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showInkAnnotation="0" autoCompressPictures="0" defaultThemeVersion="202300"/>
  <xr:revisionPtr revIDLastSave="0" documentId="13_ncr:1_{B81A2AD2-687B-4E05-A556-99549A10F094}" xr6:coauthVersionLast="47" xr6:coauthVersionMax="47" xr10:uidLastSave="{00000000-0000-0000-0000-000000000000}"/>
  <bookViews>
    <workbookView xWindow="-110" yWindow="-110" windowWidth="25180" windowHeight="16140" tabRatio="570" xr2:uid="{00000000-000D-0000-FFFF-FFFF00000000}"/>
  </bookViews>
  <sheets>
    <sheet name="Summary" sheetId="1" r:id="rId1"/>
    <sheet name="M1 (SRC21)" sheetId="2" r:id="rId2"/>
    <sheet name="M1 (SRC27)" sheetId="3" r:id="rId3"/>
    <sheet name="M3 (SRC21)" sheetId="4" r:id="rId4"/>
    <sheet name="M3 (SRC27)" sheetId="5" r:id="rId5"/>
    <sheet name="M4" sheetId="6" r:id="rId6"/>
    <sheet name="M5" sheetId="7" r:id="rId7"/>
    <sheet name="M6" sheetId="8" r:id="rId8"/>
    <sheet name="M6a" sheetId="9" r:id="rId9"/>
    <sheet name="M6-R" sheetId="10" r:id="rId10"/>
    <sheet name="M7" sheetId="11" r:id="rId11"/>
    <sheet name="M8" sheetId="12" r:id="rId12"/>
    <sheet name="M11" sheetId="13" r:id="rId13"/>
    <sheet name="M18 W" sheetId="14" r:id="rId14"/>
    <sheet name="M18 WW" sheetId="15" r:id="rId15"/>
    <sheet name="M21" sheetId="16" r:id="rId16"/>
    <sheet name="M27a" sheetId="17" r:id="rId17"/>
    <sheet name="M28a" sheetId="18" r:id="rId18"/>
    <sheet name="M29" sheetId="19" r:id="rId19"/>
    <sheet name="M30" sheetId="20" r:id="rId20"/>
    <sheet name="M31" sheetId="21" r:id="rId21"/>
    <sheet name="M32" sheetId="22" r:id="rId22"/>
  </sheets>
  <definedNames>
    <definedName name="_xlnm.Print_Area" localSheetId="1">'M1 (SRC21)'!$A$1:$H$52</definedName>
    <definedName name="_xlnm.Print_Area" localSheetId="2">'M1 (SRC27)'!$A$1:$H$53</definedName>
    <definedName name="_xlnm.Print_Area" localSheetId="12">'M11'!$A$1:$H$54</definedName>
    <definedName name="_xlnm.Print_Area" localSheetId="15">'M21'!$A$1:$G$70</definedName>
    <definedName name="_xlnm.Print_Area" localSheetId="16">M27a!$A$1:$Q$48</definedName>
    <definedName name="_xlnm.Print_Area" localSheetId="17">M28a!$A$1:$Q$59</definedName>
    <definedName name="_xlnm.Print_Area" localSheetId="18">'M29'!$A$1:$H$30</definedName>
    <definedName name="_xlnm.Print_Area" localSheetId="3">'M3 (SRC21)'!$A$1:$N$49</definedName>
    <definedName name="_xlnm.Print_Area" localSheetId="4">'M3 (SRC27)'!$A$1:$L$48</definedName>
    <definedName name="_xlnm.Print_Area" localSheetId="19">'M30'!$A$1:$L$512</definedName>
    <definedName name="_xlnm.Print_Area" localSheetId="20">'M31'!$A$1:$L$510</definedName>
    <definedName name="_xlnm.Print_Area" localSheetId="5">'M4'!$A$2:$H$49</definedName>
    <definedName name="_xlnm.Print_Area" localSheetId="6">'M5'!$A$1:$H$58</definedName>
    <definedName name="_xlnm.Print_Area" localSheetId="7">'M6'!$A$1:$G$60</definedName>
    <definedName name="_xlnm.Print_Area" localSheetId="9">'M6-R'!$A$1:$H$46</definedName>
    <definedName name="_xlnm.Print_Area" localSheetId="10">'M7'!$A$2:$K$58</definedName>
    <definedName name="_xlnm.Print_Area" localSheetId="11">'M8'!$A$1:$M$45</definedName>
    <definedName name="_xlnm.Print_Area" localSheetId="0">Summary!$B$2:$C$21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22" l="1"/>
  <c r="F17" i="9" l="1"/>
  <c r="F14" i="22" l="1"/>
  <c r="F35" i="2" l="1"/>
  <c r="G35" i="2"/>
  <c r="G36" i="2"/>
  <c r="L40" i="15" l="1"/>
  <c r="K42" i="11" l="1"/>
  <c r="G11" i="9" l="1"/>
  <c r="G35" i="3" l="1"/>
  <c r="F11" i="9" l="1"/>
  <c r="G13" i="6" l="1"/>
  <c r="G16" i="6" s="1"/>
  <c r="F16" i="22"/>
  <c r="G6" i="22"/>
  <c r="F6" i="22"/>
  <c r="F20" i="19"/>
  <c r="G14" i="19"/>
  <c r="G10" i="19"/>
  <c r="G9" i="19"/>
  <c r="G6" i="19"/>
  <c r="F6" i="19"/>
  <c r="O48" i="18"/>
  <c r="N48" i="18"/>
  <c r="L48" i="18"/>
  <c r="K48" i="18"/>
  <c r="H48" i="18"/>
  <c r="G48" i="18"/>
  <c r="F47" i="18"/>
  <c r="J47" i="18" s="1"/>
  <c r="M47" i="18" s="1"/>
  <c r="P47" i="18" s="1"/>
  <c r="B47" i="18"/>
  <c r="J46" i="18"/>
  <c r="M46" i="18" s="1"/>
  <c r="P46" i="18" s="1"/>
  <c r="F45" i="18"/>
  <c r="B45" i="18"/>
  <c r="F44" i="18"/>
  <c r="B44" i="18"/>
  <c r="F43" i="18"/>
  <c r="B43" i="18"/>
  <c r="B40" i="18"/>
  <c r="O39" i="18"/>
  <c r="N39" i="18"/>
  <c r="L39" i="18"/>
  <c r="K39" i="18"/>
  <c r="H39" i="18"/>
  <c r="G39" i="18"/>
  <c r="B39" i="18"/>
  <c r="B38" i="18"/>
  <c r="F37" i="18"/>
  <c r="J37" i="18" s="1"/>
  <c r="M37" i="18" s="1"/>
  <c r="P37" i="18" s="1"/>
  <c r="B37" i="18"/>
  <c r="F36" i="18"/>
  <c r="J36" i="18" s="1"/>
  <c r="M36" i="18" s="1"/>
  <c r="P36" i="18" s="1"/>
  <c r="B36" i="18"/>
  <c r="F35" i="18"/>
  <c r="J35" i="18" s="1"/>
  <c r="M35" i="18" s="1"/>
  <c r="P35" i="18" s="1"/>
  <c r="B35" i="18"/>
  <c r="O32" i="18"/>
  <c r="N32" i="18"/>
  <c r="L32" i="18"/>
  <c r="K32" i="18"/>
  <c r="I32" i="18"/>
  <c r="H32" i="18"/>
  <c r="G32" i="18"/>
  <c r="B32" i="18"/>
  <c r="B31" i="18"/>
  <c r="F30" i="18"/>
  <c r="J30" i="18" s="1"/>
  <c r="M30" i="18" s="1"/>
  <c r="P30" i="18" s="1"/>
  <c r="B30" i="18"/>
  <c r="O27" i="18"/>
  <c r="N27" i="18"/>
  <c r="L27" i="18"/>
  <c r="K27" i="18"/>
  <c r="I27" i="18"/>
  <c r="H27" i="18"/>
  <c r="G27" i="18"/>
  <c r="B27" i="18"/>
  <c r="F26" i="18"/>
  <c r="J26" i="18" s="1"/>
  <c r="M26" i="18" s="1"/>
  <c r="P26" i="18" s="1"/>
  <c r="B26" i="18"/>
  <c r="F25" i="18"/>
  <c r="J25" i="18" s="1"/>
  <c r="M25" i="18" s="1"/>
  <c r="P25" i="18" s="1"/>
  <c r="B25" i="18"/>
  <c r="F24" i="18"/>
  <c r="J24" i="18" s="1"/>
  <c r="M24" i="18" s="1"/>
  <c r="P24" i="18" s="1"/>
  <c r="B24" i="18"/>
  <c r="F23" i="18"/>
  <c r="J23" i="18" s="1"/>
  <c r="M23" i="18" s="1"/>
  <c r="P23" i="18" s="1"/>
  <c r="B23" i="18"/>
  <c r="F22" i="18"/>
  <c r="J22" i="18" s="1"/>
  <c r="M22" i="18" s="1"/>
  <c r="P22" i="18" s="1"/>
  <c r="B22" i="18"/>
  <c r="O19" i="18"/>
  <c r="B19" i="18"/>
  <c r="F18" i="18"/>
  <c r="J18" i="18" s="1"/>
  <c r="M18" i="18" s="1"/>
  <c r="P18" i="18" s="1"/>
  <c r="B18" i="18"/>
  <c r="F17" i="18"/>
  <c r="J17" i="18" s="1"/>
  <c r="M17" i="18" s="1"/>
  <c r="P17" i="18" s="1"/>
  <c r="B17" i="18"/>
  <c r="F16" i="18"/>
  <c r="J16" i="18" s="1"/>
  <c r="M16" i="18" s="1"/>
  <c r="P16" i="18" s="1"/>
  <c r="B16" i="18"/>
  <c r="B15" i="18"/>
  <c r="O12" i="18"/>
  <c r="N12" i="18"/>
  <c r="N19" i="18" s="1"/>
  <c r="L12" i="18"/>
  <c r="L19" i="18" s="1"/>
  <c r="K12" i="18"/>
  <c r="K19" i="18" s="1"/>
  <c r="H12" i="18"/>
  <c r="H19" i="18" s="1"/>
  <c r="G12" i="18"/>
  <c r="G19" i="18" s="1"/>
  <c r="B12" i="18"/>
  <c r="F11" i="18"/>
  <c r="B11" i="18"/>
  <c r="F10" i="18"/>
  <c r="J10" i="18" s="1"/>
  <c r="B10" i="18"/>
  <c r="F6" i="18"/>
  <c r="B38" i="17"/>
  <c r="F37" i="17"/>
  <c r="J37" i="17" s="1"/>
  <c r="M37" i="17" s="1"/>
  <c r="P37" i="17" s="1"/>
  <c r="B37" i="17"/>
  <c r="F36" i="17"/>
  <c r="B36" i="17"/>
  <c r="F35" i="17"/>
  <c r="J35" i="17" s="1"/>
  <c r="M35" i="17" s="1"/>
  <c r="P35" i="17" s="1"/>
  <c r="B35" i="17"/>
  <c r="J34" i="17"/>
  <c r="M34" i="17" s="1"/>
  <c r="P34" i="17" s="1"/>
  <c r="F34" i="17"/>
  <c r="B34" i="17"/>
  <c r="B33" i="17"/>
  <c r="F25" i="17"/>
  <c r="J25" i="17" s="1"/>
  <c r="M25" i="17" s="1"/>
  <c r="P25" i="17" s="1"/>
  <c r="B25" i="17"/>
  <c r="B24" i="17"/>
  <c r="F23" i="17"/>
  <c r="J23" i="17" s="1"/>
  <c r="M23" i="17" s="1"/>
  <c r="P23" i="17" s="1"/>
  <c r="B23" i="17"/>
  <c r="B22" i="17"/>
  <c r="F21" i="17"/>
  <c r="J21" i="17" s="1"/>
  <c r="M21" i="17" s="1"/>
  <c r="P21" i="17" s="1"/>
  <c r="B21" i="17"/>
  <c r="J20" i="17"/>
  <c r="M20" i="17" s="1"/>
  <c r="P20" i="17" s="1"/>
  <c r="F20" i="17"/>
  <c r="B20" i="17"/>
  <c r="B19" i="17"/>
  <c r="F18" i="17"/>
  <c r="J18" i="17" s="1"/>
  <c r="M18" i="17" s="1"/>
  <c r="P18" i="17" s="1"/>
  <c r="B18" i="17"/>
  <c r="F17" i="17"/>
  <c r="J17" i="17" s="1"/>
  <c r="M17" i="17" s="1"/>
  <c r="P17" i="17" s="1"/>
  <c r="B17" i="17"/>
  <c r="O16" i="17"/>
  <c r="O19" i="17" s="1"/>
  <c r="O22" i="17" s="1"/>
  <c r="O24" i="17" s="1"/>
  <c r="O26" i="17" s="1"/>
  <c r="O33" i="17" s="1"/>
  <c r="O38" i="17" s="1"/>
  <c r="N16" i="17"/>
  <c r="N19" i="17" s="1"/>
  <c r="N22" i="17" s="1"/>
  <c r="N24" i="17" s="1"/>
  <c r="N26" i="17" s="1"/>
  <c r="N33" i="17" s="1"/>
  <c r="N38" i="17" s="1"/>
  <c r="L16" i="17"/>
  <c r="L19" i="17" s="1"/>
  <c r="L22" i="17" s="1"/>
  <c r="L24" i="17" s="1"/>
  <c r="L26" i="17" s="1"/>
  <c r="L33" i="17" s="1"/>
  <c r="L38" i="17" s="1"/>
  <c r="K16" i="17"/>
  <c r="K19" i="17" s="1"/>
  <c r="K22" i="17" s="1"/>
  <c r="K24" i="17" s="1"/>
  <c r="K26" i="17" s="1"/>
  <c r="K33" i="17" s="1"/>
  <c r="K38" i="17" s="1"/>
  <c r="H16" i="17"/>
  <c r="H19" i="17" s="1"/>
  <c r="H22" i="17" s="1"/>
  <c r="H24" i="17" s="1"/>
  <c r="H26" i="17" s="1"/>
  <c r="H33" i="17" s="1"/>
  <c r="H38" i="17" s="1"/>
  <c r="G16" i="17"/>
  <c r="G19" i="17" s="1"/>
  <c r="G22" i="17" s="1"/>
  <c r="G24" i="17" s="1"/>
  <c r="G26" i="17" s="1"/>
  <c r="G33" i="17" s="1"/>
  <c r="G38" i="17" s="1"/>
  <c r="B16" i="17"/>
  <c r="B15" i="17"/>
  <c r="F14" i="17"/>
  <c r="J14" i="17" s="1"/>
  <c r="M14" i="17" s="1"/>
  <c r="P14" i="17" s="1"/>
  <c r="B14" i="17"/>
  <c r="B12" i="17"/>
  <c r="F6" i="17"/>
  <c r="F30" i="17" s="1"/>
  <c r="F52" i="16"/>
  <c r="G35" i="16"/>
  <c r="G53" i="16" s="1"/>
  <c r="F35" i="16"/>
  <c r="F53" i="16" s="1"/>
  <c r="F20" i="16"/>
  <c r="G6" i="16"/>
  <c r="F6" i="16"/>
  <c r="L61" i="15"/>
  <c r="T61" i="15" s="1"/>
  <c r="V61" i="15" s="1"/>
  <c r="L60" i="15"/>
  <c r="T60" i="15" s="1"/>
  <c r="V60" i="15" s="1"/>
  <c r="L59" i="15"/>
  <c r="T59" i="15" s="1"/>
  <c r="V59" i="15" s="1"/>
  <c r="L58" i="15"/>
  <c r="T58" i="15" s="1"/>
  <c r="V58" i="15" s="1"/>
  <c r="L55" i="15"/>
  <c r="T55" i="15" s="1"/>
  <c r="V55" i="15" s="1"/>
  <c r="L54" i="15"/>
  <c r="T54" i="15" s="1"/>
  <c r="V54" i="15" s="1"/>
  <c r="L53" i="15"/>
  <c r="T53" i="15" s="1"/>
  <c r="V53" i="15" s="1"/>
  <c r="L48" i="15"/>
  <c r="T48" i="15" s="1"/>
  <c r="V48" i="15" s="1"/>
  <c r="L45" i="15"/>
  <c r="T45" i="15" s="1"/>
  <c r="V45" i="15" s="1"/>
  <c r="R44" i="15"/>
  <c r="T44" i="15" s="1"/>
  <c r="V44" i="15" s="1"/>
  <c r="T43" i="15"/>
  <c r="V43" i="15" s="1"/>
  <c r="R41" i="15"/>
  <c r="N41" i="15"/>
  <c r="J41" i="15"/>
  <c r="I41" i="15"/>
  <c r="H41" i="15"/>
  <c r="F41" i="15"/>
  <c r="T40" i="15"/>
  <c r="V40" i="15" s="1"/>
  <c r="T39" i="15"/>
  <c r="V39" i="15" s="1"/>
  <c r="T38" i="15"/>
  <c r="L38" i="15"/>
  <c r="R33" i="15"/>
  <c r="L33" i="15"/>
  <c r="Q32" i="15"/>
  <c r="Q35" i="15" s="1"/>
  <c r="Q50" i="15" s="1"/>
  <c r="P32" i="15"/>
  <c r="R32" i="15" s="1"/>
  <c r="R35" i="15" s="1"/>
  <c r="N32" i="15"/>
  <c r="N35" i="15" s="1"/>
  <c r="J32" i="15"/>
  <c r="J35" i="15" s="1"/>
  <c r="I32" i="15"/>
  <c r="I35" i="15" s="1"/>
  <c r="H32" i="15"/>
  <c r="H35" i="15" s="1"/>
  <c r="F32" i="15"/>
  <c r="F35" i="15" s="1"/>
  <c r="R30" i="15"/>
  <c r="R29" i="15"/>
  <c r="R27" i="15"/>
  <c r="T27" i="15" s="1"/>
  <c r="V27" i="15" s="1"/>
  <c r="L25" i="15"/>
  <c r="T25" i="15" s="1"/>
  <c r="V25" i="15" s="1"/>
  <c r="L24" i="15"/>
  <c r="T24" i="15" s="1"/>
  <c r="V24" i="15" s="1"/>
  <c r="V23" i="15"/>
  <c r="T23" i="15"/>
  <c r="L21" i="15"/>
  <c r="T21" i="15" s="1"/>
  <c r="V21" i="15" s="1"/>
  <c r="V20" i="15"/>
  <c r="L20" i="15"/>
  <c r="T20" i="15" s="1"/>
  <c r="L19" i="15"/>
  <c r="T19" i="15" s="1"/>
  <c r="V19" i="15" s="1"/>
  <c r="L18" i="15"/>
  <c r="T18" i="15" s="1"/>
  <c r="V18" i="15" s="1"/>
  <c r="L17" i="15"/>
  <c r="T17" i="15" s="1"/>
  <c r="V17" i="15" s="1"/>
  <c r="L16" i="15"/>
  <c r="T16" i="15" s="1"/>
  <c r="V16" i="15" s="1"/>
  <c r="L15" i="15"/>
  <c r="F6" i="15"/>
  <c r="N60" i="14"/>
  <c r="V60" i="14" s="1"/>
  <c r="X60" i="14" s="1"/>
  <c r="N59" i="14"/>
  <c r="V59" i="14" s="1"/>
  <c r="X59" i="14" s="1"/>
  <c r="N58" i="14"/>
  <c r="V58" i="14" s="1"/>
  <c r="X58" i="14" s="1"/>
  <c r="N57" i="14"/>
  <c r="V57" i="14" s="1"/>
  <c r="X57" i="14" s="1"/>
  <c r="N54" i="14"/>
  <c r="V54" i="14" s="1"/>
  <c r="X54" i="14" s="1"/>
  <c r="N53" i="14"/>
  <c r="V53" i="14" s="1"/>
  <c r="X53" i="14" s="1"/>
  <c r="N52" i="14"/>
  <c r="V52" i="14" s="1"/>
  <c r="X52" i="14" s="1"/>
  <c r="N47" i="14"/>
  <c r="V47" i="14" s="1"/>
  <c r="X47" i="14" s="1"/>
  <c r="N44" i="14"/>
  <c r="V44" i="14" s="1"/>
  <c r="X44" i="14" s="1"/>
  <c r="T42" i="14"/>
  <c r="V42" i="14" s="1"/>
  <c r="X42" i="14" s="1"/>
  <c r="N41" i="14"/>
  <c r="V41" i="14" s="1"/>
  <c r="X41" i="14" s="1"/>
  <c r="T39" i="14"/>
  <c r="P39" i="14"/>
  <c r="L39" i="14"/>
  <c r="J39" i="14"/>
  <c r="F39" i="14"/>
  <c r="N38" i="14"/>
  <c r="V38" i="14" s="1"/>
  <c r="X38" i="14" s="1"/>
  <c r="V37" i="14"/>
  <c r="X37" i="14" s="1"/>
  <c r="N36" i="14"/>
  <c r="V36" i="14" s="1"/>
  <c r="X36" i="14" s="1"/>
  <c r="R33" i="14"/>
  <c r="T31" i="14"/>
  <c r="J31" i="14"/>
  <c r="N31" i="14" s="1"/>
  <c r="S30" i="14"/>
  <c r="R30" i="14"/>
  <c r="P30" i="14"/>
  <c r="P33" i="14" s="1"/>
  <c r="L30" i="14"/>
  <c r="L33" i="14" s="1"/>
  <c r="I30" i="14"/>
  <c r="I33" i="14" s="1"/>
  <c r="H30" i="14"/>
  <c r="H33" i="14" s="1"/>
  <c r="F30" i="14"/>
  <c r="F33" i="14" s="1"/>
  <c r="T28" i="14"/>
  <c r="T27" i="14"/>
  <c r="T25" i="14"/>
  <c r="V25" i="14" s="1"/>
  <c r="X25" i="14" s="1"/>
  <c r="J23" i="14"/>
  <c r="J30" i="14" s="1"/>
  <c r="N22" i="14"/>
  <c r="V22" i="14" s="1"/>
  <c r="X22" i="14" s="1"/>
  <c r="X21" i="14"/>
  <c r="V21" i="14"/>
  <c r="J20" i="14"/>
  <c r="N20" i="14" s="1"/>
  <c r="V20" i="14" s="1"/>
  <c r="X20" i="14" s="1"/>
  <c r="J19" i="14"/>
  <c r="N19" i="14" s="1"/>
  <c r="V19" i="14" s="1"/>
  <c r="X19" i="14" s="1"/>
  <c r="N18" i="14"/>
  <c r="V18" i="14" s="1"/>
  <c r="X18" i="14" s="1"/>
  <c r="J18" i="14"/>
  <c r="J17" i="14"/>
  <c r="N17" i="14" s="1"/>
  <c r="V17" i="14" s="1"/>
  <c r="X17" i="14" s="1"/>
  <c r="J16" i="14"/>
  <c r="N16" i="14" s="1"/>
  <c r="V16" i="14" s="1"/>
  <c r="X16" i="14" s="1"/>
  <c r="J15" i="14"/>
  <c r="N15" i="14" s="1"/>
  <c r="F6" i="14"/>
  <c r="G35" i="13"/>
  <c r="G39" i="13" s="1"/>
  <c r="F35" i="13"/>
  <c r="F39" i="13" s="1"/>
  <c r="G29" i="13"/>
  <c r="F29" i="13"/>
  <c r="G26" i="13"/>
  <c r="G28" i="13" s="1"/>
  <c r="F26" i="13"/>
  <c r="F28" i="13" s="1"/>
  <c r="F30" i="13" s="1"/>
  <c r="G6" i="13"/>
  <c r="F6" i="13"/>
  <c r="M33" i="12"/>
  <c r="M32" i="12"/>
  <c r="L31" i="12"/>
  <c r="K31" i="12"/>
  <c r="J31" i="12"/>
  <c r="I31" i="12"/>
  <c r="H31" i="12"/>
  <c r="G31" i="12"/>
  <c r="F31" i="12"/>
  <c r="F34" i="12" s="1"/>
  <c r="F6" i="12"/>
  <c r="H42" i="11"/>
  <c r="K36" i="11"/>
  <c r="H36" i="11"/>
  <c r="K30" i="11"/>
  <c r="G15" i="6" s="1"/>
  <c r="F15" i="17" s="1"/>
  <c r="J15" i="17" s="1"/>
  <c r="M15" i="17" s="1"/>
  <c r="P15" i="17" s="1"/>
  <c r="H30" i="11"/>
  <c r="K23" i="11"/>
  <c r="H23" i="11"/>
  <c r="J18" i="11"/>
  <c r="I18" i="11"/>
  <c r="G18" i="11"/>
  <c r="F18" i="11"/>
  <c r="K17" i="11"/>
  <c r="H17" i="11"/>
  <c r="K16" i="11"/>
  <c r="H16" i="11"/>
  <c r="K15" i="11"/>
  <c r="H15" i="11"/>
  <c r="K14" i="11"/>
  <c r="H14" i="11"/>
  <c r="K13" i="11"/>
  <c r="H13" i="11"/>
  <c r="K12" i="11"/>
  <c r="H12" i="11"/>
  <c r="K11" i="11"/>
  <c r="H11" i="11"/>
  <c r="K10" i="11"/>
  <c r="H10" i="11"/>
  <c r="I6" i="11"/>
  <c r="F6" i="11"/>
  <c r="G25" i="10"/>
  <c r="F25" i="10"/>
  <c r="G24" i="10"/>
  <c r="F24" i="10"/>
  <c r="G23" i="10"/>
  <c r="F23" i="10"/>
  <c r="G19" i="10"/>
  <c r="F19" i="10"/>
  <c r="G18" i="10"/>
  <c r="F18" i="10"/>
  <c r="G13" i="10"/>
  <c r="F13" i="10"/>
  <c r="G12" i="10"/>
  <c r="F12" i="10"/>
  <c r="G11" i="10"/>
  <c r="F11" i="10"/>
  <c r="G6" i="10"/>
  <c r="F6" i="10"/>
  <c r="G17" i="9"/>
  <c r="F20" i="9"/>
  <c r="G6" i="9"/>
  <c r="F6" i="9"/>
  <c r="G46" i="8"/>
  <c r="F46" i="8"/>
  <c r="G38" i="8"/>
  <c r="F38" i="8"/>
  <c r="G23" i="8"/>
  <c r="F23" i="8"/>
  <c r="G16" i="8"/>
  <c r="F16" i="8"/>
  <c r="G6" i="8"/>
  <c r="F6" i="8"/>
  <c r="G47" i="7"/>
  <c r="F47" i="7"/>
  <c r="F39" i="7"/>
  <c r="F32" i="7"/>
  <c r="G31" i="7"/>
  <c r="F31" i="18" s="1"/>
  <c r="F31" i="7"/>
  <c r="G27" i="7"/>
  <c r="F27" i="7"/>
  <c r="G15" i="7"/>
  <c r="F15" i="18" s="1"/>
  <c r="J15" i="18" s="1"/>
  <c r="M15" i="18" s="1"/>
  <c r="P15" i="18" s="1"/>
  <c r="F15" i="7"/>
  <c r="G12" i="7"/>
  <c r="F12" i="7"/>
  <c r="F19" i="7" s="1"/>
  <c r="G6" i="7"/>
  <c r="F6" i="7"/>
  <c r="G31" i="6"/>
  <c r="F31" i="6"/>
  <c r="F15" i="6"/>
  <c r="F13" i="6"/>
  <c r="F15" i="8" s="1"/>
  <c r="G12" i="6"/>
  <c r="F12" i="17" s="1"/>
  <c r="J12" i="17" s="1"/>
  <c r="M12" i="17" s="1"/>
  <c r="P12" i="17" s="1"/>
  <c r="F12" i="6"/>
  <c r="G11" i="6"/>
  <c r="F11" i="17" s="1"/>
  <c r="J11" i="17" s="1"/>
  <c r="M11" i="17" s="1"/>
  <c r="P11" i="17" s="1"/>
  <c r="F11" i="6"/>
  <c r="G10" i="6"/>
  <c r="F10" i="17" s="1"/>
  <c r="J10" i="17" s="1"/>
  <c r="M10" i="17" s="1"/>
  <c r="P10" i="17" s="1"/>
  <c r="F10" i="6"/>
  <c r="G6" i="6"/>
  <c r="F6" i="6"/>
  <c r="E33" i="5"/>
  <c r="K33" i="5" s="1"/>
  <c r="E29" i="5"/>
  <c r="I26" i="5"/>
  <c r="H26" i="5"/>
  <c r="G26" i="5"/>
  <c r="K25" i="5"/>
  <c r="K24" i="5"/>
  <c r="K23" i="5"/>
  <c r="K22" i="5"/>
  <c r="E21" i="5"/>
  <c r="K21" i="5" s="1"/>
  <c r="E20" i="5"/>
  <c r="K20" i="5" s="1"/>
  <c r="E19" i="5"/>
  <c r="I16" i="5"/>
  <c r="H16" i="5"/>
  <c r="E15" i="5"/>
  <c r="G15" i="5" s="1"/>
  <c r="K15" i="5" s="1"/>
  <c r="E14" i="5"/>
  <c r="E13" i="5"/>
  <c r="K13" i="5" s="1"/>
  <c r="E12" i="5"/>
  <c r="E11" i="5"/>
  <c r="K11" i="5" s="1"/>
  <c r="E34" i="4"/>
  <c r="M34" i="4" s="1"/>
  <c r="E30" i="4"/>
  <c r="M30" i="4" s="1"/>
  <c r="K27" i="4"/>
  <c r="J27" i="4"/>
  <c r="H27" i="4"/>
  <c r="H35" i="4" s="1"/>
  <c r="M26" i="4"/>
  <c r="M25" i="4"/>
  <c r="M24" i="4"/>
  <c r="M23" i="4"/>
  <c r="E22" i="4"/>
  <c r="E21" i="4"/>
  <c r="E20" i="4"/>
  <c r="E19" i="4"/>
  <c r="M19" i="4" s="1"/>
  <c r="K16" i="4"/>
  <c r="J16" i="4"/>
  <c r="I16" i="4"/>
  <c r="H16" i="4"/>
  <c r="E15" i="4"/>
  <c r="G15" i="4" s="1"/>
  <c r="M15" i="4" s="1"/>
  <c r="E14" i="4"/>
  <c r="E13" i="4"/>
  <c r="M13" i="4" s="1"/>
  <c r="E12" i="4"/>
  <c r="M12" i="4" s="1"/>
  <c r="E11" i="4"/>
  <c r="G38" i="3"/>
  <c r="F38" i="3"/>
  <c r="F35" i="3"/>
  <c r="G16" i="3"/>
  <c r="F16" i="3"/>
  <c r="G11" i="3"/>
  <c r="G30" i="3" s="1"/>
  <c r="G32" i="3" s="1"/>
  <c r="F11" i="3"/>
  <c r="F30" i="3" s="1"/>
  <c r="F32" i="3" s="1"/>
  <c r="G6" i="3"/>
  <c r="F6" i="3"/>
  <c r="F36" i="2"/>
  <c r="G33" i="2"/>
  <c r="F33" i="2"/>
  <c r="G21" i="2"/>
  <c r="F21" i="2"/>
  <c r="G11" i="2"/>
  <c r="G14" i="2" s="1"/>
  <c r="F11" i="2"/>
  <c r="F14" i="2" s="1"/>
  <c r="G40" i="18" l="1"/>
  <c r="H40" i="18"/>
  <c r="K40" i="18"/>
  <c r="G15" i="19"/>
  <c r="G16" i="19" s="1"/>
  <c r="G20" i="19" s="1"/>
  <c r="I48" i="18"/>
  <c r="F40" i="7"/>
  <c r="G26" i="10"/>
  <c r="G32" i="10" s="1"/>
  <c r="F26" i="10"/>
  <c r="F32" i="10" s="1"/>
  <c r="J11" i="18"/>
  <c r="M11" i="18" s="1"/>
  <c r="P11" i="18" s="1"/>
  <c r="I12" i="18"/>
  <c r="I19" i="18" s="1"/>
  <c r="J44" i="18"/>
  <c r="M44" i="18" s="1"/>
  <c r="P44" i="18" s="1"/>
  <c r="F37" i="2"/>
  <c r="K29" i="5"/>
  <c r="E26" i="5"/>
  <c r="I27" i="4"/>
  <c r="I35" i="4" s="1"/>
  <c r="J36" i="17"/>
  <c r="M36" i="17" s="1"/>
  <c r="P36" i="17" s="1"/>
  <c r="L40" i="18"/>
  <c r="F49" i="14"/>
  <c r="F62" i="14" s="1"/>
  <c r="I47" i="15"/>
  <c r="I50" i="15" s="1"/>
  <c r="N47" i="15"/>
  <c r="N50" i="15" s="1"/>
  <c r="N63" i="15" s="1"/>
  <c r="J47" i="15"/>
  <c r="J50" i="15" s="1"/>
  <c r="J65" i="15" s="1"/>
  <c r="M31" i="12"/>
  <c r="M34" i="12" s="1"/>
  <c r="R47" i="15"/>
  <c r="R50" i="15" s="1"/>
  <c r="R65" i="15" s="1"/>
  <c r="F50" i="15"/>
  <c r="F63" i="15" s="1"/>
  <c r="T33" i="15"/>
  <c r="V33" i="15" s="1"/>
  <c r="L35" i="15"/>
  <c r="P46" i="14"/>
  <c r="P49" i="14" s="1"/>
  <c r="P62" i="14" s="1"/>
  <c r="T30" i="14"/>
  <c r="J33" i="14"/>
  <c r="J46" i="14" s="1"/>
  <c r="J49" i="14" s="1"/>
  <c r="J62" i="14" s="1"/>
  <c r="H34" i="5"/>
  <c r="M10" i="18"/>
  <c r="P10" i="18" s="1"/>
  <c r="F13" i="17"/>
  <c r="G15" i="8"/>
  <c r="G16" i="22"/>
  <c r="G20" i="9"/>
  <c r="G20" i="16"/>
  <c r="O40" i="18"/>
  <c r="G32" i="7"/>
  <c r="G11" i="19"/>
  <c r="G30" i="13"/>
  <c r="F27" i="18"/>
  <c r="J27" i="18" s="1"/>
  <c r="M27" i="18" s="1"/>
  <c r="P27" i="18" s="1"/>
  <c r="I34" i="5"/>
  <c r="J35" i="4"/>
  <c r="G17" i="10"/>
  <c r="K18" i="11"/>
  <c r="K25" i="11" s="1"/>
  <c r="G37" i="2"/>
  <c r="G19" i="3"/>
  <c r="G9" i="10" s="1"/>
  <c r="G15" i="10" s="1"/>
  <c r="G34" i="10" s="1"/>
  <c r="F16" i="2"/>
  <c r="F24" i="2" s="1"/>
  <c r="F25" i="2"/>
  <c r="F19" i="3"/>
  <c r="F21" i="3" s="1"/>
  <c r="F23" i="3" s="1"/>
  <c r="E27" i="4"/>
  <c r="M20" i="4"/>
  <c r="N30" i="14"/>
  <c r="N33" i="14" s="1"/>
  <c r="V15" i="14"/>
  <c r="X15" i="14" s="1"/>
  <c r="L32" i="15"/>
  <c r="T32" i="15" s="1"/>
  <c r="V32" i="15" s="1"/>
  <c r="V35" i="15" s="1"/>
  <c r="T15" i="15"/>
  <c r="V15" i="15" s="1"/>
  <c r="J31" i="18"/>
  <c r="M31" i="18" s="1"/>
  <c r="P31" i="18" s="1"/>
  <c r="F32" i="18"/>
  <c r="J32" i="18" s="1"/>
  <c r="M32" i="18" s="1"/>
  <c r="P32" i="18" s="1"/>
  <c r="E16" i="5"/>
  <c r="E34" i="5" s="1"/>
  <c r="K12" i="5"/>
  <c r="G16" i="2"/>
  <c r="G24" i="2" s="1"/>
  <c r="G25" i="2"/>
  <c r="H18" i="11"/>
  <c r="H47" i="15"/>
  <c r="H50" i="15" s="1"/>
  <c r="F54" i="16"/>
  <c r="F56" i="16" s="1"/>
  <c r="F9" i="10"/>
  <c r="V31" i="14"/>
  <c r="X31" i="14" s="1"/>
  <c r="I65" i="15"/>
  <c r="I63" i="15"/>
  <c r="N65" i="15"/>
  <c r="T35" i="15"/>
  <c r="L46" i="14"/>
  <c r="L49" i="14" s="1"/>
  <c r="F64" i="14"/>
  <c r="K35" i="4"/>
  <c r="P64" i="14"/>
  <c r="T41" i="15"/>
  <c r="V41" i="15" s="1"/>
  <c r="V38" i="15"/>
  <c r="N39" i="14"/>
  <c r="V39" i="14" s="1"/>
  <c r="X39" i="14" s="1"/>
  <c r="P35" i="15"/>
  <c r="P50" i="15" s="1"/>
  <c r="S33" i="14"/>
  <c r="T33" i="14" s="1"/>
  <c r="L41" i="15"/>
  <c r="N40" i="18"/>
  <c r="G14" i="4"/>
  <c r="G16" i="4" s="1"/>
  <c r="E16" i="4"/>
  <c r="G22" i="4"/>
  <c r="G27" i="4" s="1"/>
  <c r="G14" i="5"/>
  <c r="G16" i="5" s="1"/>
  <c r="G34" i="5" s="1"/>
  <c r="F17" i="10"/>
  <c r="N23" i="14"/>
  <c r="V23" i="14" s="1"/>
  <c r="X23" i="14" s="1"/>
  <c r="F48" i="18"/>
  <c r="J43" i="18"/>
  <c r="M43" i="18" s="1"/>
  <c r="P43" i="18" s="1"/>
  <c r="F12" i="18"/>
  <c r="G19" i="7"/>
  <c r="M11" i="4"/>
  <c r="K19" i="5"/>
  <c r="K26" i="5" s="1"/>
  <c r="F15" i="22"/>
  <c r="G15" i="22"/>
  <c r="J48" i="18" l="1"/>
  <c r="M48" i="18" s="1"/>
  <c r="P48" i="18" s="1"/>
  <c r="J45" i="18"/>
  <c r="F33" i="10"/>
  <c r="M21" i="4"/>
  <c r="J63" i="15"/>
  <c r="F65" i="15"/>
  <c r="R63" i="15"/>
  <c r="L47" i="15"/>
  <c r="L50" i="15" s="1"/>
  <c r="J64" i="14"/>
  <c r="V30" i="14"/>
  <c r="X30" i="14" s="1"/>
  <c r="G9" i="6"/>
  <c r="G39" i="7"/>
  <c r="G40" i="7" s="1"/>
  <c r="F38" i="18"/>
  <c r="I39" i="18" s="1"/>
  <c r="I40" i="18" s="1"/>
  <c r="I16" i="17"/>
  <c r="I19" i="17" s="1"/>
  <c r="I22" i="17" s="1"/>
  <c r="I24" i="17" s="1"/>
  <c r="I26" i="17" s="1"/>
  <c r="I33" i="17" s="1"/>
  <c r="I38" i="17" s="1"/>
  <c r="G33" i="10"/>
  <c r="G35" i="4"/>
  <c r="E35" i="4"/>
  <c r="G21" i="10"/>
  <c r="G35" i="10" s="1"/>
  <c r="G21" i="3"/>
  <c r="G23" i="3" s="1"/>
  <c r="H25" i="11"/>
  <c r="F9" i="6"/>
  <c r="F16" i="6" s="1"/>
  <c r="L62" i="14"/>
  <c r="L64" i="14"/>
  <c r="F15" i="10"/>
  <c r="N46" i="14"/>
  <c r="N49" i="14" s="1"/>
  <c r="F19" i="18"/>
  <c r="J12" i="18"/>
  <c r="M12" i="18" s="1"/>
  <c r="P12" i="18" s="1"/>
  <c r="T46" i="14"/>
  <c r="V33" i="14"/>
  <c r="X33" i="14" s="1"/>
  <c r="K14" i="5"/>
  <c r="K16" i="5" s="1"/>
  <c r="K32" i="5" s="1"/>
  <c r="H65" i="15"/>
  <c r="H63" i="15"/>
  <c r="M14" i="4"/>
  <c r="M16" i="4" s="1"/>
  <c r="M22" i="4"/>
  <c r="M27" i="4" s="1"/>
  <c r="F9" i="17" l="1"/>
  <c r="J9" i="17" s="1"/>
  <c r="M9" i="17" s="1"/>
  <c r="P9" i="17" s="1"/>
  <c r="G10" i="8"/>
  <c r="F34" i="10"/>
  <c r="F21" i="10"/>
  <c r="F35" i="10" s="1"/>
  <c r="J13" i="17"/>
  <c r="M13" i="17" s="1"/>
  <c r="P13" i="17" s="1"/>
  <c r="K34" i="5"/>
  <c r="K36" i="5" s="1"/>
  <c r="G52" i="16"/>
  <c r="G54" i="16" s="1"/>
  <c r="G56" i="16" s="1"/>
  <c r="T47" i="15"/>
  <c r="V47" i="15" s="1"/>
  <c r="J38" i="18"/>
  <c r="M38" i="18" s="1"/>
  <c r="P38" i="18" s="1"/>
  <c r="F39" i="18"/>
  <c r="J39" i="18" s="1"/>
  <c r="M39" i="18" s="1"/>
  <c r="P39" i="18" s="1"/>
  <c r="M33" i="4"/>
  <c r="M35" i="4" s="1"/>
  <c r="M37" i="4" s="1"/>
  <c r="J19" i="18"/>
  <c r="M19" i="18" s="1"/>
  <c r="P19" i="18" s="1"/>
  <c r="T49" i="14"/>
  <c r="V46" i="14"/>
  <c r="X46" i="14" s="1"/>
  <c r="F10" i="8"/>
  <c r="F18" i="8" s="1"/>
  <c r="F19" i="6"/>
  <c r="F22" i="6" s="1"/>
  <c r="F24" i="6" s="1"/>
  <c r="F26" i="6" s="1"/>
  <c r="F34" i="6" s="1"/>
  <c r="F39" i="6" s="1"/>
  <c r="N62" i="14"/>
  <c r="N64" i="14"/>
  <c r="L63" i="15"/>
  <c r="T50" i="15"/>
  <c r="L65" i="15"/>
  <c r="K38" i="5" l="1"/>
  <c r="F27" i="8"/>
  <c r="F40" i="8" s="1"/>
  <c r="F47" i="8" s="1"/>
  <c r="F49" i="8" s="1"/>
  <c r="G18" i="8"/>
  <c r="G27" i="8" s="1"/>
  <c r="G40" i="8" s="1"/>
  <c r="G47" i="8" s="1"/>
  <c r="F40" i="18"/>
  <c r="J40" i="18" s="1"/>
  <c r="M40" i="18" s="1"/>
  <c r="F16" i="17"/>
  <c r="F19" i="17" s="1"/>
  <c r="J19" i="17" s="1"/>
  <c r="M19" i="17" s="1"/>
  <c r="P19" i="17" s="1"/>
  <c r="G19" i="6"/>
  <c r="G22" i="6" s="1"/>
  <c r="G24" i="6" s="1"/>
  <c r="F24" i="17" s="1"/>
  <c r="T64" i="14"/>
  <c r="T62" i="14"/>
  <c r="V49" i="14"/>
  <c r="T65" i="15"/>
  <c r="T63" i="15"/>
  <c r="V50" i="15"/>
  <c r="P40" i="18" l="1"/>
  <c r="G49" i="8"/>
  <c r="J16" i="17"/>
  <c r="M16" i="17" s="1"/>
  <c r="P16" i="17" s="1"/>
  <c r="G26" i="6"/>
  <c r="F22" i="17"/>
  <c r="J22" i="17" s="1"/>
  <c r="M22" i="17" s="1"/>
  <c r="P22" i="17" s="1"/>
  <c r="V63" i="15"/>
  <c r="V65" i="15"/>
  <c r="V62" i="14"/>
  <c r="V64" i="14"/>
  <c r="X49" i="14"/>
  <c r="J24" i="17"/>
  <c r="M24" i="17" s="1"/>
  <c r="P24" i="17" s="1"/>
  <c r="F26" i="17"/>
  <c r="J26" i="17" s="1"/>
  <c r="M26" i="17" s="1"/>
  <c r="G34" i="6" l="1"/>
  <c r="G39" i="6" s="1"/>
  <c r="X62" i="14"/>
  <c r="X64" i="14"/>
  <c r="M33" i="17"/>
  <c r="P26" i="17"/>
  <c r="P33" i="17" s="1"/>
  <c r="F33" i="17" l="1"/>
  <c r="F38" i="17" s="1"/>
  <c r="J38" i="17" s="1"/>
  <c r="M38" i="17" s="1"/>
  <c r="P38" i="17" s="1"/>
  <c r="J33" i="17" l="1"/>
</calcChain>
</file>

<file path=xl/sharedStrings.xml><?xml version="1.0" encoding="utf-8"?>
<sst xmlns="http://schemas.openxmlformats.org/spreadsheetml/2006/main" count="3086" uniqueCount="889">
  <si>
    <t>Summary</t>
  </si>
  <si>
    <t>Table</t>
  </si>
  <si>
    <t>Name</t>
  </si>
  <si>
    <t>M1 (SRC21)</t>
  </si>
  <si>
    <t>Regulatory tier 1 income and cost statement</t>
  </si>
  <si>
    <t>M1 (SRC27)</t>
  </si>
  <si>
    <t>Regulatory operating income and cost statement</t>
  </si>
  <si>
    <t>M3 (SRC21)</t>
  </si>
  <si>
    <t>Regulatory tier 1 income and cost statement - reconciliation to Statutory Accounts</t>
  </si>
  <si>
    <t>M3 (SRC27)</t>
  </si>
  <si>
    <t>Regulatory operating income and cost statement - reconciliation to Statutory Accounts</t>
  </si>
  <si>
    <t>M4</t>
  </si>
  <si>
    <t>Regulatory profit and loss</t>
  </si>
  <si>
    <t>M5</t>
  </si>
  <si>
    <t>Regulatory balance sheet</t>
  </si>
  <si>
    <t>M6</t>
  </si>
  <si>
    <t xml:space="preserve">Regulatory income and expenditure and cash flow </t>
  </si>
  <si>
    <t>M6a</t>
  </si>
  <si>
    <t>Regulatory investment</t>
  </si>
  <si>
    <t>M6-R</t>
  </si>
  <si>
    <t>Regulatory financial ratios</t>
  </si>
  <si>
    <t>M7</t>
  </si>
  <si>
    <t>Analysis of turnover and operating income</t>
  </si>
  <si>
    <t>M8</t>
  </si>
  <si>
    <t>Movements in the cash balance</t>
  </si>
  <si>
    <t>M11</t>
  </si>
  <si>
    <t>Working capital (core)</t>
  </si>
  <si>
    <t>M18 W</t>
  </si>
  <si>
    <t>Activity based costing - water service</t>
  </si>
  <si>
    <t>M18 WW</t>
  </si>
  <si>
    <t>Activity based costing - wastewater service</t>
  </si>
  <si>
    <t>M21</t>
  </si>
  <si>
    <t>Taxation analysis (core)</t>
  </si>
  <si>
    <t>M27a</t>
  </si>
  <si>
    <t>Consolidated profit and loss - including reconciliation from Regulatory to Statutory Accounts</t>
  </si>
  <si>
    <t>M28a</t>
  </si>
  <si>
    <t>Consolidated balance sheet - including reconciliation from Regulatory to Statutory Accounts</t>
  </si>
  <si>
    <t>M29</t>
  </si>
  <si>
    <t>Interest</t>
  </si>
  <si>
    <t>M30</t>
  </si>
  <si>
    <t>Inventory of loans with full principal repayment at maturity</t>
  </si>
  <si>
    <t>M31</t>
  </si>
  <si>
    <t>Inventory of loans with periodic principal repayment</t>
  </si>
  <si>
    <t>M32</t>
  </si>
  <si>
    <t>Economic depreciation</t>
  </si>
  <si>
    <t>Scottish Water</t>
  </si>
  <si>
    <t>Table 1: Regulatory tier 1 income and cost statement</t>
  </si>
  <si>
    <t>Line ref.</t>
  </si>
  <si>
    <t>Description</t>
  </si>
  <si>
    <t>Units</t>
  </si>
  <si>
    <t>Field type</t>
  </si>
  <si>
    <t>2024-25</t>
  </si>
  <si>
    <t>2025-26</t>
  </si>
  <si>
    <t>Core</t>
  </si>
  <si>
    <t>M1.1</t>
  </si>
  <si>
    <t>Household revenue</t>
  </si>
  <si>
    <t>£m</t>
  </si>
  <si>
    <t>I</t>
  </si>
  <si>
    <t>M1.2</t>
  </si>
  <si>
    <t>Wholesale revenue</t>
  </si>
  <si>
    <t>M1.3</t>
  </si>
  <si>
    <t>Other revenue</t>
  </si>
  <si>
    <t>M1.4</t>
  </si>
  <si>
    <t>Total revenue</t>
  </si>
  <si>
    <t>C</t>
  </si>
  <si>
    <t>M1.5</t>
  </si>
  <si>
    <t>Infrastructure charges income (ICI)</t>
  </si>
  <si>
    <t>M1.6</t>
  </si>
  <si>
    <t>Disposal proceeds</t>
  </si>
  <si>
    <t>M1.7</t>
  </si>
  <si>
    <t>Total revenue (incl. ICIs &amp; disposal proceeds)</t>
  </si>
  <si>
    <t>M1.8</t>
  </si>
  <si>
    <t>Net new borrowing</t>
  </si>
  <si>
    <t>M1.9</t>
  </si>
  <si>
    <t>Total revenue (incl. ICIs &amp; disposal proceeds) and borrowing</t>
  </si>
  <si>
    <t>M1.10</t>
  </si>
  <si>
    <t>Operating costs</t>
  </si>
  <si>
    <t>M1.11</t>
  </si>
  <si>
    <t>PFI costs</t>
  </si>
  <si>
    <t>M1.12</t>
  </si>
  <si>
    <t>Responsive repair and refurbishment</t>
  </si>
  <si>
    <t>M1.13</t>
  </si>
  <si>
    <t>Reasonable costs contributions (RCC)</t>
  </si>
  <si>
    <t>M1.14</t>
  </si>
  <si>
    <t>Total operational and responsive maintenance costs before interest and taxation</t>
  </si>
  <si>
    <t>M1.15</t>
  </si>
  <si>
    <t>Net interest charges</t>
  </si>
  <si>
    <t>M1.16</t>
  </si>
  <si>
    <t>Taxation</t>
  </si>
  <si>
    <t>M1.17</t>
  </si>
  <si>
    <t>Net operational and responsive maintenance spend</t>
  </si>
  <si>
    <t>M1.18</t>
  </si>
  <si>
    <t>Net operational and responsive maintenance spend (excluding borrowing)</t>
  </si>
  <si>
    <t>Memo lines: normative charges</t>
  </si>
  <si>
    <t>M1.19</t>
  </si>
  <si>
    <t>M1.20</t>
  </si>
  <si>
    <t>Reasonable costs contributions</t>
  </si>
  <si>
    <t>M1.21</t>
  </si>
  <si>
    <t>Memo lines: operating costs on the same basis as SR15 operating costs</t>
  </si>
  <si>
    <t>M1.22</t>
  </si>
  <si>
    <t>BF</t>
  </si>
  <si>
    <t>M1.23</t>
  </si>
  <si>
    <t>Repair and refurbishment expenditure previously expensed as operating costs in SR15 (i.e. including non-capitalised repairs)</t>
  </si>
  <si>
    <t>M1.24</t>
  </si>
  <si>
    <t>Cloud expenditure</t>
  </si>
  <si>
    <t>M1.25</t>
  </si>
  <si>
    <t>Core / non-core adjustment</t>
  </si>
  <si>
    <t>M1.26</t>
  </si>
  <si>
    <t>Operating costs on the same basis as SR15 operating costs</t>
  </si>
  <si>
    <t>Prepared by: ..................................................</t>
  </si>
  <si>
    <t>Checked by:  ..................................................</t>
  </si>
  <si>
    <t xml:space="preserve">Authorised by: </t>
  </si>
  <si>
    <t xml:space="preserve">Date: </t>
  </si>
  <si>
    <t>Table 1: Regulatory operating income and cost statement</t>
  </si>
  <si>
    <t>Total operating costs</t>
  </si>
  <si>
    <t>Funds from operations (FFO)</t>
  </si>
  <si>
    <t>Repair costs</t>
  </si>
  <si>
    <t>FFO (net of repairs)</t>
  </si>
  <si>
    <t>Funding and financing available</t>
  </si>
  <si>
    <t>Memo lines: core / non-core revenues</t>
  </si>
  <si>
    <t>Total revenue on the same basis as SRC21</t>
  </si>
  <si>
    <t>Memo lines: cloud expenditure &amp; core / non-core operating costs</t>
  </si>
  <si>
    <t>Operating costs on the same basis as SRC21</t>
  </si>
  <si>
    <t xml:space="preserve">Table 3: Regulatory tier 1 income and cost statement - reconciliation to Statutory Accounts </t>
  </si>
  <si>
    <t>Regulatory Operating statement</t>
  </si>
  <si>
    <t>Reallocations: balance sheet / cash flow</t>
  </si>
  <si>
    <t>Capitalisation of refurb cost</t>
  </si>
  <si>
    <t>Add planned repair cost from Tier 2</t>
  </si>
  <si>
    <t>IFRS pension adjustments</t>
  </si>
  <si>
    <t>IFRS PFI / lease adjustments</t>
  </si>
  <si>
    <t>Statutory IFRS statement</t>
  </si>
  <si>
    <t>Explanation of difference</t>
  </si>
  <si>
    <t>Revenue</t>
  </si>
  <si>
    <t>M3.1</t>
  </si>
  <si>
    <t>I/C</t>
  </si>
  <si>
    <t>M3.2</t>
  </si>
  <si>
    <t>M3.3</t>
  </si>
  <si>
    <t>M3.4</t>
  </si>
  <si>
    <t>Infrastructure charges income</t>
  </si>
  <si>
    <t>This is a cash item that is presented on the balance sheet and not the profit and loss account.</t>
  </si>
  <si>
    <t>M3.5</t>
  </si>
  <si>
    <t xml:space="preserve">This is a cash entry only and does not include the net book value of assets disposed of.  </t>
  </si>
  <si>
    <t>M3.6</t>
  </si>
  <si>
    <t>Revenue - total</t>
  </si>
  <si>
    <t>Expenditure</t>
  </si>
  <si>
    <t>M3.7</t>
  </si>
  <si>
    <t xml:space="preserve">Operating expenses </t>
  </si>
  <si>
    <t>M3.8</t>
  </si>
  <si>
    <t>This is reallocating an element of PFI service costs to lease liability repayment (M28a.27) and to interest charges (line 3.16) as per Accounting standards IAS17 and (IFRIC 12).</t>
  </si>
  <si>
    <t>M3.9</t>
  </si>
  <si>
    <t>M3.10</t>
  </si>
  <si>
    <t>M3.11</t>
  </si>
  <si>
    <t>Depreciation charges</t>
  </si>
  <si>
    <t>Depreciation is not included in the Tier 1 statement but is included in the Profit and Loss statement.</t>
  </si>
  <si>
    <t>M3.12</t>
  </si>
  <si>
    <t>PFI depreciation</t>
  </si>
  <si>
    <t>M3.13</t>
  </si>
  <si>
    <t>Grant amortisation</t>
  </si>
  <si>
    <t>Grant amortisation is not included in the Tier 1 statement but is included in the Profit and Loss statement.</t>
  </si>
  <si>
    <t>M3.14</t>
  </si>
  <si>
    <t>Gain on disposal of assets</t>
  </si>
  <si>
    <t>The Tier 1 statement only includes the cash received (Line 3.5) and not the accounting profit or loss on disposal.</t>
  </si>
  <si>
    <t>M3.15</t>
  </si>
  <si>
    <t>Total costs before interest &amp; tax</t>
  </si>
  <si>
    <t>Servicing of finance</t>
  </si>
  <si>
    <t>M3.16</t>
  </si>
  <si>
    <t>Represents total interest charges including the net interest calculated on the defined benefit pension scheme as per IAS19, PFI lease liability interest charge per IFRIC12, and IFRS 16 lease liability interest charges.</t>
  </si>
  <si>
    <t>Profit</t>
  </si>
  <si>
    <t>M3.17</t>
  </si>
  <si>
    <t>Profit before tax</t>
  </si>
  <si>
    <t>M3.18</t>
  </si>
  <si>
    <t>Tax payments in column E represent the cash paid or receievd in the year and does not include the accounting tax charge for the profit or loss in the year, or include any deferred tax charge calculated on the defined benefit pension scheme or other IFRS adjustments.</t>
  </si>
  <si>
    <t>M3.19</t>
  </si>
  <si>
    <t>Operating contribution / profit after tax</t>
  </si>
  <si>
    <t>M3.20</t>
  </si>
  <si>
    <t>Non-core profit after tax</t>
  </si>
  <si>
    <t>Previously classified non-core income and costs are now included within core under unpdated RARs.</t>
  </si>
  <si>
    <t>M3.21</t>
  </si>
  <si>
    <t>SW company profit after tax</t>
  </si>
  <si>
    <t xml:space="preserve">Table 3: Regulatory operating income and cost statement - reconciliation to Statutory Accounts </t>
  </si>
  <si>
    <t>Table 4: Regulatory profit and loss</t>
  </si>
  <si>
    <t>M4.1</t>
  </si>
  <si>
    <t>Total revenue (total regulated income)</t>
  </si>
  <si>
    <t>M4.2</t>
  </si>
  <si>
    <t>Operating expenditure</t>
  </si>
  <si>
    <t>M4.3</t>
  </si>
  <si>
    <t>M4.4</t>
  </si>
  <si>
    <t>M4.5</t>
  </si>
  <si>
    <t>M4.6</t>
  </si>
  <si>
    <t>Amortisation of deferred income</t>
  </si>
  <si>
    <t>M4.7</t>
  </si>
  <si>
    <t>Total operating income</t>
  </si>
  <si>
    <t>M4.8</t>
  </si>
  <si>
    <t>Operating profit</t>
  </si>
  <si>
    <t>M4.9</t>
  </si>
  <si>
    <t>Profit or loss on disposal of fixed assets</t>
  </si>
  <si>
    <t>M4.10</t>
  </si>
  <si>
    <t xml:space="preserve">Net interest receivable less payable </t>
  </si>
  <si>
    <t>M4.11</t>
  </si>
  <si>
    <t xml:space="preserve">Profit before taxation </t>
  </si>
  <si>
    <t>M4.12</t>
  </si>
  <si>
    <t>Taxation - current</t>
  </si>
  <si>
    <t>M4.13</t>
  </si>
  <si>
    <t>Taxation - deferred</t>
  </si>
  <si>
    <t>M4.14</t>
  </si>
  <si>
    <t>Profit on ordinary activities</t>
  </si>
  <si>
    <t>M4.15</t>
  </si>
  <si>
    <t>Extraordinary items, net of taxation</t>
  </si>
  <si>
    <t>M4.16</t>
  </si>
  <si>
    <t>Profit for the year</t>
  </si>
  <si>
    <t>M4.17</t>
  </si>
  <si>
    <t>Dividends</t>
  </si>
  <si>
    <t>M4.18</t>
  </si>
  <si>
    <t>Profit retained</t>
  </si>
  <si>
    <t>Table 4b: Statement of comprehensive income</t>
  </si>
  <si>
    <t xml:space="preserve">for the core business for the year ended 31 March </t>
  </si>
  <si>
    <t>M4b.1</t>
  </si>
  <si>
    <t>Profit retained for the year</t>
  </si>
  <si>
    <t>M4b.2</t>
  </si>
  <si>
    <t>Actuarial gains/losses on post-employment plans</t>
  </si>
  <si>
    <t>M4b.3</t>
  </si>
  <si>
    <t>Post-employment plans - non-cash (IAS 19 adjustments), net of tax</t>
  </si>
  <si>
    <t>M4b.4</t>
  </si>
  <si>
    <t>Revaluation gains and losses</t>
  </si>
  <si>
    <t>M4b.5</t>
  </si>
  <si>
    <t>Other gains and losses</t>
  </si>
  <si>
    <t>M4b.6</t>
  </si>
  <si>
    <t>Total comprehensive income for the year</t>
  </si>
  <si>
    <t>Authorised by:</t>
  </si>
  <si>
    <t xml:space="preserve">Table 5: Regulatory balance sheet </t>
  </si>
  <si>
    <t>Fixed assets</t>
  </si>
  <si>
    <t>M5.1</t>
  </si>
  <si>
    <t>Tangible assets</t>
  </si>
  <si>
    <t>M5.2</t>
  </si>
  <si>
    <t>Reallocate replacement spend</t>
  </si>
  <si>
    <t>M5.3</t>
  </si>
  <si>
    <t>Tangible assets excluding replacement</t>
  </si>
  <si>
    <t>Other operating assets and liabilities</t>
  </si>
  <si>
    <t>M5.4</t>
  </si>
  <si>
    <t xml:space="preserve">Working capital </t>
  </si>
  <si>
    <t>M5.5</t>
  </si>
  <si>
    <t>Cash</t>
  </si>
  <si>
    <t>M5.6</t>
  </si>
  <si>
    <t>Short term deposits</t>
  </si>
  <si>
    <t>M5.7</t>
  </si>
  <si>
    <t>Overdrafts</t>
  </si>
  <si>
    <t>M5.8</t>
  </si>
  <si>
    <t xml:space="preserve">Net operating assets </t>
  </si>
  <si>
    <t>Non-operating assets and liabilities</t>
  </si>
  <si>
    <t>M5.9</t>
  </si>
  <si>
    <t>Borrowings (excl. govt. loans)</t>
  </si>
  <si>
    <t>M5.10</t>
  </si>
  <si>
    <t>Investment - loan to group company</t>
  </si>
  <si>
    <t>M5.11</t>
  </si>
  <si>
    <t>Investment - other</t>
  </si>
  <si>
    <t>M5.12</t>
  </si>
  <si>
    <t>Corporation tax payable</t>
  </si>
  <si>
    <t>M5.13</t>
  </si>
  <si>
    <t>Dividends payable</t>
  </si>
  <si>
    <t>M5.14</t>
  </si>
  <si>
    <t>Total non-operating assets and liabilities</t>
  </si>
  <si>
    <t>Creditors - amounts falling due after more than one year</t>
  </si>
  <si>
    <t>M5.15</t>
  </si>
  <si>
    <t>M5.16</t>
  </si>
  <si>
    <t>Other creditors</t>
  </si>
  <si>
    <t>M5.17</t>
  </si>
  <si>
    <t>Total creditors falling due after more than one year</t>
  </si>
  <si>
    <t>Provisions for liabilities &amp; charges</t>
  </si>
  <si>
    <t>M5.18</t>
  </si>
  <si>
    <t>Deferred tax provision</t>
  </si>
  <si>
    <t>M5.19</t>
  </si>
  <si>
    <t>Post-employment asset / (liabilities)</t>
  </si>
  <si>
    <t>M5.20</t>
  </si>
  <si>
    <t>Other provisions</t>
  </si>
  <si>
    <t>M5.21</t>
  </si>
  <si>
    <t>Cumulative replacement deficit/surplus</t>
  </si>
  <si>
    <t>M5.22</t>
  </si>
  <si>
    <t>Total provisions</t>
  </si>
  <si>
    <t>M5.23</t>
  </si>
  <si>
    <t>Net assets employed</t>
  </si>
  <si>
    <t>Capital and reserves</t>
  </si>
  <si>
    <t>M5.24</t>
  </si>
  <si>
    <t>Government loans</t>
  </si>
  <si>
    <t>M5.25</t>
  </si>
  <si>
    <t>Income and expenditure account</t>
  </si>
  <si>
    <t>M5.26</t>
  </si>
  <si>
    <t>Current cost reserve</t>
  </si>
  <si>
    <t>M5.27</t>
  </si>
  <si>
    <t>Other reserves</t>
  </si>
  <si>
    <t>M5.28</t>
  </si>
  <si>
    <t>Total capital &amp; reserves</t>
  </si>
  <si>
    <t>Prepared by:</t>
  </si>
  <si>
    <t>..................................</t>
  </si>
  <si>
    <t>Checked by:</t>
  </si>
  <si>
    <t xml:space="preserve">Table 6: Regulatory income and expenditure and cash flow </t>
  </si>
  <si>
    <t>Reconciliation of regulatory operating profit to net cash flow</t>
  </si>
  <si>
    <t>M6.1</t>
  </si>
  <si>
    <t xml:space="preserve">Operating profit </t>
  </si>
  <si>
    <t>M6.2</t>
  </si>
  <si>
    <t>Change in working capital</t>
  </si>
  <si>
    <t>M6.3</t>
  </si>
  <si>
    <t>Other income</t>
  </si>
  <si>
    <t>M6.4</t>
  </si>
  <si>
    <t>M6.5</t>
  </si>
  <si>
    <t>M6.6</t>
  </si>
  <si>
    <t>Economic depreciation (add back)</t>
  </si>
  <si>
    <t>M6.7</t>
  </si>
  <si>
    <t>Amortisation of deferred income (add back)</t>
  </si>
  <si>
    <t>M6.8</t>
  </si>
  <si>
    <t>Other non-cash adjustments</t>
  </si>
  <si>
    <t>M6.9</t>
  </si>
  <si>
    <t xml:space="preserve">Net cash flow from operating activities </t>
  </si>
  <si>
    <t>Returns on investments &amp; servicing of finance</t>
  </si>
  <si>
    <t>M6.10</t>
  </si>
  <si>
    <t>Interest received</t>
  </si>
  <si>
    <t>M6.11</t>
  </si>
  <si>
    <t>Interest paid</t>
  </si>
  <si>
    <t>M6.12</t>
  </si>
  <si>
    <t>Net cash flow from returns on investment &amp; servicing of finance</t>
  </si>
  <si>
    <t>M6.13</t>
  </si>
  <si>
    <t>M6.14</t>
  </si>
  <si>
    <t xml:space="preserve">Net cash flow before capital investment </t>
  </si>
  <si>
    <t>M6.15</t>
  </si>
  <si>
    <t>Reasonable cost contributions</t>
  </si>
  <si>
    <t>M6.16</t>
  </si>
  <si>
    <t>Refurbishment</t>
  </si>
  <si>
    <t>M6.17</t>
  </si>
  <si>
    <t>Asset replacement</t>
  </si>
  <si>
    <t>M6.18</t>
  </si>
  <si>
    <t>Growth</t>
  </si>
  <si>
    <t>M6.19</t>
  </si>
  <si>
    <t>Enhancement</t>
  </si>
  <si>
    <t>M6.20</t>
  </si>
  <si>
    <t>Completion</t>
  </si>
  <si>
    <t>M6.21</t>
  </si>
  <si>
    <t>Third party contributions</t>
  </si>
  <si>
    <t>M6.22</t>
  </si>
  <si>
    <t>Insurance recoveries</t>
  </si>
  <si>
    <t>M6.23</t>
  </si>
  <si>
    <t>Net cash outflow from investing activities</t>
  </si>
  <si>
    <t>M6.24</t>
  </si>
  <si>
    <t xml:space="preserve">Net cash flow before financing </t>
  </si>
  <si>
    <t>Financing</t>
  </si>
  <si>
    <t>M6.25</t>
  </si>
  <si>
    <t xml:space="preserve">New government loans </t>
  </si>
  <si>
    <t>M6.26</t>
  </si>
  <si>
    <t>Non-government loan repayments</t>
  </si>
  <si>
    <t>M6.27</t>
  </si>
  <si>
    <t>Existing government loan repayments</t>
  </si>
  <si>
    <t>M6.28</t>
  </si>
  <si>
    <t>Net cash inflow from financing</t>
  </si>
  <si>
    <t>M6.29</t>
  </si>
  <si>
    <t>Increase (decrease) in cash and cash equivalents</t>
  </si>
  <si>
    <t>M6.30</t>
  </si>
  <si>
    <t>Net cash flow</t>
  </si>
  <si>
    <t>Table 6a: Regulatory investment</t>
  </si>
  <si>
    <t>Post efficiency investment</t>
  </si>
  <si>
    <t>M6a.1</t>
  </si>
  <si>
    <t>M6a.2</t>
  </si>
  <si>
    <t>Repairs</t>
  </si>
  <si>
    <t>M6a.3</t>
  </si>
  <si>
    <t>M6a.4</t>
  </si>
  <si>
    <t>M6a.5</t>
  </si>
  <si>
    <t>M6a.6</t>
  </si>
  <si>
    <t>M6a.7</t>
  </si>
  <si>
    <t>M6a.8</t>
  </si>
  <si>
    <t>Total gross spend</t>
  </si>
  <si>
    <t>M6a.9</t>
  </si>
  <si>
    <t>M6a.10</t>
  </si>
  <si>
    <t>M6a.11</t>
  </si>
  <si>
    <t>Total net spend</t>
  </si>
  <si>
    <t>Regulatory to statutory adjustments</t>
  </si>
  <si>
    <t>M6a.12</t>
  </si>
  <si>
    <t>M6a.13</t>
  </si>
  <si>
    <t>M6a.14</t>
  </si>
  <si>
    <t>M6a.15</t>
  </si>
  <si>
    <t>M6a.16</t>
  </si>
  <si>
    <t>PFI investment</t>
  </si>
  <si>
    <t>M6a.17</t>
  </si>
  <si>
    <t>Table 6-R: Regulatory financial ratios</t>
  </si>
  <si>
    <t>M6-R.1</t>
  </si>
  <si>
    <t>M6-R.2</t>
  </si>
  <si>
    <t>M6-R.3</t>
  </si>
  <si>
    <t>M6-R.4</t>
  </si>
  <si>
    <t>M6-R.5</t>
  </si>
  <si>
    <t>FFO with tax and interest added back</t>
  </si>
  <si>
    <t>M6-R.6</t>
  </si>
  <si>
    <t>M6-R.7</t>
  </si>
  <si>
    <t>Refurbishment costs</t>
  </si>
  <si>
    <t>M6-R.8</t>
  </si>
  <si>
    <t>Asset replacement investment</t>
  </si>
  <si>
    <t>M6-R.9</t>
  </si>
  <si>
    <t>FFO with tax and interest added back (net of maintenance)</t>
  </si>
  <si>
    <t>M6-R.10</t>
  </si>
  <si>
    <t>Cash &amp; cash equivalents</t>
  </si>
  <si>
    <t>M6-R.11</t>
  </si>
  <si>
    <t>M6-R.12</t>
  </si>
  <si>
    <t>Other loans</t>
  </si>
  <si>
    <t>M6-R.13</t>
  </si>
  <si>
    <t>Net debt excluding retirement benefit obligations</t>
  </si>
  <si>
    <t>RCV and regulatory gearing analysis</t>
  </si>
  <si>
    <t>M6-R.14</t>
  </si>
  <si>
    <t>Closing RCV</t>
  </si>
  <si>
    <t>Ratios</t>
  </si>
  <si>
    <t>M6-R.15</t>
  </si>
  <si>
    <t>Regulatory gearing (net debt to RCV)</t>
  </si>
  <si>
    <t>%</t>
  </si>
  <si>
    <t>M6-R.16</t>
  </si>
  <si>
    <t>FFO / net debt</t>
  </si>
  <si>
    <t>Nr</t>
  </si>
  <si>
    <t>M6-R.17</t>
  </si>
  <si>
    <t>Cash interest cover [1]</t>
  </si>
  <si>
    <t>M6-R.18</t>
  </si>
  <si>
    <t>Cash interest cover [2] (net of maintenance)</t>
  </si>
  <si>
    <t>Table 7: Analysis of turnover and operating income</t>
  </si>
  <si>
    <t>Water</t>
  </si>
  <si>
    <t>Wastewater</t>
  </si>
  <si>
    <t>Core business</t>
  </si>
  <si>
    <t>M7.1</t>
  </si>
  <si>
    <t>Household</t>
  </si>
  <si>
    <t>M7.2</t>
  </si>
  <si>
    <t>Retail non-household</t>
  </si>
  <si>
    <t>M7.3</t>
  </si>
  <si>
    <t>Wholesale non-household</t>
  </si>
  <si>
    <t>M7.4</t>
  </si>
  <si>
    <t>Revenue grants</t>
  </si>
  <si>
    <t>M7.5</t>
  </si>
  <si>
    <t>Rechargeable works</t>
  </si>
  <si>
    <t>M7.6</t>
  </si>
  <si>
    <t>Bulk supplies</t>
  </si>
  <si>
    <t>M7.7</t>
  </si>
  <si>
    <t>Other sources (excluding third parties)</t>
  </si>
  <si>
    <t>M7.8</t>
  </si>
  <si>
    <t>Third party services</t>
  </si>
  <si>
    <t>M7.9</t>
  </si>
  <si>
    <t>Cash receipts</t>
  </si>
  <si>
    <t>M7.10</t>
  </si>
  <si>
    <t>M7.11</t>
  </si>
  <si>
    <t>M7.12</t>
  </si>
  <si>
    <t>Total cash receipts</t>
  </si>
  <si>
    <t>M7.13</t>
  </si>
  <si>
    <t>Total revenue, infrastructure charge income and disposal proceeds</t>
  </si>
  <si>
    <t>Operating income</t>
  </si>
  <si>
    <t>M7.14</t>
  </si>
  <si>
    <t>Exceptional items</t>
  </si>
  <si>
    <t>M7.15</t>
  </si>
  <si>
    <t>Other operating income</t>
  </si>
  <si>
    <t>M7.16</t>
  </si>
  <si>
    <t xml:space="preserve">Memo line: change in household revenue compared to the previous year </t>
  </si>
  <si>
    <t>M7.17</t>
  </si>
  <si>
    <t>Change in revenue from the average price increase</t>
  </si>
  <si>
    <t>M7.18</t>
  </si>
  <si>
    <t>Change in revenue from growth in Band D equivalents</t>
  </si>
  <si>
    <t>M7.19</t>
  </si>
  <si>
    <t>Change in revenue due to other factors</t>
  </si>
  <si>
    <t>M7.20</t>
  </si>
  <si>
    <t>Total change in household revenue compared to the previous year</t>
  </si>
  <si>
    <t>Memo line: change in wholesale non-household revenue compared to the previous year</t>
  </si>
  <si>
    <t>M7.21</t>
  </si>
  <si>
    <t>M7.22</t>
  </si>
  <si>
    <t>Change in revenue from changes in volumes</t>
  </si>
  <si>
    <t>M7.23</t>
  </si>
  <si>
    <t>M7.24</t>
  </si>
  <si>
    <t>Total change in non-household revenue compared to the previous year</t>
  </si>
  <si>
    <t>Memo line: wholesale non-household revenue</t>
  </si>
  <si>
    <t>M7.25</t>
  </si>
  <si>
    <t>Revenue from GAP sites scheme (included in line 7.3)</t>
  </si>
  <si>
    <t>M7.26</t>
  </si>
  <si>
    <t>Revenue from vacant charging (included in line 7.3)</t>
  </si>
  <si>
    <t>Table 8: Movements in the cash balance</t>
  </si>
  <si>
    <t xml:space="preserve">Field type </t>
  </si>
  <si>
    <t>Timing impacts</t>
  </si>
  <si>
    <t>Net of timing impacts</t>
  </si>
  <si>
    <t>LTNC Items</t>
  </si>
  <si>
    <t xml:space="preserve">Government borrowing </t>
  </si>
  <si>
    <t>Tier 2 investment</t>
  </si>
  <si>
    <t>Working capital</t>
  </si>
  <si>
    <t>Movements in cash balance</t>
  </si>
  <si>
    <t>M8.1</t>
  </si>
  <si>
    <t>M8.2</t>
  </si>
  <si>
    <t>M8.3</t>
  </si>
  <si>
    <t>M8.4</t>
  </si>
  <si>
    <t>M8.5</t>
  </si>
  <si>
    <t>M8.6</t>
  </si>
  <si>
    <t>M8.7</t>
  </si>
  <si>
    <t>PFI expenditure</t>
  </si>
  <si>
    <t>M8.8</t>
  </si>
  <si>
    <t>Repair and refurbishment expenditure</t>
  </si>
  <si>
    <t>M8.9</t>
  </si>
  <si>
    <t>M8.10</t>
  </si>
  <si>
    <t>M8.11</t>
  </si>
  <si>
    <t>M8.12</t>
  </si>
  <si>
    <t>Investment excluding completion investment</t>
  </si>
  <si>
    <t>M8.13</t>
  </si>
  <si>
    <t>Borrowing</t>
  </si>
  <si>
    <t>M8.14</t>
  </si>
  <si>
    <t>M8.15</t>
  </si>
  <si>
    <t>Grants and contributions</t>
  </si>
  <si>
    <t>M8.16</t>
  </si>
  <si>
    <t>M8.17</t>
  </si>
  <si>
    <t>M8.18</t>
  </si>
  <si>
    <t>M8.19</t>
  </si>
  <si>
    <t>M8.20</t>
  </si>
  <si>
    <t>Additional cash generated / utilised in the year 2025-26 compared to the final determination</t>
  </si>
  <si>
    <t>M8.21</t>
  </si>
  <si>
    <t>2025-26 closing cash balance per updated FD model</t>
  </si>
  <si>
    <t>M8.22</t>
  </si>
  <si>
    <t>Brought forward at 1 April 2025</t>
  </si>
  <si>
    <t>M8.23</t>
  </si>
  <si>
    <t>Closing cash balance excluding completion at 31 March 2026</t>
  </si>
  <si>
    <t>Table 11: Working capital (core)</t>
  </si>
  <si>
    <t>Net total receivables / (payables)</t>
  </si>
  <si>
    <t>M11.1</t>
  </si>
  <si>
    <t>Stocks</t>
  </si>
  <si>
    <t>M11.2</t>
  </si>
  <si>
    <t>Trade debtors - household</t>
  </si>
  <si>
    <t>M11.3</t>
  </si>
  <si>
    <t>Trade debtors - non household (licensed businesses)</t>
  </si>
  <si>
    <t>M11.4</t>
  </si>
  <si>
    <t>Other trade debtors</t>
  </si>
  <si>
    <t>M11.5</t>
  </si>
  <si>
    <t>Accrued income</t>
  </si>
  <si>
    <t>M11.6</t>
  </si>
  <si>
    <t>Measured income accrual</t>
  </si>
  <si>
    <t>M11.7</t>
  </si>
  <si>
    <t xml:space="preserve">Prepayments and other short term debtors </t>
  </si>
  <si>
    <t>M11.8</t>
  </si>
  <si>
    <t>Non-trade debtors (VAT)</t>
  </si>
  <si>
    <t>M11.9</t>
  </si>
  <si>
    <t xml:space="preserve">Trade creditors </t>
  </si>
  <si>
    <t>M11.10</t>
  </si>
  <si>
    <t>Wholesale charge prepayment</t>
  </si>
  <si>
    <t>M11.11</t>
  </si>
  <si>
    <t>Deferred income - customer advance receipts</t>
  </si>
  <si>
    <t>M11.12</t>
  </si>
  <si>
    <t xml:space="preserve">Short-term capital creditors </t>
  </si>
  <si>
    <t>M11.13</t>
  </si>
  <si>
    <t>Credit note provisions</t>
  </si>
  <si>
    <t>M11.14</t>
  </si>
  <si>
    <t>Accruals</t>
  </si>
  <si>
    <t>M11.15</t>
  </si>
  <si>
    <t>M11.16</t>
  </si>
  <si>
    <t xml:space="preserve">Other creditors </t>
  </si>
  <si>
    <t>M11.17</t>
  </si>
  <si>
    <t>Total working capital excluding third party contributions</t>
  </si>
  <si>
    <t>M11.18</t>
  </si>
  <si>
    <t>Third party contributions (deferred income - grants)</t>
  </si>
  <si>
    <t>M11.19</t>
  </si>
  <si>
    <t>M11.20</t>
  </si>
  <si>
    <t>M11.21</t>
  </si>
  <si>
    <t>Total working capital (including other provisions)</t>
  </si>
  <si>
    <t xml:space="preserve">Check </t>
  </si>
  <si>
    <t>M11.22</t>
  </si>
  <si>
    <t>Working capital - net total due under one year</t>
  </si>
  <si>
    <t>M11.23</t>
  </si>
  <si>
    <t>Other creditors &gt; 1 year</t>
  </si>
  <si>
    <t>M11.24</t>
  </si>
  <si>
    <t>IFRS net receivables / (payables)</t>
  </si>
  <si>
    <t>M11.25</t>
  </si>
  <si>
    <t>Statutory IFRS adjustments to working capital</t>
  </si>
  <si>
    <t>M11.26</t>
  </si>
  <si>
    <t>Table 18 W: Activity based costing - water service</t>
  </si>
  <si>
    <t xml:space="preserve"> </t>
  </si>
  <si>
    <t>NON-CORE/NON-LICENSED</t>
  </si>
  <si>
    <t>CORE</t>
  </si>
  <si>
    <t>WHOLESALE</t>
  </si>
  <si>
    <t>RETAIL</t>
  </si>
  <si>
    <t>Total</t>
  </si>
  <si>
    <t>Water resources &amp; treatment</t>
  </si>
  <si>
    <t>Water distribution</t>
  </si>
  <si>
    <t xml:space="preserve"> Wholesale core total</t>
  </si>
  <si>
    <t>Retail domestic</t>
  </si>
  <si>
    <t>Retail - non domestic</t>
  </si>
  <si>
    <t>Water service core total</t>
  </si>
  <si>
    <t>Water service total</t>
  </si>
  <si>
    <t>CG</t>
  </si>
  <si>
    <t>Source</t>
  </si>
  <si>
    <t>Trtmt</t>
  </si>
  <si>
    <t>Measd</t>
  </si>
  <si>
    <t>Non measd</t>
  </si>
  <si>
    <t>Service analysis - water: direct costs</t>
  </si>
  <si>
    <t xml:space="preserve">  </t>
  </si>
  <si>
    <t>M18.1</t>
  </si>
  <si>
    <t>Employment costs</t>
  </si>
  <si>
    <t>A2</t>
  </si>
  <si>
    <t>M18.2</t>
  </si>
  <si>
    <t>Power</t>
  </si>
  <si>
    <t>M18.3</t>
  </si>
  <si>
    <t>Hired and contracted services</t>
  </si>
  <si>
    <t>M18.4</t>
  </si>
  <si>
    <t>Materials and consumables</t>
  </si>
  <si>
    <t>M18.5</t>
  </si>
  <si>
    <t>Service charges SEPA</t>
  </si>
  <si>
    <t>M18.6</t>
  </si>
  <si>
    <t>Bulk supply imports</t>
  </si>
  <si>
    <t>M18.7</t>
  </si>
  <si>
    <t>Contract management</t>
  </si>
  <si>
    <t>M18.8</t>
  </si>
  <si>
    <t>Meter maintenance &amp; installation</t>
  </si>
  <si>
    <t>M18.9</t>
  </si>
  <si>
    <t>Other direct costs</t>
  </si>
  <si>
    <t>M18.10</t>
  </si>
  <si>
    <t>Billing, enquiries and other direct costs</t>
  </si>
  <si>
    <t>M18.11</t>
  </si>
  <si>
    <t xml:space="preserve">Direct employment costs </t>
  </si>
  <si>
    <t>M18.12</t>
  </si>
  <si>
    <t>IT (exc employment)</t>
  </si>
  <si>
    <t>M18.13</t>
  </si>
  <si>
    <t>Total direct costs</t>
  </si>
  <si>
    <t>M18.14</t>
  </si>
  <si>
    <t>General and support costs</t>
  </si>
  <si>
    <t>M18.15</t>
  </si>
  <si>
    <t>Functional expenditure</t>
  </si>
  <si>
    <t>Business activities</t>
  </si>
  <si>
    <t>M18.16</t>
  </si>
  <si>
    <t>Scientific services</t>
  </si>
  <si>
    <t>M18.17</t>
  </si>
  <si>
    <t>Cost of regulation</t>
  </si>
  <si>
    <t>M18.18</t>
  </si>
  <si>
    <t>M18.19</t>
  </si>
  <si>
    <t>Total business activities</t>
  </si>
  <si>
    <t>M18.20</t>
  </si>
  <si>
    <t>Local authority rates</t>
  </si>
  <si>
    <t>M18.21</t>
  </si>
  <si>
    <t>Bad debt charge</t>
  </si>
  <si>
    <t>M18.22</t>
  </si>
  <si>
    <t>Total exceptional items</t>
  </si>
  <si>
    <t>M18.23</t>
  </si>
  <si>
    <t>Total opex less third party services</t>
  </si>
  <si>
    <t>M18.24</t>
  </si>
  <si>
    <t>Third party services - opex</t>
  </si>
  <si>
    <t>M18.25</t>
  </si>
  <si>
    <t>Total operating expenditure</t>
  </si>
  <si>
    <t>Capital maintenance (SRC27)</t>
  </si>
  <si>
    <t>M18.26</t>
  </si>
  <si>
    <t>M18.27</t>
  </si>
  <si>
    <t>M18.28</t>
  </si>
  <si>
    <t>Capital maintenance (SRC21)</t>
  </si>
  <si>
    <t>M18.29</t>
  </si>
  <si>
    <t>Repair and refurbishment previously expensed as operating expenditure in SR15</t>
  </si>
  <si>
    <t>M18.30</t>
  </si>
  <si>
    <t>Remaining responsive repair and refurbishment expenditure</t>
  </si>
  <si>
    <t>M18.31</t>
  </si>
  <si>
    <t>Planned repair and refurbishment expenditure</t>
  </si>
  <si>
    <t>M18.32</t>
  </si>
  <si>
    <t>M18.33</t>
  </si>
  <si>
    <t>Operating expenditure on the same basis as SR15 operating expenditure</t>
  </si>
  <si>
    <t>M18.34</t>
  </si>
  <si>
    <t>Operating expenditure and responsive repair and refurbishment</t>
  </si>
  <si>
    <t>Table 18 WW: Activity based costing - wastewater service</t>
  </si>
  <si>
    <t>Sewerage</t>
  </si>
  <si>
    <t>Sewage treatment</t>
  </si>
  <si>
    <t>Sludge treatment &amp; disposal</t>
  </si>
  <si>
    <t>Wastewater service core total</t>
  </si>
  <si>
    <t>Wastewater service total</t>
  </si>
  <si>
    <t>Service analysis - wastewater: direct costs</t>
  </si>
  <si>
    <t xml:space="preserve">Annual charge for PFI schemes </t>
  </si>
  <si>
    <t>Internal cost of PFI schemes</t>
  </si>
  <si>
    <t>M18.35</t>
  </si>
  <si>
    <t>Table 21: Taxation analysis (core)</t>
  </si>
  <si>
    <t>Opening position</t>
  </si>
  <si>
    <t>M21.1</t>
  </si>
  <si>
    <t>Opening balance - Short Asset Life Pool</t>
  </si>
  <si>
    <t>M21.2</t>
  </si>
  <si>
    <t>Opening balance - Long Asset Life Pool</t>
  </si>
  <si>
    <t>M21.3</t>
  </si>
  <si>
    <t>Opening balance - Structures and Buildings Allowance</t>
  </si>
  <si>
    <t>M21.4</t>
  </si>
  <si>
    <t>Opening balance - Intangible assets</t>
  </si>
  <si>
    <t>M21.5</t>
  </si>
  <si>
    <t>Opening Balance - General provisions</t>
  </si>
  <si>
    <t>M21.6</t>
  </si>
  <si>
    <t>Losses brought forward</t>
  </si>
  <si>
    <t>Allocation of capital expenditure for tax purposes</t>
  </si>
  <si>
    <t>M21.7</t>
  </si>
  <si>
    <t>Capitalised expenditure</t>
  </si>
  <si>
    <t>M21.8</t>
  </si>
  <si>
    <t>M21.9</t>
  </si>
  <si>
    <t>Infrastructure charges utilisation</t>
  </si>
  <si>
    <t>M21.10</t>
  </si>
  <si>
    <t>Expenditure qualifying for pools</t>
  </si>
  <si>
    <t>M21.11</t>
  </si>
  <si>
    <t>Assets qualifying for 100% first year allowances</t>
  </si>
  <si>
    <t>M21.12a</t>
  </si>
  <si>
    <t>Assets qualifying for general (40%) pool</t>
  </si>
  <si>
    <t>M21.12b</t>
  </si>
  <si>
    <t>Assets to be included in the general (18%/14%) pool</t>
  </si>
  <si>
    <t>M21.13</t>
  </si>
  <si>
    <t>Assets qualifying for long life (50%) pool</t>
  </si>
  <si>
    <t>M21.14</t>
  </si>
  <si>
    <t>Assets qualifying for long life (6%) pool</t>
  </si>
  <si>
    <t>M21.15</t>
  </si>
  <si>
    <t>Assets qualifying for Structures and Buildings Allowance</t>
  </si>
  <si>
    <t>M21.16</t>
  </si>
  <si>
    <t>Capitalised revenue expenditure - Investigations</t>
  </si>
  <si>
    <t>M21.17</t>
  </si>
  <si>
    <t>Capitalised expenditure - Intangible assets</t>
  </si>
  <si>
    <t>M21.18</t>
  </si>
  <si>
    <t>Other assets not qualifying for capital allowances or revenue deductions</t>
  </si>
  <si>
    <t>M21.19</t>
  </si>
  <si>
    <t>Assets deferred for allowances</t>
  </si>
  <si>
    <t>M21.20</t>
  </si>
  <si>
    <t>Assets purchased under finance leasing</t>
  </si>
  <si>
    <t>M21.21</t>
  </si>
  <si>
    <t>Capitalised revenue expenditure deducted in year of spend</t>
  </si>
  <si>
    <t>Capital allowances</t>
  </si>
  <si>
    <t>M21.22</t>
  </si>
  <si>
    <t>100% first year allowances</t>
  </si>
  <si>
    <t>M21.23</t>
  </si>
  <si>
    <t>Short life asset pool (18%)</t>
  </si>
  <si>
    <t>M21.24</t>
  </si>
  <si>
    <t>Long life asset pool (50%)</t>
  </si>
  <si>
    <t>M21.25</t>
  </si>
  <si>
    <t>Long life asset pool (6%)</t>
  </si>
  <si>
    <t>M21.26</t>
  </si>
  <si>
    <t>Structures and Buildings Allowance</t>
  </si>
  <si>
    <t>M21.27</t>
  </si>
  <si>
    <t>Capitalised revenue expenditure - Allowed depreciation (investigations)</t>
  </si>
  <si>
    <t>I/BF</t>
  </si>
  <si>
    <t>M21.28</t>
  </si>
  <si>
    <t>Intangible assets</t>
  </si>
  <si>
    <t>Taxable profit</t>
  </si>
  <si>
    <t>M21.29</t>
  </si>
  <si>
    <t>M21.30</t>
  </si>
  <si>
    <t>Depreciation</t>
  </si>
  <si>
    <t>M21.31</t>
  </si>
  <si>
    <t>Amortisation</t>
  </si>
  <si>
    <t>M21.32</t>
  </si>
  <si>
    <t>Gain / (loss) on sale of assets</t>
  </si>
  <si>
    <t>M21.33</t>
  </si>
  <si>
    <t>M21.34</t>
  </si>
  <si>
    <t>Disallowable revenue expenditure</t>
  </si>
  <si>
    <t>M21.35</t>
  </si>
  <si>
    <t>Movement in general provisions</t>
  </si>
  <si>
    <t>M21.36</t>
  </si>
  <si>
    <t>Exceptional income less exceptional expense</t>
  </si>
  <si>
    <t>M21.37</t>
  </si>
  <si>
    <t>Taxable profit (before capital allowances, before loss utilisation)</t>
  </si>
  <si>
    <t>M21.38</t>
  </si>
  <si>
    <t>Total capital allowances</t>
  </si>
  <si>
    <t>M21.39</t>
  </si>
  <si>
    <t>Taxable profit (after capital allowances, before loss utilisation)</t>
  </si>
  <si>
    <t>M21.40</t>
  </si>
  <si>
    <t>Utilisation of brought forward loses</t>
  </si>
  <si>
    <t>M21.41</t>
  </si>
  <si>
    <t>M21.42</t>
  </si>
  <si>
    <t>Total current tax charge</t>
  </si>
  <si>
    <t>M21.43</t>
  </si>
  <si>
    <t>Deferred tax</t>
  </si>
  <si>
    <t>Table 27a: Consolidated profit and loss - including reconciliation from Regulatory to Statutory Accounts</t>
  </si>
  <si>
    <t>Core (reg)</t>
  </si>
  <si>
    <t xml:space="preserve">Depreciation charges adjustment </t>
  </si>
  <si>
    <t>Core (stat)</t>
  </si>
  <si>
    <t>Licensed</t>
  </si>
  <si>
    <t>Intercompany eliminations</t>
  </si>
  <si>
    <t>Consolidated total core / licensed</t>
  </si>
  <si>
    <t>Non-core / non-licensed</t>
  </si>
  <si>
    <t xml:space="preserve">Consolidated </t>
  </si>
  <si>
    <t>M27a.1</t>
  </si>
  <si>
    <t>M27a.2</t>
  </si>
  <si>
    <t xml:space="preserve">Operating expenditure </t>
  </si>
  <si>
    <t>M27a.3</t>
  </si>
  <si>
    <t>M27a.4</t>
  </si>
  <si>
    <t>M27a.5</t>
  </si>
  <si>
    <t>M27a.6</t>
  </si>
  <si>
    <t>M27a.7</t>
  </si>
  <si>
    <t>M27a.8</t>
  </si>
  <si>
    <t>M27a.9</t>
  </si>
  <si>
    <t>M27a.10</t>
  </si>
  <si>
    <t>M27a.11</t>
  </si>
  <si>
    <t>M27a.12</t>
  </si>
  <si>
    <t>M27a.13</t>
  </si>
  <si>
    <t>M27a.14</t>
  </si>
  <si>
    <t>M27a.15</t>
  </si>
  <si>
    <t>M27a.16</t>
  </si>
  <si>
    <t>M27a.17</t>
  </si>
  <si>
    <t>M27a.18</t>
  </si>
  <si>
    <t>Table 27b: Statement of comprehensive income</t>
  </si>
  <si>
    <t xml:space="preserve">Depreciation Charges Adjustment </t>
  </si>
  <si>
    <t>M27b.1</t>
  </si>
  <si>
    <t>M27b.2</t>
  </si>
  <si>
    <t>M27b.3</t>
  </si>
  <si>
    <t>M27b.4</t>
  </si>
  <si>
    <t>M27b.5</t>
  </si>
  <si>
    <t>M27b.6</t>
  </si>
  <si>
    <t>Table 28a: Consolidated balance sheet - including reconciliation from Regulatory to Statutory Accounts</t>
  </si>
  <si>
    <t>Net MEAV to HCA FAR fixed asset value adjustment</t>
  </si>
  <si>
    <t>M28a.1</t>
  </si>
  <si>
    <t>M28a.2</t>
  </si>
  <si>
    <t>M28a.3</t>
  </si>
  <si>
    <t>M28a.4</t>
  </si>
  <si>
    <t>M28a.5</t>
  </si>
  <si>
    <t>M28a.6</t>
  </si>
  <si>
    <t>M28a.7</t>
  </si>
  <si>
    <t>M28a.8</t>
  </si>
  <si>
    <t>M28a.9</t>
  </si>
  <si>
    <t>M28a.10</t>
  </si>
  <si>
    <t>M28a.11</t>
  </si>
  <si>
    <t>M28a.12</t>
  </si>
  <si>
    <t>M28a.13</t>
  </si>
  <si>
    <t>M28a.14</t>
  </si>
  <si>
    <t>M28a.15</t>
  </si>
  <si>
    <t>M28a.16</t>
  </si>
  <si>
    <t>M28a.17</t>
  </si>
  <si>
    <t>M28a.18</t>
  </si>
  <si>
    <t>M28a.19</t>
  </si>
  <si>
    <t>M28a.20</t>
  </si>
  <si>
    <t>M28a.21</t>
  </si>
  <si>
    <t>M28a.22</t>
  </si>
  <si>
    <t>M28a.23</t>
  </si>
  <si>
    <t>M28a.24</t>
  </si>
  <si>
    <t>M28a.25</t>
  </si>
  <si>
    <t>M28a.26</t>
  </si>
  <si>
    <t>M28a.27</t>
  </si>
  <si>
    <t>PPP debt / lease</t>
  </si>
  <si>
    <t>M28a.28</t>
  </si>
  <si>
    <t>M28a.29</t>
  </si>
  <si>
    <t xml:space="preserve">Table 29: Interest </t>
  </si>
  <si>
    <t>M29.1</t>
  </si>
  <si>
    <t>M29.2</t>
  </si>
  <si>
    <t>Borrowing repaid</t>
  </si>
  <si>
    <t>M29.3</t>
  </si>
  <si>
    <t>M29.4</t>
  </si>
  <si>
    <t>Weighted interest rate on new borrowing</t>
  </si>
  <si>
    <t>M29.5</t>
  </si>
  <si>
    <t>Weighted interest rate on borrowing repaid</t>
  </si>
  <si>
    <t>M29.6</t>
  </si>
  <si>
    <t>Interest expense in previous year</t>
  </si>
  <si>
    <t>M29.7</t>
  </si>
  <si>
    <t>Change in interest expense in current year</t>
  </si>
  <si>
    <t>M29.8</t>
  </si>
  <si>
    <t>Interest expense in current year</t>
  </si>
  <si>
    <t>M29.9</t>
  </si>
  <si>
    <t>Interest income</t>
  </si>
  <si>
    <t>M29.10</t>
  </si>
  <si>
    <t>Prepaid wholesale charges interest</t>
  </si>
  <si>
    <t>M29.11</t>
  </si>
  <si>
    <t>Timing impacts of borrowing drawdown and principal repayment</t>
  </si>
  <si>
    <t>M29.12</t>
  </si>
  <si>
    <t>Net interest</t>
  </si>
  <si>
    <t>Table 30: Inventory of loans with full principal repayment at maturity (loans matured in 2025-26 and loans maturing after 31/03/2026)</t>
  </si>
  <si>
    <t>Reference</t>
  </si>
  <si>
    <t>Lender</t>
  </si>
  <si>
    <t>Borrower</t>
  </si>
  <si>
    <t>Term</t>
  </si>
  <si>
    <t>Drawdown date</t>
  </si>
  <si>
    <t>Maturity date</t>
  </si>
  <si>
    <t>Principal (£)</t>
  </si>
  <si>
    <t>Interest rate</t>
  </si>
  <si>
    <t>SCF</t>
  </si>
  <si>
    <t>SW</t>
  </si>
  <si>
    <t>PWLB</t>
  </si>
  <si>
    <t>ESWA</t>
  </si>
  <si>
    <t>NLF</t>
  </si>
  <si>
    <t>NOSWA</t>
  </si>
  <si>
    <t>WOSWA</t>
  </si>
  <si>
    <t>1189</t>
  </si>
  <si>
    <t>1168</t>
  </si>
  <si>
    <t>1167</t>
  </si>
  <si>
    <t>1166</t>
  </si>
  <si>
    <t>1170</t>
  </si>
  <si>
    <t>Table 31: Inventory of loans with periodic principal repayment (loans matured in 2025-26 and loans maturing after 31/03/2026)</t>
  </si>
  <si>
    <t>Principal repayment</t>
  </si>
  <si>
    <t>During 2025-26</t>
  </si>
  <si>
    <t>After 31/03/2026</t>
  </si>
  <si>
    <t>semi-annually</t>
  </si>
  <si>
    <t>Table 32: Economic depreciation</t>
  </si>
  <si>
    <t>Economic Depreciation</t>
  </si>
  <si>
    <t>M32.1</t>
  </si>
  <si>
    <t>Gross MEAV</t>
  </si>
  <si>
    <t>M32.2</t>
  </si>
  <si>
    <t>Net MEAV at 1 April</t>
  </si>
  <si>
    <t>M32.3</t>
  </si>
  <si>
    <t>Net Asset Additions (MEAV Impact)</t>
  </si>
  <si>
    <t>M32.4</t>
  </si>
  <si>
    <t xml:space="preserve">Asset Replacement </t>
  </si>
  <si>
    <t>M32.5</t>
  </si>
  <si>
    <t>Average Useful Life of Assets</t>
  </si>
  <si>
    <t>Year(s)</t>
  </si>
  <si>
    <t>M32.6</t>
  </si>
  <si>
    <t>M32.7</t>
  </si>
  <si>
    <t>Net MEAV at 31 March Year End</t>
  </si>
  <si>
    <t>M32.8</t>
  </si>
  <si>
    <t>Replacement Deficit or Surplus</t>
  </si>
  <si>
    <t>Memo - remaining useful life</t>
  </si>
  <si>
    <t>M32.9</t>
  </si>
  <si>
    <t>Average remaining useful life of Scottish Water assets</t>
  </si>
  <si>
    <t> </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</si>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</sst>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000;&quot;-&quot;#0.000;#0.000;_(@_)"/>
    <numFmt numFmtId="165" formatCode="#,##0;&quot;-&quot;#,##0;&quot;—&quot;;_(@_)"/>
    <numFmt numFmtId="166" formatCode="m/d/yyyy"/>
    <numFmt numFmtId="167" formatCode="#,##0.000;&quot;-&quot;#,##0.000;&quot;—&quot;;_(@_)"/>
    <numFmt numFmtId="168" formatCode="#0.000%;&quot;-&quot;#0.000%;&quot;-&quot;\%;_(@_)"/>
    <numFmt numFmtId="169" formatCode="#0;&quot;-&quot;#0;#0;_(@_)"/>
    <numFmt numFmtId="170" formatCode="#0.#######################;&quot;-&quot;#0.#######################;#0.#######################;_(@_)"/>
    <numFmt numFmtId="171" formatCode="#,##0.000;&quot;-&quot;#,##0.000;#,##0.000;_(@_)"/>
    <numFmt numFmtId="172" formatCode="0.000"/>
    <numFmt numFmtId="173" formatCode="#,##0.000"/>
    <numFmt numFmtId="174" formatCode="0.000%"/>
    <numFmt numFmtId="175" formatCode="0.0000000000000000"/>
    <numFmt numFmtId="176" formatCode="0.000000000000000"/>
    <numFmt numFmtId="177" formatCode="_-* #,##0.0000_-;\-* #,##0.0000_-;_-* &quot;-&quot;??_-;_-@_-"/>
    <numFmt numFmtId="178" formatCode="0.00000000000"/>
    <numFmt numFmtId="179" formatCode="0.0000000000000"/>
    <numFmt numFmtId="180" formatCode="0.00000000000000"/>
    <numFmt numFmtId="181" formatCode="0.0"/>
    <numFmt numFmtId="182" formatCode="_-* #,##0.000_-;\-* #,##0.000_-;_-* &quot;-&quot;??_-;_-@_-"/>
  </numFmts>
  <fonts count="2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2"/>
      <color rgb="FF000000"/>
      <name val="Arial"/>
      <family val="2"/>
    </font>
    <font>
      <b/>
      <sz val="10"/>
      <color rgb="FF000000"/>
      <name val="Arial"/>
      <family val="2"/>
    </font>
    <font>
      <b/>
      <sz val="10"/>
      <color rgb="FF000000"/>
      <name val="Calibri"/>
      <family val="2"/>
    </font>
    <font>
      <sz val="10"/>
      <color rgb="FF000000"/>
      <name val="Times New Roman"/>
      <family val="1"/>
    </font>
    <font>
      <i/>
      <sz val="10"/>
      <color rgb="FF000000"/>
      <name val="Arial"/>
      <family val="2"/>
    </font>
    <font>
      <sz val="10"/>
      <color rgb="FFFF0000"/>
      <name val="Arial"/>
      <family val="2"/>
    </font>
    <font>
      <b/>
      <i/>
      <sz val="10"/>
      <color rgb="FF000000"/>
      <name val="Arial"/>
      <family val="2"/>
    </font>
    <font>
      <b/>
      <u/>
      <sz val="10"/>
      <color rgb="FF000000"/>
      <name val="Arial"/>
      <family val="2"/>
    </font>
    <font>
      <u/>
      <sz val="10"/>
      <color rgb="FF000000"/>
      <name val="Arial"/>
      <family val="2"/>
    </font>
    <font>
      <sz val="10"/>
      <color rgb="FF0000FF"/>
      <name val="Arial"/>
      <family val="2"/>
    </font>
    <font>
      <sz val="10"/>
      <name val="Arial"/>
      <family val="2"/>
    </font>
    <font>
      <sz val="10"/>
      <name val="Arial"/>
      <family val="2"/>
    </font>
    <font>
      <sz val="10"/>
      <name val="Arial,Bold"/>
    </font>
    <font>
      <b/>
      <sz val="10"/>
      <name val="Arial"/>
      <family val="2"/>
    </font>
    <font>
      <sz val="11"/>
      <color rgb="FF242424"/>
      <name val="Aptos Narrow"/>
      <charset val="1"/>
    </font>
  </fonts>
  <fills count="11">
    <fill>
      <patternFill patternType="none"/>
    </fill>
    <fill>
      <patternFill patternType="gray125"/>
    </fill>
    <fill>
      <patternFill patternType="solid">
        <fgColor rgb="FFFFFF99"/>
        <bgColor indexed="64"/>
      </patternFill>
    </fill>
    <fill>
      <patternFill patternType="solid">
        <fgColor rgb="FFCCFFFF"/>
        <bgColor indexed="64"/>
      </patternFill>
    </fill>
    <fill>
      <patternFill patternType="solid">
        <fgColor rgb="FFFF99CC"/>
        <bgColor indexed="64"/>
      </patternFill>
    </fill>
    <fill>
      <patternFill patternType="solid">
        <fgColor rgb="FFCCFFCC"/>
        <bgColor indexed="64"/>
      </patternFill>
    </fill>
    <fill>
      <patternFill patternType="solid">
        <fgColor rgb="FFFFFFFF"/>
        <bgColor indexed="64"/>
      </patternFill>
    </fill>
    <fill>
      <patternFill patternType="solid">
        <fgColor rgb="FF000000"/>
        <bgColor indexed="64"/>
      </patternFill>
    </fill>
    <fill>
      <patternFill patternType="solid">
        <fgColor rgb="FFE6E0EC"/>
        <bgColor indexed="64"/>
      </patternFill>
    </fill>
    <fill>
      <patternFill patternType="solid">
        <fgColor indexed="41"/>
        <bgColor indexed="64"/>
      </patternFill>
    </fill>
    <fill>
      <patternFill patternType="solid">
        <fgColor rgb="FFCCFFFF"/>
        <bgColor rgb="FF000000"/>
      </patternFill>
    </fill>
  </fills>
  <borders count="61">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thin">
        <color rgb="FF000000"/>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style="medium">
        <color rgb="FF000000"/>
      </bottom>
      <diagonal/>
    </border>
    <border>
      <left/>
      <right/>
      <top style="thin">
        <color rgb="FF000000"/>
      </top>
      <bottom/>
      <diagonal/>
    </border>
    <border>
      <left/>
      <right/>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right style="medium">
        <color rgb="FF000000"/>
      </right>
      <top/>
      <bottom style="medium">
        <color rgb="FF000000"/>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rgb="FF000000"/>
      </right>
      <top style="thin">
        <color rgb="FF000000"/>
      </top>
      <bottom style="thin">
        <color rgb="FF000000"/>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7" fillId="0" borderId="0" applyFont="0" applyFill="0" applyBorder="0" applyAlignment="0" applyProtection="0"/>
    <xf numFmtId="9" fontId="17" fillId="0" borderId="0" applyFont="0" applyFill="0" applyBorder="0" applyAlignment="0" applyProtection="0"/>
    <xf numFmtId="0" fontId="16" fillId="0" borderId="0"/>
  </cellStyleXfs>
  <cellXfs count="378">
    <xf numFmtId="0" fontId="0" fillId="0" borderId="0" xfId="0"/>
    <xf numFmtId="0" fontId="6" fillId="0" borderId="0" xfId="0" applyFont="1" applyAlignment="1">
      <alignment horizontal="left"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left" vertical="center" wrapText="1"/>
    </xf>
    <xf numFmtId="0" fontId="1" fillId="0" borderId="7" xfId="0" applyFont="1" applyBorder="1" applyAlignment="1">
      <alignment wrapText="1"/>
    </xf>
    <xf numFmtId="0" fontId="1" fillId="0" borderId="8" xfId="0" applyFont="1" applyBorder="1" applyAlignment="1">
      <alignment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 fillId="0" borderId="12" xfId="0" applyFont="1" applyBorder="1" applyAlignment="1">
      <alignment horizontal="left" vertical="center" wrapText="1"/>
    </xf>
    <xf numFmtId="0" fontId="1" fillId="0" borderId="12" xfId="0" applyFont="1" applyBorder="1" applyAlignment="1">
      <alignment horizontal="center" vertical="center" wrapText="1"/>
    </xf>
    <xf numFmtId="0" fontId="1" fillId="0" borderId="4" xfId="0" applyFont="1" applyBorder="1" applyAlignment="1">
      <alignment horizontal="center" vertical="center" wrapText="1"/>
    </xf>
    <xf numFmtId="164" fontId="1" fillId="3" borderId="13" xfId="0" applyNumberFormat="1" applyFont="1" applyFill="1" applyBorder="1" applyAlignment="1">
      <alignment horizontal="center" vertical="center" wrapText="1"/>
    </xf>
    <xf numFmtId="164" fontId="1" fillId="3" borderId="14" xfId="0" applyNumberFormat="1" applyFont="1" applyFill="1" applyBorder="1" applyAlignment="1">
      <alignment horizontal="center" vertical="center" wrapText="1"/>
    </xf>
    <xf numFmtId="164" fontId="1" fillId="4" borderId="3" xfId="0" applyNumberFormat="1" applyFont="1" applyFill="1" applyBorder="1" applyAlignment="1">
      <alignment horizontal="center" vertical="center" wrapText="1"/>
    </xf>
    <xf numFmtId="164" fontId="1" fillId="4" borderId="4" xfId="0" applyNumberFormat="1" applyFont="1" applyFill="1" applyBorder="1" applyAlignment="1">
      <alignment horizontal="center" vertical="center" wrapText="1"/>
    </xf>
    <xf numFmtId="0" fontId="1" fillId="0" borderId="15" xfId="0" applyFont="1" applyBorder="1" applyAlignment="1">
      <alignment horizontal="left"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164" fontId="1" fillId="4" borderId="5" xfId="0" applyNumberFormat="1" applyFont="1" applyFill="1" applyBorder="1" applyAlignment="1">
      <alignment horizontal="center" vertical="center" wrapText="1"/>
    </xf>
    <xf numFmtId="164" fontId="1" fillId="4" borderId="6" xfId="0" applyNumberFormat="1" applyFont="1" applyFill="1" applyBorder="1" applyAlignment="1">
      <alignment horizontal="center" vertical="center" wrapText="1"/>
    </xf>
    <xf numFmtId="0" fontId="7" fillId="2" borderId="16" xfId="0" applyFont="1" applyFill="1" applyBorder="1" applyAlignment="1">
      <alignment horizontal="left" vertical="center" wrapText="1"/>
    </xf>
    <xf numFmtId="164" fontId="1" fillId="3" borderId="17" xfId="0" applyNumberFormat="1" applyFont="1" applyFill="1" applyBorder="1" applyAlignment="1">
      <alignment horizontal="center" vertical="center" wrapText="1"/>
    </xf>
    <xf numFmtId="164" fontId="1" fillId="5" borderId="1" xfId="0" applyNumberFormat="1" applyFont="1" applyFill="1" applyBorder="1" applyAlignment="1">
      <alignment horizontal="center" vertical="center" wrapText="1"/>
    </xf>
    <xf numFmtId="164" fontId="1" fillId="5" borderId="2" xfId="0" applyNumberFormat="1" applyFont="1" applyFill="1" applyBorder="1" applyAlignment="1">
      <alignment horizontal="center" vertical="center" wrapText="1"/>
    </xf>
    <xf numFmtId="164" fontId="1" fillId="5" borderId="3" xfId="0" applyNumberFormat="1" applyFont="1" applyFill="1" applyBorder="1" applyAlignment="1">
      <alignment horizontal="center" vertical="center" wrapText="1"/>
    </xf>
    <xf numFmtId="164" fontId="1" fillId="5" borderId="4" xfId="0" applyNumberFormat="1" applyFont="1" applyFill="1" applyBorder="1" applyAlignment="1">
      <alignment horizontal="center" vertical="center" wrapText="1"/>
    </xf>
    <xf numFmtId="0" fontId="1" fillId="0" borderId="7" xfId="0" applyFont="1" applyBorder="1" applyAlignment="1">
      <alignment horizontal="left" vertical="center" wrapText="1"/>
    </xf>
    <xf numFmtId="0" fontId="1" fillId="0" borderId="0" xfId="0" applyFont="1" applyAlignment="1">
      <alignment horizontal="left" vertical="center" wrapText="1"/>
    </xf>
    <xf numFmtId="0" fontId="1" fillId="0" borderId="18" xfId="0" applyFont="1" applyBorder="1" applyAlignment="1">
      <alignment vertical="center" wrapText="1"/>
    </xf>
    <xf numFmtId="0" fontId="1" fillId="0" borderId="7" xfId="0" applyFont="1" applyBorder="1" applyAlignment="1">
      <alignment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0" borderId="22" xfId="0" applyFont="1" applyBorder="1" applyAlignment="1">
      <alignment horizontal="center" vertical="center" wrapText="1"/>
    </xf>
    <xf numFmtId="0" fontId="1" fillId="0" borderId="22" xfId="0" applyFont="1" applyBorder="1" applyAlignment="1">
      <alignment vertical="center" wrapText="1"/>
    </xf>
    <xf numFmtId="0" fontId="1" fillId="0" borderId="8"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7" xfId="0" applyFont="1" applyFill="1" applyBorder="1" applyAlignment="1">
      <alignment horizontal="center" vertical="center" wrapText="1"/>
    </xf>
    <xf numFmtId="0" fontId="1" fillId="0" borderId="23" xfId="0" applyFont="1" applyBorder="1" applyAlignment="1">
      <alignment vertical="center" wrapText="1"/>
    </xf>
    <xf numFmtId="0" fontId="1" fillId="0" borderId="8" xfId="0" applyFont="1" applyBorder="1" applyAlignment="1">
      <alignment vertical="center" wrapText="1"/>
    </xf>
    <xf numFmtId="0" fontId="1" fillId="0" borderId="2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5" xfId="0" applyFont="1" applyBorder="1" applyAlignment="1">
      <alignment vertical="center" wrapText="1"/>
    </xf>
    <xf numFmtId="164" fontId="1" fillId="3" borderId="2" xfId="0" applyNumberFormat="1" applyFont="1" applyFill="1" applyBorder="1" applyAlignment="1">
      <alignment horizontal="center" vertical="center" wrapText="1"/>
    </xf>
    <xf numFmtId="164" fontId="1" fillId="3" borderId="4" xfId="0" applyNumberFormat="1" applyFont="1" applyFill="1" applyBorder="1" applyAlignment="1">
      <alignment horizontal="center" vertical="center" wrapText="1"/>
    </xf>
    <xf numFmtId="165" fontId="1" fillId="3" borderId="6" xfId="0" applyNumberFormat="1" applyFont="1" applyFill="1" applyBorder="1" applyAlignment="1">
      <alignment horizontal="center" vertical="center" wrapText="1"/>
    </xf>
    <xf numFmtId="0" fontId="1" fillId="0" borderId="26" xfId="0" applyFont="1" applyBorder="1" applyAlignment="1">
      <alignment vertical="center" wrapText="1"/>
    </xf>
    <xf numFmtId="164" fontId="1" fillId="4" borderId="13"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164" fontId="1" fillId="4" borderId="14" xfId="0" applyNumberFormat="1" applyFont="1" applyFill="1" applyBorder="1" applyAlignment="1">
      <alignment horizontal="center" vertical="center" wrapText="1"/>
    </xf>
    <xf numFmtId="0" fontId="1" fillId="3" borderId="4" xfId="0" applyFont="1" applyFill="1" applyBorder="1" applyAlignment="1">
      <alignment horizontal="left" vertical="center" wrapText="1"/>
    </xf>
    <xf numFmtId="164" fontId="1" fillId="4" borderId="17" xfId="0" applyNumberFormat="1" applyFont="1" applyFill="1" applyBorder="1" applyAlignment="1">
      <alignment horizontal="center" vertical="center" wrapText="1"/>
    </xf>
    <xf numFmtId="164" fontId="1" fillId="4" borderId="15" xfId="0" applyNumberFormat="1"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4" xfId="0" applyFont="1" applyFill="1" applyBorder="1" applyAlignment="1">
      <alignment horizontal="left" wrapText="1"/>
    </xf>
    <xf numFmtId="164" fontId="1" fillId="4" borderId="27" xfId="0" applyNumberFormat="1"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164" fontId="1" fillId="4" borderId="30" xfId="0" applyNumberFormat="1" applyFont="1" applyFill="1" applyBorder="1" applyAlignment="1">
      <alignment horizontal="center" vertical="center" wrapText="1"/>
    </xf>
    <xf numFmtId="0" fontId="1" fillId="3" borderId="29" xfId="0" applyFont="1" applyFill="1" applyBorder="1" applyAlignment="1">
      <alignment horizontal="left" vertical="center" wrapText="1"/>
    </xf>
    <xf numFmtId="0" fontId="1" fillId="3" borderId="1" xfId="0" applyFont="1" applyFill="1" applyBorder="1" applyAlignment="1">
      <alignment horizontal="center" vertical="center" wrapText="1"/>
    </xf>
    <xf numFmtId="164" fontId="1" fillId="3" borderId="3" xfId="0" applyNumberFormat="1"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8" xfId="0" applyFont="1" applyBorder="1" applyAlignment="1">
      <alignment horizontal="left" vertical="center" wrapText="1"/>
    </xf>
    <xf numFmtId="0" fontId="1" fillId="2" borderId="1" xfId="0" applyFont="1" applyFill="1" applyBorder="1" applyAlignment="1">
      <alignment vertical="center" wrapText="1"/>
    </xf>
    <xf numFmtId="0" fontId="7" fillId="2" borderId="16" xfId="0" applyFont="1" applyFill="1" applyBorder="1" applyAlignment="1">
      <alignment vertical="center" wrapText="1"/>
    </xf>
    <xf numFmtId="0" fontId="7" fillId="2" borderId="2" xfId="0" applyFont="1" applyFill="1" applyBorder="1" applyAlignment="1">
      <alignment vertical="center" wrapText="1"/>
    </xf>
    <xf numFmtId="0" fontId="1" fillId="0" borderId="25" xfId="0" applyFont="1" applyBorder="1" applyAlignment="1">
      <alignment horizontal="center" vertical="center" wrapText="1"/>
    </xf>
    <xf numFmtId="0" fontId="1" fillId="3" borderId="6" xfId="0" applyFont="1" applyFill="1" applyBorder="1" applyAlignment="1">
      <alignment horizontal="left" vertical="center" wrapText="1"/>
    </xf>
    <xf numFmtId="0" fontId="1" fillId="0" borderId="23" xfId="0" applyFont="1" applyBorder="1" applyAlignment="1">
      <alignment horizontal="center" vertical="center" wrapText="1"/>
    </xf>
    <xf numFmtId="0" fontId="1" fillId="3" borderId="30"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6" xfId="0" applyFont="1" applyBorder="1" applyAlignment="1">
      <alignment horizontal="left" vertical="center" wrapText="1"/>
    </xf>
    <xf numFmtId="0" fontId="1" fillId="0" borderId="16" xfId="0" applyFont="1" applyBorder="1" applyAlignment="1">
      <alignment horizontal="center" vertical="center" wrapText="1"/>
    </xf>
    <xf numFmtId="0" fontId="1" fillId="0" borderId="2" xfId="0" applyFont="1" applyBorder="1" applyAlignment="1">
      <alignment horizontal="center" vertical="center" wrapText="1"/>
    </xf>
    <xf numFmtId="164" fontId="1" fillId="4" borderId="2" xfId="0" applyNumberFormat="1"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7" fillId="0" borderId="0" xfId="0" applyFont="1" applyAlignment="1">
      <alignment horizontal="left" vertical="center" wrapText="1"/>
    </xf>
    <xf numFmtId="0" fontId="1" fillId="5" borderId="2" xfId="0" applyFont="1" applyFill="1" applyBorder="1" applyAlignment="1">
      <alignment horizontal="center" vertical="center" wrapText="1"/>
    </xf>
    <xf numFmtId="0" fontId="7" fillId="0" borderId="18" xfId="0" applyFont="1" applyBorder="1" applyAlignment="1">
      <alignment horizontal="center" vertical="center" wrapText="1"/>
    </xf>
    <xf numFmtId="0" fontId="1" fillId="0" borderId="26" xfId="0" applyFont="1" applyBorder="1" applyAlignment="1">
      <alignment horizontal="center" vertical="center" wrapText="1"/>
    </xf>
    <xf numFmtId="0" fontId="8" fillId="0" borderId="7" xfId="0" applyFont="1" applyBorder="1" applyAlignment="1">
      <alignment vertical="center" wrapText="1"/>
    </xf>
    <xf numFmtId="0" fontId="7" fillId="0" borderId="8" xfId="0" applyFont="1" applyBorder="1" applyAlignment="1">
      <alignment vertical="center" wrapText="1"/>
    </xf>
    <xf numFmtId="0" fontId="7" fillId="0" borderId="22" xfId="0" applyFont="1" applyBorder="1" applyAlignment="1">
      <alignment horizontal="center" vertical="center" wrapText="1"/>
    </xf>
    <xf numFmtId="0" fontId="7" fillId="0" borderId="8" xfId="0" applyFont="1" applyBorder="1" applyAlignment="1">
      <alignment horizontal="center" vertical="center" wrapText="1"/>
    </xf>
    <xf numFmtId="164" fontId="1" fillId="3" borderId="1" xfId="0" applyNumberFormat="1" applyFont="1" applyFill="1" applyBorder="1" applyAlignment="1">
      <alignment horizontal="center" vertical="center" wrapText="1"/>
    </xf>
    <xf numFmtId="0" fontId="7" fillId="0" borderId="22" xfId="0" applyFont="1" applyBorder="1" applyAlignment="1">
      <alignment horizontal="left" vertical="center" wrapText="1"/>
    </xf>
    <xf numFmtId="0" fontId="7"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9" fillId="0" borderId="22" xfId="0" applyFont="1" applyBorder="1" applyAlignment="1">
      <alignment vertical="center" wrapText="1"/>
    </xf>
    <xf numFmtId="0" fontId="9" fillId="0" borderId="8" xfId="0" applyFont="1" applyBorder="1" applyAlignment="1">
      <alignment horizontal="center" vertical="center" wrapText="1"/>
    </xf>
    <xf numFmtId="0" fontId="7" fillId="0" borderId="22" xfId="0" applyFont="1" applyBorder="1" applyAlignment="1">
      <alignment vertical="center" wrapText="1"/>
    </xf>
    <xf numFmtId="0" fontId="10" fillId="0" borderId="8" xfId="0" applyFont="1" applyBorder="1" applyAlignment="1">
      <alignment horizontal="center" vertical="center" wrapText="1"/>
    </xf>
    <xf numFmtId="0" fontId="1" fillId="4" borderId="2" xfId="0" applyFont="1" applyFill="1" applyBorder="1" applyAlignment="1">
      <alignment horizontal="center" vertical="center" wrapText="1"/>
    </xf>
    <xf numFmtId="0" fontId="1" fillId="6" borderId="12" xfId="0" applyFont="1" applyFill="1" applyBorder="1" applyAlignment="1">
      <alignment horizontal="left" vertical="center" wrapText="1"/>
    </xf>
    <xf numFmtId="0" fontId="1" fillId="0" borderId="30" xfId="0" applyFont="1" applyBorder="1" applyAlignment="1">
      <alignment horizontal="center" vertical="center" wrapText="1"/>
    </xf>
    <xf numFmtId="0" fontId="1" fillId="0" borderId="28" xfId="0" applyFont="1" applyBorder="1" applyAlignment="1">
      <alignment horizontal="left"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2" xfId="0" applyFont="1" applyBorder="1" applyAlignment="1">
      <alignment vertical="center" wrapText="1"/>
    </xf>
    <xf numFmtId="0" fontId="11" fillId="0" borderId="8" xfId="0" applyFont="1" applyBorder="1" applyAlignment="1">
      <alignment horizontal="center" vertical="center" wrapText="1"/>
    </xf>
    <xf numFmtId="0" fontId="12" fillId="0" borderId="7" xfId="0" applyFont="1" applyBorder="1" applyAlignment="1">
      <alignment vertical="center" wrapText="1"/>
    </xf>
    <xf numFmtId="0" fontId="7" fillId="0" borderId="7" xfId="0" applyFont="1" applyBorder="1" applyAlignment="1">
      <alignment vertical="center" wrapText="1"/>
    </xf>
    <xf numFmtId="0" fontId="9" fillId="0" borderId="22" xfId="0" applyFont="1" applyBorder="1" applyAlignment="1">
      <alignment horizontal="center" vertical="center" wrapText="1"/>
    </xf>
    <xf numFmtId="0" fontId="7" fillId="0" borderId="12" xfId="0" applyFont="1" applyBorder="1" applyAlignment="1">
      <alignment horizontal="left" vertical="center" wrapText="1"/>
    </xf>
    <xf numFmtId="0" fontId="7" fillId="0" borderId="15" xfId="0" applyFont="1" applyBorder="1" applyAlignment="1">
      <alignment horizontal="left" vertical="center" wrapText="1"/>
    </xf>
    <xf numFmtId="164" fontId="1" fillId="3" borderId="6" xfId="0" applyNumberFormat="1" applyFont="1" applyFill="1" applyBorder="1" applyAlignment="1">
      <alignment horizontal="center" vertical="center" wrapText="1"/>
    </xf>
    <xf numFmtId="164" fontId="1" fillId="3" borderId="30" xfId="0" applyNumberFormat="1" applyFont="1" applyFill="1" applyBorder="1" applyAlignment="1">
      <alignment horizontal="center" vertical="center" wrapText="1"/>
    </xf>
    <xf numFmtId="164" fontId="1" fillId="4" borderId="29"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168" fontId="1" fillId="4" borderId="3" xfId="0" applyNumberFormat="1" applyFont="1" applyFill="1" applyBorder="1" applyAlignment="1">
      <alignment horizontal="center" vertical="center" wrapText="1"/>
    </xf>
    <xf numFmtId="0" fontId="1" fillId="0" borderId="36" xfId="0" applyFont="1" applyBorder="1" applyAlignment="1">
      <alignment horizontal="center" vertical="center" wrapText="1"/>
    </xf>
    <xf numFmtId="0" fontId="1" fillId="0" borderId="28" xfId="0" applyFont="1" applyBorder="1" applyAlignment="1">
      <alignment vertical="center" wrapText="1"/>
    </xf>
    <xf numFmtId="0" fontId="1" fillId="0" borderId="37" xfId="0" applyFont="1" applyBorder="1" applyAlignment="1">
      <alignment vertical="center" wrapText="1"/>
    </xf>
    <xf numFmtId="0" fontId="10" fillId="0" borderId="22" xfId="0" applyFont="1" applyBorder="1" applyAlignment="1">
      <alignment vertical="center" wrapText="1"/>
    </xf>
    <xf numFmtId="0" fontId="7" fillId="2" borderId="15" xfId="0" applyFont="1" applyFill="1" applyBorder="1" applyAlignment="1">
      <alignment horizontal="center" vertical="center" wrapText="1"/>
    </xf>
    <xf numFmtId="164" fontId="1" fillId="3" borderId="16" xfId="0" applyNumberFormat="1" applyFont="1" applyFill="1" applyBorder="1" applyAlignment="1">
      <alignment horizontal="center" vertical="center" wrapText="1"/>
    </xf>
    <xf numFmtId="164" fontId="1" fillId="3" borderId="12" xfId="0" applyNumberFormat="1" applyFont="1" applyFill="1" applyBorder="1" applyAlignment="1">
      <alignment horizontal="center" vertical="center" wrapText="1"/>
    </xf>
    <xf numFmtId="164" fontId="1" fillId="4" borderId="39" xfId="0" applyNumberFormat="1"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16"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7" borderId="30" xfId="0" applyFont="1" applyFill="1" applyBorder="1" applyAlignment="1">
      <alignment horizontal="center" vertical="center" wrapText="1"/>
    </xf>
    <xf numFmtId="0" fontId="1" fillId="7" borderId="28" xfId="0" applyFont="1" applyFill="1" applyBorder="1" applyAlignment="1">
      <alignment horizontal="center" vertical="center" wrapText="1"/>
    </xf>
    <xf numFmtId="169" fontId="1" fillId="6" borderId="30" xfId="0" applyNumberFormat="1" applyFont="1" applyFill="1" applyBorder="1" applyAlignment="1">
      <alignment horizontal="center" vertical="center" wrapText="1"/>
    </xf>
    <xf numFmtId="169" fontId="1" fillId="6" borderId="28" xfId="0" applyNumberFormat="1" applyFont="1" applyFill="1" applyBorder="1" applyAlignment="1">
      <alignment horizontal="center" vertical="center" wrapText="1"/>
    </xf>
    <xf numFmtId="169" fontId="1" fillId="6" borderId="29" xfId="0" applyNumberFormat="1" applyFont="1" applyFill="1" applyBorder="1" applyAlignment="1">
      <alignment horizontal="center" vertical="center" wrapText="1"/>
    </xf>
    <xf numFmtId="0" fontId="1" fillId="3" borderId="12" xfId="0" applyFont="1" applyFill="1" applyBorder="1" applyAlignment="1">
      <alignment horizontal="left" vertical="center" wrapText="1"/>
    </xf>
    <xf numFmtId="164" fontId="1" fillId="4" borderId="16" xfId="0" applyNumberFormat="1" applyFont="1" applyFill="1" applyBorder="1" applyAlignment="1">
      <alignment horizontal="center" vertical="center" wrapText="1"/>
    </xf>
    <xf numFmtId="0" fontId="1" fillId="2" borderId="16" xfId="0" applyFont="1" applyFill="1" applyBorder="1" applyAlignment="1">
      <alignment vertical="center" wrapText="1"/>
    </xf>
    <xf numFmtId="0" fontId="1" fillId="2" borderId="2" xfId="0" applyFont="1" applyFill="1" applyBorder="1" applyAlignment="1">
      <alignment vertical="center" wrapText="1"/>
    </xf>
    <xf numFmtId="0" fontId="1" fillId="3" borderId="15" xfId="0" applyFont="1" applyFill="1" applyBorder="1" applyAlignment="1">
      <alignment horizontal="left" vertical="center" wrapText="1"/>
    </xf>
    <xf numFmtId="0" fontId="1" fillId="3" borderId="5" xfId="0" applyFont="1" applyFill="1" applyBorder="1" applyAlignment="1">
      <alignment horizontal="center" vertical="center" wrapText="1"/>
    </xf>
    <xf numFmtId="0" fontId="1" fillId="3" borderId="15" xfId="0" applyFont="1" applyFill="1" applyBorder="1" applyAlignment="1">
      <alignment horizontal="center" vertical="center" wrapText="1"/>
    </xf>
    <xf numFmtId="170" fontId="1" fillId="3" borderId="2" xfId="0" applyNumberFormat="1" applyFont="1" applyFill="1" applyBorder="1" applyAlignment="1">
      <alignment horizontal="center" vertical="center" wrapText="1"/>
    </xf>
    <xf numFmtId="0" fontId="1" fillId="0" borderId="46" xfId="0" applyFont="1" applyBorder="1" applyAlignment="1">
      <alignment horizontal="left" vertical="center" wrapText="1"/>
    </xf>
    <xf numFmtId="169" fontId="1" fillId="0" borderId="30" xfId="0" applyNumberFormat="1" applyFont="1" applyBorder="1" applyAlignment="1">
      <alignment horizontal="center" vertical="center" wrapText="1"/>
    </xf>
    <xf numFmtId="169" fontId="1" fillId="0" borderId="28" xfId="0" applyNumberFormat="1" applyFont="1" applyBorder="1" applyAlignment="1">
      <alignment horizontal="center" vertical="center" wrapText="1"/>
    </xf>
    <xf numFmtId="169" fontId="1" fillId="0" borderId="29" xfId="0" applyNumberFormat="1" applyFont="1" applyBorder="1" applyAlignment="1">
      <alignment horizontal="center" vertical="center" wrapText="1"/>
    </xf>
    <xf numFmtId="0" fontId="7" fillId="0" borderId="27" xfId="0" applyFont="1" applyBorder="1" applyAlignment="1">
      <alignment horizontal="center" vertical="center" wrapText="1"/>
    </xf>
    <xf numFmtId="0" fontId="1" fillId="0" borderId="0" xfId="0" applyFont="1" applyAlignment="1">
      <alignment horizontal="center" vertical="center" wrapText="1"/>
    </xf>
    <xf numFmtId="0" fontId="1" fillId="3" borderId="27" xfId="0" applyFont="1" applyFill="1" applyBorder="1" applyAlignment="1">
      <alignment horizontal="center" vertical="center" wrapText="1"/>
    </xf>
    <xf numFmtId="0" fontId="7" fillId="0" borderId="16" xfId="0" applyFont="1" applyBorder="1" applyAlignment="1">
      <alignment horizontal="left" vertical="center" wrapText="1"/>
    </xf>
    <xf numFmtId="164" fontId="1" fillId="3" borderId="5" xfId="0" applyNumberFormat="1" applyFont="1" applyFill="1" applyBorder="1" applyAlignment="1">
      <alignment horizontal="center" vertical="center" wrapText="1"/>
    </xf>
    <xf numFmtId="164" fontId="1" fillId="3" borderId="15" xfId="0" applyNumberFormat="1" applyFont="1" applyFill="1" applyBorder="1" applyAlignment="1">
      <alignment horizontal="center" vertical="center" wrapText="1"/>
    </xf>
    <xf numFmtId="0" fontId="1" fillId="0" borderId="43" xfId="0" applyFont="1" applyBorder="1" applyAlignment="1">
      <alignment horizontal="center" vertical="center" wrapText="1"/>
    </xf>
    <xf numFmtId="0" fontId="7" fillId="0" borderId="36" xfId="0" applyFont="1" applyBorder="1" applyAlignment="1">
      <alignment horizontal="left" vertical="center" wrapText="1"/>
    </xf>
    <xf numFmtId="164" fontId="1" fillId="4" borderId="28" xfId="0" applyNumberFormat="1" applyFont="1" applyFill="1" applyBorder="1" applyAlignment="1">
      <alignment horizontal="center" vertical="center" wrapText="1"/>
    </xf>
    <xf numFmtId="0" fontId="7" fillId="0" borderId="28" xfId="0" applyFont="1" applyBorder="1" applyAlignment="1">
      <alignment horizontal="left" vertical="center" wrapText="1"/>
    </xf>
    <xf numFmtId="0" fontId="1" fillId="0" borderId="4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22" xfId="0" applyFont="1" applyBorder="1" applyAlignment="1">
      <alignment horizontal="left" vertical="center" wrapText="1"/>
    </xf>
    <xf numFmtId="0" fontId="1" fillId="0" borderId="50" xfId="0" applyFont="1" applyBorder="1" applyAlignment="1">
      <alignment horizontal="center" vertical="center" wrapText="1"/>
    </xf>
    <xf numFmtId="0" fontId="1" fillId="0" borderId="32"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0" borderId="22" xfId="0" applyFont="1" applyBorder="1" applyAlignment="1">
      <alignment horizontal="right" vertical="center" wrapText="1"/>
    </xf>
    <xf numFmtId="0" fontId="1" fillId="0" borderId="40" xfId="0" applyFont="1" applyBorder="1" applyAlignment="1">
      <alignment horizontal="center" vertical="center" wrapText="1"/>
    </xf>
    <xf numFmtId="0" fontId="1" fillId="0" borderId="37" xfId="0" applyFont="1" applyBorder="1" applyAlignment="1">
      <alignment horizontal="center" vertical="center" wrapText="1"/>
    </xf>
    <xf numFmtId="0" fontId="7" fillId="0" borderId="40" xfId="0" applyFont="1" applyBorder="1" applyAlignment="1">
      <alignment horizontal="center" vertical="center" wrapText="1"/>
    </xf>
    <xf numFmtId="0" fontId="1" fillId="0" borderId="5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8" xfId="0" applyFont="1" applyBorder="1" applyAlignment="1">
      <alignment vertical="center" wrapText="1"/>
    </xf>
    <xf numFmtId="0" fontId="1" fillId="0" borderId="52" xfId="0" applyFont="1" applyBorder="1" applyAlignment="1">
      <alignment horizontal="center" vertical="center" wrapText="1"/>
    </xf>
    <xf numFmtId="0" fontId="1" fillId="0" borderId="53" xfId="0" applyFont="1" applyBorder="1" applyAlignment="1">
      <alignment vertical="center" wrapText="1"/>
    </xf>
    <xf numFmtId="0" fontId="1" fillId="0" borderId="14" xfId="0" applyFont="1" applyBorder="1" applyAlignment="1">
      <alignment vertical="center" wrapText="1"/>
    </xf>
    <xf numFmtId="0" fontId="1" fillId="0" borderId="54" xfId="0" applyFont="1" applyBorder="1" applyAlignment="1">
      <alignment vertical="center" wrapText="1"/>
    </xf>
    <xf numFmtId="0" fontId="1" fillId="0" borderId="37" xfId="0" applyFont="1" applyBorder="1" applyAlignment="1">
      <alignment horizontal="right" vertical="center" wrapText="1"/>
    </xf>
    <xf numFmtId="0" fontId="7" fillId="2" borderId="30" xfId="0" applyFont="1" applyFill="1" applyBorder="1" applyAlignment="1">
      <alignment horizontal="center" vertical="center" wrapText="1"/>
    </xf>
    <xf numFmtId="0" fontId="7" fillId="2" borderId="28" xfId="0" applyFont="1" applyFill="1" applyBorder="1" applyAlignment="1">
      <alignment horizontal="left" vertical="center" wrapText="1"/>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6" xfId="0" applyFont="1" applyFill="1" applyBorder="1" applyAlignment="1">
      <alignment horizontal="center" vertical="center" wrapText="1"/>
    </xf>
    <xf numFmtId="164" fontId="1" fillId="3" borderId="55" xfId="0" applyNumberFormat="1" applyFont="1" applyFill="1" applyBorder="1" applyAlignment="1">
      <alignment horizontal="center" vertical="center" wrapText="1"/>
    </xf>
    <xf numFmtId="0" fontId="7" fillId="2" borderId="16" xfId="0" applyFont="1" applyFill="1" applyBorder="1" applyAlignment="1">
      <alignment horizontal="center" vertical="center" wrapText="1"/>
    </xf>
    <xf numFmtId="0" fontId="1" fillId="0" borderId="24" xfId="0" applyFont="1" applyBorder="1" applyAlignment="1">
      <alignment vertical="center" wrapText="1"/>
    </xf>
    <xf numFmtId="0" fontId="13" fillId="0" borderId="8" xfId="0" applyFont="1" applyBorder="1" applyAlignment="1">
      <alignment vertical="center" wrapText="1"/>
    </xf>
    <xf numFmtId="164" fontId="1" fillId="4" borderId="12"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7" fillId="2" borderId="30" xfId="0" applyFont="1" applyFill="1" applyBorder="1" applyAlignment="1">
      <alignment horizontal="left" vertical="center" wrapText="1"/>
    </xf>
    <xf numFmtId="0" fontId="1" fillId="4" borderId="16" xfId="0" applyFont="1" applyFill="1" applyBorder="1" applyAlignment="1">
      <alignment horizontal="center" vertical="center" wrapText="1"/>
    </xf>
    <xf numFmtId="0" fontId="15" fillId="0" borderId="8" xfId="0" applyFont="1" applyBorder="1" applyAlignment="1">
      <alignment vertical="center" wrapText="1"/>
    </xf>
    <xf numFmtId="0" fontId="10" fillId="0" borderId="7" xfId="0" applyFont="1" applyBorder="1" applyAlignment="1">
      <alignment vertical="center" wrapText="1"/>
    </xf>
    <xf numFmtId="171" fontId="1" fillId="4" borderId="13" xfId="0" applyNumberFormat="1" applyFont="1" applyFill="1" applyBorder="1" applyAlignment="1">
      <alignment horizontal="center" vertical="center" wrapText="1"/>
    </xf>
    <xf numFmtId="171" fontId="1" fillId="4" borderId="14" xfId="0" applyNumberFormat="1" applyFont="1" applyFill="1" applyBorder="1" applyAlignment="1">
      <alignment horizontal="center" vertical="center" wrapText="1"/>
    </xf>
    <xf numFmtId="171" fontId="1" fillId="5" borderId="14" xfId="0" applyNumberFormat="1" applyFont="1" applyFill="1" applyBorder="1" applyAlignment="1">
      <alignment horizontal="center" vertical="center" wrapText="1"/>
    </xf>
    <xf numFmtId="171" fontId="1" fillId="4" borderId="4" xfId="0" applyNumberFormat="1" applyFont="1" applyFill="1" applyBorder="1" applyAlignment="1">
      <alignment horizontal="center" vertical="center" wrapText="1"/>
    </xf>
    <xf numFmtId="171" fontId="1" fillId="4" borderId="5" xfId="0" applyNumberFormat="1" applyFont="1" applyFill="1" applyBorder="1" applyAlignment="1">
      <alignment horizontal="center" vertical="center" wrapText="1"/>
    </xf>
    <xf numFmtId="171" fontId="1" fillId="4" borderId="6"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1" fillId="3" borderId="3" xfId="0" applyFont="1" applyFill="1" applyBorder="1" applyAlignment="1">
      <alignment vertical="center" wrapText="1"/>
    </xf>
    <xf numFmtId="166" fontId="1" fillId="3" borderId="12" xfId="0" applyNumberFormat="1" applyFont="1" applyFill="1" applyBorder="1" applyAlignment="1">
      <alignment horizontal="right" vertical="center" wrapText="1"/>
    </xf>
    <xf numFmtId="0" fontId="1" fillId="3" borderId="12" xfId="0" applyFont="1" applyFill="1" applyBorder="1" applyAlignment="1">
      <alignment vertical="center" wrapText="1"/>
    </xf>
    <xf numFmtId="0" fontId="1" fillId="3" borderId="4" xfId="0" applyFont="1" applyFill="1" applyBorder="1" applyAlignment="1">
      <alignment vertical="center" wrapText="1"/>
    </xf>
    <xf numFmtId="166" fontId="1" fillId="3" borderId="12" xfId="0" applyNumberFormat="1" applyFont="1" applyFill="1" applyBorder="1" applyAlignment="1">
      <alignment vertical="center" wrapText="1"/>
    </xf>
    <xf numFmtId="166" fontId="1" fillId="3" borderId="12" xfId="0" applyNumberFormat="1" applyFont="1" applyFill="1" applyBorder="1" applyAlignment="1">
      <alignment horizontal="center" vertical="center" wrapText="1"/>
    </xf>
    <xf numFmtId="0" fontId="1" fillId="3" borderId="5" xfId="0" applyFont="1" applyFill="1" applyBorder="1" applyAlignment="1">
      <alignment vertical="center" wrapText="1"/>
    </xf>
    <xf numFmtId="166" fontId="1" fillId="3" borderId="15" xfId="0" applyNumberFormat="1" applyFont="1" applyFill="1" applyBorder="1" applyAlignment="1">
      <alignment horizontal="center" vertical="center" wrapText="1"/>
    </xf>
    <xf numFmtId="0" fontId="1" fillId="3" borderId="15" xfId="0" applyFont="1" applyFill="1" applyBorder="1" applyAlignment="1">
      <alignment vertical="center" wrapText="1"/>
    </xf>
    <xf numFmtId="0" fontId="1" fillId="3" borderId="6" xfId="0" applyFont="1" applyFill="1" applyBorder="1" applyAlignment="1">
      <alignment vertical="center" wrapText="1"/>
    </xf>
    <xf numFmtId="0" fontId="7" fillId="2" borderId="12" xfId="0" applyFont="1" applyFill="1" applyBorder="1" applyAlignment="1">
      <alignment horizontal="center" vertical="center" wrapText="1"/>
    </xf>
    <xf numFmtId="0" fontId="6" fillId="0" borderId="25" xfId="0" applyFont="1" applyBorder="1" applyAlignment="1">
      <alignment horizontal="center" vertical="center" wrapText="1"/>
    </xf>
    <xf numFmtId="164" fontId="1" fillId="3" borderId="29" xfId="0" applyNumberFormat="1" applyFont="1" applyFill="1" applyBorder="1" applyAlignment="1">
      <alignment horizontal="center"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52" xfId="0" applyFont="1" applyBorder="1" applyAlignment="1">
      <alignment horizontal="left" vertical="center" wrapText="1"/>
    </xf>
    <xf numFmtId="0" fontId="1" fillId="0" borderId="56" xfId="0" applyFont="1" applyBorder="1" applyAlignment="1">
      <alignment horizontal="left" vertical="center" wrapText="1"/>
    </xf>
    <xf numFmtId="172" fontId="1" fillId="3" borderId="14" xfId="0" applyNumberFormat="1" applyFont="1" applyFill="1" applyBorder="1" applyAlignment="1">
      <alignment horizontal="center" vertical="center" wrapText="1"/>
    </xf>
    <xf numFmtId="0" fontId="16" fillId="9" borderId="57" xfId="0" applyFont="1" applyFill="1" applyBorder="1" applyAlignment="1" applyProtection="1">
      <alignment horizontal="left" vertical="center" wrapText="1"/>
      <protection locked="0"/>
    </xf>
    <xf numFmtId="172" fontId="1" fillId="3" borderId="2" xfId="0" applyNumberFormat="1" applyFont="1" applyFill="1" applyBorder="1" applyAlignment="1">
      <alignment horizontal="center" vertical="center" wrapText="1"/>
    </xf>
    <xf numFmtId="172" fontId="1" fillId="3" borderId="4" xfId="0" applyNumberFormat="1" applyFont="1" applyFill="1" applyBorder="1" applyAlignment="1">
      <alignment horizontal="center" vertical="center" wrapText="1"/>
    </xf>
    <xf numFmtId="4" fontId="1" fillId="3" borderId="12" xfId="0" applyNumberFormat="1" applyFont="1" applyFill="1" applyBorder="1" applyAlignment="1">
      <alignment vertical="center" wrapText="1"/>
    </xf>
    <xf numFmtId="0" fontId="16" fillId="0" borderId="0" xfId="0" applyFont="1"/>
    <xf numFmtId="0" fontId="1" fillId="3" borderId="58" xfId="2" applyFont="1" applyFill="1" applyBorder="1" applyAlignment="1">
      <alignment horizontal="right"/>
    </xf>
    <xf numFmtId="0" fontId="1" fillId="3" borderId="58" xfId="2" applyFont="1" applyFill="1" applyBorder="1" applyAlignment="1">
      <alignment horizontal="center"/>
    </xf>
    <xf numFmtId="1" fontId="1" fillId="3" borderId="58" xfId="2" applyNumberFormat="1" applyFont="1" applyFill="1" applyBorder="1" applyAlignment="1">
      <alignment horizontal="center"/>
    </xf>
    <xf numFmtId="14" fontId="1" fillId="3" borderId="58" xfId="2" applyNumberFormat="1" applyFont="1" applyFill="1" applyBorder="1" applyAlignment="1">
      <alignment horizontal="right"/>
    </xf>
    <xf numFmtId="14" fontId="1" fillId="3" borderId="58" xfId="2" applyNumberFormat="1" applyFont="1" applyFill="1" applyBorder="1" applyAlignment="1"/>
    <xf numFmtId="4" fontId="1" fillId="3" borderId="58" xfId="2" applyNumberFormat="1" applyFont="1" applyFill="1" applyBorder="1" applyAlignment="1"/>
    <xf numFmtId="172" fontId="1" fillId="3" borderId="58" xfId="2" applyNumberFormat="1" applyFont="1" applyFill="1" applyBorder="1" applyAlignment="1"/>
    <xf numFmtId="0" fontId="1" fillId="3" borderId="58" xfId="2" applyFont="1" applyFill="1" applyBorder="1" applyAlignment="1"/>
    <xf numFmtId="1" fontId="1" fillId="3" borderId="58" xfId="2" applyNumberFormat="1" applyFont="1" applyFill="1" applyBorder="1" applyAlignment="1"/>
    <xf numFmtId="3" fontId="1" fillId="3" borderId="58" xfId="2" applyNumberFormat="1" applyFont="1" applyFill="1" applyBorder="1" applyAlignment="1"/>
    <xf numFmtId="0" fontId="1" fillId="4" borderId="29" xfId="0" applyFont="1" applyFill="1" applyBorder="1" applyAlignment="1">
      <alignment horizontal="center" vertical="center" wrapText="1"/>
    </xf>
    <xf numFmtId="0" fontId="6" fillId="0" borderId="0" xfId="0" applyFont="1" applyAlignment="1">
      <alignment horizontal="left" vertical="center"/>
    </xf>
    <xf numFmtId="172" fontId="1" fillId="3" borderId="13" xfId="0" applyNumberFormat="1" applyFont="1" applyFill="1" applyBorder="1" applyAlignment="1">
      <alignment horizontal="center" vertical="center" wrapText="1"/>
    </xf>
    <xf numFmtId="172" fontId="1" fillId="3" borderId="17" xfId="0" applyNumberFormat="1" applyFont="1" applyFill="1" applyBorder="1" applyAlignment="1">
      <alignment horizontal="center" vertical="center" wrapText="1"/>
    </xf>
    <xf numFmtId="172" fontId="0" fillId="0" borderId="0" xfId="0" applyNumberFormat="1"/>
    <xf numFmtId="172" fontId="18" fillId="9" borderId="2" xfId="0" applyNumberFormat="1" applyFont="1" applyFill="1" applyBorder="1" applyAlignment="1" applyProtection="1">
      <alignment horizontal="center" vertical="center"/>
      <protection locked="0"/>
    </xf>
    <xf numFmtId="172" fontId="18" fillId="9" borderId="4" xfId="0" applyNumberFormat="1" applyFont="1" applyFill="1" applyBorder="1" applyAlignment="1" applyProtection="1">
      <alignment horizontal="center" vertical="center"/>
      <protection locked="0"/>
    </xf>
    <xf numFmtId="172" fontId="1" fillId="4" borderId="4" xfId="0" applyNumberFormat="1" applyFont="1" applyFill="1" applyBorder="1" applyAlignment="1">
      <alignment horizontal="center" vertical="center" wrapText="1"/>
    </xf>
    <xf numFmtId="173" fontId="0" fillId="10" borderId="59" xfId="0" applyNumberFormat="1" applyFill="1" applyBorder="1" applyAlignment="1">
      <alignment horizontal="center" vertical="center"/>
    </xf>
    <xf numFmtId="174" fontId="1" fillId="3" borderId="14" xfId="0" applyNumberFormat="1" applyFont="1" applyFill="1" applyBorder="1" applyAlignment="1">
      <alignment horizontal="center" vertical="center" wrapText="1"/>
    </xf>
    <xf numFmtId="173" fontId="1" fillId="3" borderId="1" xfId="0" applyNumberFormat="1" applyFont="1" applyFill="1" applyBorder="1" applyAlignment="1">
      <alignment horizontal="center" vertical="center" wrapText="1"/>
    </xf>
    <xf numFmtId="172" fontId="1" fillId="0" borderId="8" xfId="0" applyNumberFormat="1" applyFont="1" applyBorder="1" applyAlignment="1">
      <alignment vertical="center" wrapText="1"/>
    </xf>
    <xf numFmtId="173" fontId="1" fillId="4" borderId="1" xfId="0" applyNumberFormat="1" applyFont="1" applyFill="1" applyBorder="1" applyAlignment="1">
      <alignment horizontal="center" vertical="center" wrapText="1"/>
    </xf>
    <xf numFmtId="173" fontId="1" fillId="3" borderId="16" xfId="0" applyNumberFormat="1" applyFont="1" applyFill="1" applyBorder="1" applyAlignment="1">
      <alignment horizontal="center" vertical="center" wrapText="1"/>
    </xf>
    <xf numFmtId="173" fontId="1" fillId="4" borderId="16" xfId="0" applyNumberFormat="1" applyFont="1" applyFill="1" applyBorder="1" applyAlignment="1">
      <alignment horizontal="center" vertical="center" wrapText="1"/>
    </xf>
    <xf numFmtId="173" fontId="1" fillId="4" borderId="2" xfId="0" applyNumberFormat="1" applyFont="1" applyFill="1" applyBorder="1" applyAlignment="1">
      <alignment horizontal="center" vertical="center" wrapText="1"/>
    </xf>
    <xf numFmtId="173" fontId="1" fillId="4" borderId="3" xfId="0" applyNumberFormat="1" applyFont="1" applyFill="1" applyBorder="1" applyAlignment="1">
      <alignment horizontal="center" vertical="center" wrapText="1"/>
    </xf>
    <xf numFmtId="173" fontId="1" fillId="3" borderId="12" xfId="0" applyNumberFormat="1" applyFont="1" applyFill="1" applyBorder="1" applyAlignment="1">
      <alignment horizontal="center" vertical="center" wrapText="1"/>
    </xf>
    <xf numFmtId="173" fontId="1" fillId="4" borderId="12" xfId="0" applyNumberFormat="1" applyFont="1" applyFill="1" applyBorder="1" applyAlignment="1">
      <alignment horizontal="center" vertical="center" wrapText="1"/>
    </xf>
    <xf numFmtId="173" fontId="1" fillId="4" borderId="4" xfId="0" applyNumberFormat="1" applyFont="1" applyFill="1" applyBorder="1" applyAlignment="1">
      <alignment horizontal="center" vertical="center" wrapText="1"/>
    </xf>
    <xf numFmtId="173" fontId="1" fillId="4" borderId="5" xfId="0" applyNumberFormat="1" applyFont="1" applyFill="1" applyBorder="1" applyAlignment="1">
      <alignment horizontal="center" vertical="center" wrapText="1"/>
    </xf>
    <xf numFmtId="173" fontId="1" fillId="4" borderId="15" xfId="0" applyNumberFormat="1" applyFont="1" applyFill="1" applyBorder="1" applyAlignment="1">
      <alignment horizontal="center" vertical="center" wrapText="1"/>
    </xf>
    <xf numFmtId="173" fontId="1" fillId="4" borderId="6" xfId="0" applyNumberFormat="1" applyFont="1" applyFill="1" applyBorder="1" applyAlignment="1">
      <alignment horizontal="center" vertical="center" wrapText="1"/>
    </xf>
    <xf numFmtId="173" fontId="1" fillId="0" borderId="8" xfId="0" applyNumberFormat="1" applyFont="1" applyBorder="1" applyAlignment="1">
      <alignment vertical="center" wrapText="1"/>
    </xf>
    <xf numFmtId="173" fontId="0" fillId="0" borderId="0" xfId="0" applyNumberFormat="1"/>
    <xf numFmtId="173" fontId="1" fillId="0" borderId="8" xfId="0" applyNumberFormat="1" applyFont="1" applyBorder="1" applyAlignment="1">
      <alignment horizontal="center" vertical="center" wrapText="1"/>
    </xf>
    <xf numFmtId="173" fontId="18" fillId="3" borderId="58" xfId="0" applyNumberFormat="1" applyFont="1" applyFill="1" applyBorder="1" applyAlignment="1">
      <alignment horizontal="center" vertical="center" wrapText="1"/>
    </xf>
    <xf numFmtId="173" fontId="9" fillId="0" borderId="8" xfId="0" applyNumberFormat="1" applyFont="1" applyBorder="1" applyAlignment="1">
      <alignment vertical="center" wrapText="1"/>
    </xf>
    <xf numFmtId="173" fontId="1" fillId="7" borderId="12" xfId="0" applyNumberFormat="1" applyFont="1" applyFill="1" applyBorder="1" applyAlignment="1">
      <alignment horizontal="center" vertical="center" wrapText="1"/>
    </xf>
    <xf numFmtId="173" fontId="1" fillId="7" borderId="4" xfId="0" applyNumberFormat="1" applyFont="1" applyFill="1" applyBorder="1" applyAlignment="1">
      <alignment horizontal="center" vertical="center" wrapText="1"/>
    </xf>
    <xf numFmtId="173" fontId="1" fillId="7" borderId="3" xfId="0" applyNumberFormat="1" applyFont="1" applyFill="1" applyBorder="1" applyAlignment="1">
      <alignment horizontal="center" vertical="center" wrapText="1"/>
    </xf>
    <xf numFmtId="172" fontId="1" fillId="3" borderId="27" xfId="0" applyNumberFormat="1" applyFont="1" applyFill="1" applyBorder="1" applyAlignment="1">
      <alignment horizontal="center" vertical="center" wrapText="1"/>
    </xf>
    <xf numFmtId="175" fontId="0" fillId="0" borderId="0" xfId="0" applyNumberFormat="1"/>
    <xf numFmtId="167" fontId="1" fillId="3" borderId="6" xfId="0" applyNumberFormat="1" applyFont="1" applyFill="1" applyBorder="1" applyAlignment="1">
      <alignment horizontal="center" vertical="center" wrapText="1"/>
    </xf>
    <xf numFmtId="176" fontId="1" fillId="3" borderId="4" xfId="0" applyNumberFormat="1" applyFont="1" applyFill="1" applyBorder="1" applyAlignment="1">
      <alignment horizontal="left" vertical="center" wrapText="1"/>
    </xf>
    <xf numFmtId="177" fontId="0" fillId="0" borderId="0" xfId="6" applyNumberFormat="1" applyFont="1"/>
    <xf numFmtId="43" fontId="0" fillId="0" borderId="0" xfId="6" applyFont="1"/>
    <xf numFmtId="172" fontId="1" fillId="0" borderId="18" xfId="0" applyNumberFormat="1" applyFont="1" applyBorder="1" applyAlignment="1">
      <alignment horizontal="center" vertical="center" wrapText="1"/>
    </xf>
    <xf numFmtId="179" fontId="0" fillId="0" borderId="0" xfId="0" applyNumberFormat="1"/>
    <xf numFmtId="9" fontId="0" fillId="0" borderId="0" xfId="7" applyFont="1"/>
    <xf numFmtId="10" fontId="0" fillId="0" borderId="0" xfId="7" applyNumberFormat="1" applyFont="1"/>
    <xf numFmtId="180" fontId="0" fillId="0" borderId="0" xfId="0" applyNumberFormat="1"/>
    <xf numFmtId="172" fontId="1" fillId="3" borderId="1" xfId="0" applyNumberFormat="1" applyFont="1" applyFill="1" applyBorder="1" applyAlignment="1">
      <alignment horizontal="center" vertical="center" wrapText="1"/>
    </xf>
    <xf numFmtId="172" fontId="1" fillId="3" borderId="16" xfId="0" applyNumberFormat="1" applyFont="1" applyFill="1" applyBorder="1" applyAlignment="1">
      <alignment horizontal="center" vertical="center" wrapText="1"/>
    </xf>
    <xf numFmtId="172" fontId="1" fillId="3" borderId="3" xfId="0" applyNumberFormat="1" applyFont="1" applyFill="1" applyBorder="1" applyAlignment="1">
      <alignment horizontal="center" vertical="center" wrapText="1"/>
    </xf>
    <xf numFmtId="172" fontId="1" fillId="3" borderId="12" xfId="0" applyNumberFormat="1" applyFont="1" applyFill="1" applyBorder="1" applyAlignment="1">
      <alignment horizontal="center" vertical="center" wrapText="1"/>
    </xf>
    <xf numFmtId="172" fontId="1" fillId="3" borderId="5" xfId="0" applyNumberFormat="1" applyFont="1" applyFill="1" applyBorder="1" applyAlignment="1">
      <alignment horizontal="center" vertical="center" wrapText="1"/>
    </xf>
    <xf numFmtId="172" fontId="1" fillId="3" borderId="15" xfId="0" applyNumberFormat="1" applyFont="1" applyFill="1" applyBorder="1" applyAlignment="1">
      <alignment horizontal="center" vertical="center" wrapText="1"/>
    </xf>
    <xf numFmtId="172" fontId="1" fillId="3" borderId="6" xfId="0" applyNumberFormat="1" applyFont="1" applyFill="1" applyBorder="1" applyAlignment="1">
      <alignment horizontal="center" vertical="center" wrapText="1"/>
    </xf>
    <xf numFmtId="181" fontId="1" fillId="3" borderId="3" xfId="0" applyNumberFormat="1" applyFont="1" applyFill="1" applyBorder="1" applyAlignment="1">
      <alignment horizontal="center" vertical="center" wrapText="1"/>
    </xf>
    <xf numFmtId="172" fontId="1" fillId="0" borderId="7" xfId="0" applyNumberFormat="1" applyFont="1" applyBorder="1" applyAlignment="1">
      <alignment horizontal="center" vertical="center" wrapText="1"/>
    </xf>
    <xf numFmtId="172" fontId="1" fillId="3" borderId="28" xfId="0" applyNumberFormat="1" applyFont="1" applyFill="1" applyBorder="1" applyAlignment="1">
      <alignment horizontal="center" vertical="center" wrapText="1"/>
    </xf>
    <xf numFmtId="0" fontId="1" fillId="0" borderId="7" xfId="0" applyFont="1" applyBorder="1" applyAlignment="1">
      <alignment vertical="center"/>
    </xf>
    <xf numFmtId="0" fontId="16" fillId="0" borderId="0" xfId="0" applyFont="1" applyAlignment="1">
      <alignment vertical="center"/>
    </xf>
    <xf numFmtId="0" fontId="16" fillId="0" borderId="0" xfId="0" applyFont="1" applyAlignment="1">
      <alignment horizontal="center" vertical="center"/>
    </xf>
    <xf numFmtId="43" fontId="16" fillId="0" borderId="0" xfId="0" applyNumberFormat="1" applyFont="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19" fillId="0" borderId="0" xfId="0" applyFont="1"/>
    <xf numFmtId="172" fontId="1" fillId="0" borderId="7" xfId="0" applyNumberFormat="1" applyFont="1" applyBorder="1" applyAlignment="1">
      <alignment vertical="center" wrapText="1"/>
    </xf>
    <xf numFmtId="179" fontId="1" fillId="0" borderId="7" xfId="0" applyNumberFormat="1" applyFont="1" applyBorder="1" applyAlignment="1">
      <alignment vertical="center" wrapText="1"/>
    </xf>
    <xf numFmtId="182" fontId="1" fillId="0" borderId="22" xfId="6" applyNumberFormat="1" applyFont="1" applyBorder="1" applyAlignment="1">
      <alignment horizontal="center" vertical="center" wrapText="1"/>
    </xf>
    <xf numFmtId="178" fontId="1" fillId="0" borderId="7" xfId="0" applyNumberFormat="1" applyFont="1" applyBorder="1" applyAlignment="1">
      <alignment vertical="center" wrapText="1"/>
    </xf>
    <xf numFmtId="182" fontId="0" fillId="0" borderId="0" xfId="6" applyNumberFormat="1" applyFont="1"/>
    <xf numFmtId="182" fontId="0" fillId="0" borderId="0" xfId="0" applyNumberFormat="1"/>
    <xf numFmtId="43" fontId="0" fillId="0" borderId="0" xfId="0" applyNumberFormat="1"/>
    <xf numFmtId="172" fontId="1" fillId="4" borderId="29" xfId="0" applyNumberFormat="1" applyFont="1" applyFill="1" applyBorder="1" applyAlignment="1">
      <alignment horizontal="center" vertical="center" wrapText="1"/>
    </xf>
    <xf numFmtId="172" fontId="1" fillId="4" borderId="2" xfId="0" applyNumberFormat="1" applyFont="1" applyFill="1" applyBorder="1" applyAlignment="1">
      <alignment horizontal="center" vertical="center" wrapText="1"/>
    </xf>
    <xf numFmtId="172" fontId="1" fillId="4" borderId="6" xfId="0" applyNumberFormat="1" applyFont="1" applyFill="1" applyBorder="1" applyAlignment="1">
      <alignment horizontal="center" vertical="center" wrapText="1"/>
    </xf>
    <xf numFmtId="164" fontId="19" fillId="0" borderId="0" xfId="0" applyNumberFormat="1" applyFont="1"/>
    <xf numFmtId="182" fontId="16" fillId="0" borderId="0" xfId="6" applyNumberFormat="1" applyFont="1"/>
    <xf numFmtId="173" fontId="1" fillId="0" borderId="7" xfId="0" applyNumberFormat="1" applyFont="1" applyBorder="1" applyAlignment="1">
      <alignment vertical="center" wrapText="1"/>
    </xf>
    <xf numFmtId="2" fontId="1" fillId="0" borderId="8" xfId="0" applyNumberFormat="1" applyFont="1" applyBorder="1" applyAlignment="1">
      <alignment horizontal="center" vertical="center" wrapText="1"/>
    </xf>
    <xf numFmtId="0" fontId="0" fillId="0" borderId="46" xfId="0" applyBorder="1"/>
    <xf numFmtId="0" fontId="0" fillId="0" borderId="56" xfId="0" applyBorder="1"/>
    <xf numFmtId="167" fontId="1" fillId="3" borderId="13" xfId="0" applyNumberFormat="1" applyFont="1" applyFill="1" applyBorder="1" applyAlignment="1">
      <alignment horizontal="center" vertical="center" wrapText="1"/>
    </xf>
    <xf numFmtId="172" fontId="1" fillId="3" borderId="29" xfId="0" applyNumberFormat="1" applyFont="1" applyFill="1" applyBorder="1" applyAlignment="1">
      <alignment horizontal="center" vertical="center" wrapText="1"/>
    </xf>
    <xf numFmtId="173" fontId="1" fillId="0" borderId="0" xfId="0" applyNumberFormat="1" applyFont="1" applyAlignment="1">
      <alignment vertical="center" wrapText="1"/>
    </xf>
    <xf numFmtId="0" fontId="1" fillId="0" borderId="0" xfId="0" applyFont="1" applyAlignment="1">
      <alignment vertical="center" wrapText="1"/>
    </xf>
    <xf numFmtId="171" fontId="1" fillId="3" borderId="60" xfId="0" applyNumberFormat="1" applyFont="1" applyFill="1" applyBorder="1" applyAlignment="1">
      <alignment horizontal="center" vertical="center" wrapText="1"/>
    </xf>
    <xf numFmtId="178" fontId="0" fillId="0" borderId="0" xfId="0" applyNumberFormat="1"/>
    <xf numFmtId="0" fontId="18" fillId="0" borderId="0" xfId="0" applyFont="1" applyAlignment="1">
      <alignment vertical="center"/>
    </xf>
    <xf numFmtId="172" fontId="18" fillId="0" borderId="0" xfId="0" applyNumberFormat="1" applyFont="1" applyAlignment="1">
      <alignment vertical="center"/>
    </xf>
    <xf numFmtId="0" fontId="1" fillId="0" borderId="7" xfId="0" applyFont="1" applyBorder="1" applyAlignment="1">
      <alignment horizontal="left" vertical="center"/>
    </xf>
    <xf numFmtId="14" fontId="0" fillId="0" borderId="0" xfId="0" applyNumberFormat="1"/>
    <xf numFmtId="0" fontId="1" fillId="0" borderId="7" xfId="0" applyFont="1" applyBorder="1" applyAlignment="1">
      <alignment vertical="top"/>
    </xf>
    <xf numFmtId="0" fontId="7" fillId="0" borderId="0" xfId="0" applyFont="1" applyAlignment="1">
      <alignment horizontal="left" vertical="center"/>
    </xf>
    <xf numFmtId="14" fontId="1" fillId="0" borderId="0" xfId="0" applyNumberFormat="1" applyFont="1" applyAlignment="1">
      <alignment horizontal="left" vertical="center" wrapText="1"/>
    </xf>
    <xf numFmtId="14" fontId="20" fillId="0" borderId="0" xfId="0" applyNumberFormat="1" applyFont="1"/>
    <xf numFmtId="0" fontId="7" fillId="2" borderId="16" xfId="0" applyFont="1" applyFill="1" applyBorder="1" applyAlignment="1">
      <alignment horizontal="left" vertical="top" wrapText="1"/>
    </xf>
    <xf numFmtId="0" fontId="7" fillId="2" borderId="10"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7" fillId="2" borderId="9"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31" xfId="0" applyFont="1" applyFill="1" applyBorder="1" applyAlignment="1">
      <alignment horizontal="left" vertical="center" wrapText="1"/>
    </xf>
    <xf numFmtId="0" fontId="7" fillId="2" borderId="34" xfId="0" applyFont="1" applyFill="1" applyBorder="1" applyAlignment="1">
      <alignment horizontal="left" vertical="center" wrapText="1"/>
    </xf>
    <xf numFmtId="0" fontId="7" fillId="2" borderId="31"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8" borderId="42" xfId="0" applyFont="1" applyFill="1" applyBorder="1" applyAlignment="1">
      <alignment horizontal="center" vertical="center" wrapText="1"/>
    </xf>
    <xf numFmtId="0" fontId="7" fillId="8" borderId="45"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0" borderId="43"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44" xfId="0" applyFont="1" applyBorder="1" applyAlignment="1">
      <alignment horizontal="center" vertical="center" wrapText="1"/>
    </xf>
    <xf numFmtId="0" fontId="7" fillId="2" borderId="48"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0" borderId="0" xfId="0" applyFont="1" applyAlignment="1">
      <alignment horizontal="left" vertical="center" wrapText="1"/>
    </xf>
    <xf numFmtId="0" fontId="16" fillId="0" borderId="0" xfId="0" applyFont="1"/>
    <xf numFmtId="0" fontId="6" fillId="2" borderId="38" xfId="0" applyFont="1" applyFill="1" applyBorder="1" applyAlignment="1">
      <alignment horizontal="center" vertical="center" wrapText="1"/>
    </xf>
    <xf numFmtId="0" fontId="6" fillId="2" borderId="41" xfId="0" applyFont="1" applyFill="1" applyBorder="1" applyAlignment="1">
      <alignment horizontal="center" vertical="center" wrapText="1"/>
    </xf>
  </cellXfs>
  <cellStyles count="9">
    <cellStyle name="%" xfId="8" xr:uid="{E4FCCDD2-28D5-4DE6-8178-F85A71344E42}"/>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 cent" xfId="7" builtinId="5"/>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7</xdr:col>
      <xdr:colOff>514572</xdr:colOff>
      <xdr:row>4</xdr:row>
      <xdr:rowOff>130524</xdr:rowOff>
    </xdr:to>
    <xdr:pic>
      <xdr:nvPicPr>
        <xdr:cNvPr id="2" name="Picture 1" descr="A picture containing text, light&#10;&#10;Description automatically generated">
          <a:extLst>
            <a:ext uri="{FF2B5EF4-FFF2-40B4-BE49-F238E27FC236}">
              <a16:creationId xmlns:a16="http://schemas.microsoft.com/office/drawing/2014/main" id="{E11C0423-45F9-451C-B64E-0D0BC8C8E4DA}"/>
            </a:ext>
          </a:extLst>
        </xdr:cNvPr>
        <xdr:cNvPicPr/>
      </xdr:nvPicPr>
      <xdr:blipFill>
        <a:blip xmlns:r="http://schemas.openxmlformats.org/officeDocument/2006/relationships" r:embed="rId1"/>
        <a:stretch>
          <a:fillRect/>
        </a:stretch>
      </xdr:blipFill>
      <xdr:spPr>
        <a:xfrm>
          <a:off x="6934200" y="428625"/>
          <a:ext cx="1962372" cy="5591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7</xdr:col>
      <xdr:colOff>514572</xdr:colOff>
      <xdr:row>4</xdr:row>
      <xdr:rowOff>130524</xdr:rowOff>
    </xdr:to>
    <xdr:pic>
      <xdr:nvPicPr>
        <xdr:cNvPr id="2" name="Picture 1" descr="A picture containing text, light&#10;&#10;Description automatically generated">
          <a:extLst>
            <a:ext uri="{FF2B5EF4-FFF2-40B4-BE49-F238E27FC236}">
              <a16:creationId xmlns:a16="http://schemas.microsoft.com/office/drawing/2014/main" id="{6C208E5C-A698-4518-AE5C-91975384F1BE}"/>
            </a:ext>
          </a:extLst>
        </xdr:cNvPr>
        <xdr:cNvPicPr/>
      </xdr:nvPicPr>
      <xdr:blipFill>
        <a:blip xmlns:r="http://schemas.openxmlformats.org/officeDocument/2006/relationships" r:embed="rId1"/>
        <a:stretch>
          <a:fillRect/>
        </a:stretch>
      </xdr:blipFill>
      <xdr:spPr>
        <a:xfrm>
          <a:off x="6153150" y="428625"/>
          <a:ext cx="1962372" cy="5591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2</xdr:row>
      <xdr:rowOff>0</xdr:rowOff>
    </xdr:from>
    <xdr:to>
      <xdr:col>9</xdr:col>
      <xdr:colOff>66897</xdr:colOff>
      <xdr:row>4</xdr:row>
      <xdr:rowOff>120999</xdr:rowOff>
    </xdr:to>
    <xdr:pic>
      <xdr:nvPicPr>
        <xdr:cNvPr id="2" name="Picture 1" descr="A picture containing text, light&#10;&#10;Description automatically generated">
          <a:extLst>
            <a:ext uri="{FF2B5EF4-FFF2-40B4-BE49-F238E27FC236}">
              <a16:creationId xmlns:a16="http://schemas.microsoft.com/office/drawing/2014/main" id="{8DA4F6D9-818B-46FE-B8DE-25FBCCF1BB3B}"/>
            </a:ext>
          </a:extLst>
        </xdr:cNvPr>
        <xdr:cNvPicPr/>
      </xdr:nvPicPr>
      <xdr:blipFill>
        <a:blip xmlns:r="http://schemas.openxmlformats.org/officeDocument/2006/relationships" r:embed="rId1"/>
        <a:stretch>
          <a:fillRect/>
        </a:stretch>
      </xdr:blipFill>
      <xdr:spPr>
        <a:xfrm>
          <a:off x="7248525" y="419100"/>
          <a:ext cx="1962372" cy="5591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11</xdr:col>
      <xdr:colOff>400272</xdr:colOff>
      <xdr:row>4</xdr:row>
      <xdr:rowOff>120999</xdr:rowOff>
    </xdr:to>
    <xdr:pic>
      <xdr:nvPicPr>
        <xdr:cNvPr id="2" name="Picture 1" descr="A picture containing text, light&#10;&#10;Description automatically generated">
          <a:extLst>
            <a:ext uri="{FF2B5EF4-FFF2-40B4-BE49-F238E27FC236}">
              <a16:creationId xmlns:a16="http://schemas.microsoft.com/office/drawing/2014/main" id="{66A0D886-2245-4BD0-B62A-149DE061E8CE}"/>
            </a:ext>
          </a:extLst>
        </xdr:cNvPr>
        <xdr:cNvPicPr/>
      </xdr:nvPicPr>
      <xdr:blipFill>
        <a:blip xmlns:r="http://schemas.openxmlformats.org/officeDocument/2006/relationships" r:embed="rId1"/>
        <a:stretch>
          <a:fillRect/>
        </a:stretch>
      </xdr:blipFill>
      <xdr:spPr>
        <a:xfrm>
          <a:off x="8315325" y="438150"/>
          <a:ext cx="1962372" cy="5591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7</xdr:col>
      <xdr:colOff>476472</xdr:colOff>
      <xdr:row>4</xdr:row>
      <xdr:rowOff>120999</xdr:rowOff>
    </xdr:to>
    <xdr:pic>
      <xdr:nvPicPr>
        <xdr:cNvPr id="2" name="Picture 1" descr="A picture containing text, light&#10;&#10;Description automatically generated">
          <a:extLst>
            <a:ext uri="{FF2B5EF4-FFF2-40B4-BE49-F238E27FC236}">
              <a16:creationId xmlns:a16="http://schemas.microsoft.com/office/drawing/2014/main" id="{076A20B3-39FF-4E8D-94C9-7F27E1428C91}"/>
            </a:ext>
          </a:extLst>
        </xdr:cNvPr>
        <xdr:cNvPicPr/>
      </xdr:nvPicPr>
      <xdr:blipFill>
        <a:blip xmlns:r="http://schemas.openxmlformats.org/officeDocument/2006/relationships" r:embed="rId1"/>
        <a:stretch>
          <a:fillRect/>
        </a:stretch>
      </xdr:blipFill>
      <xdr:spPr>
        <a:xfrm>
          <a:off x="6143625" y="438150"/>
          <a:ext cx="1962372" cy="5591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7</xdr:col>
      <xdr:colOff>333597</xdr:colOff>
      <xdr:row>4</xdr:row>
      <xdr:rowOff>120999</xdr:rowOff>
    </xdr:to>
    <xdr:pic>
      <xdr:nvPicPr>
        <xdr:cNvPr id="2" name="Picture 1" descr="A picture containing text, light&#10;&#10;Description automatically generated">
          <a:extLst>
            <a:ext uri="{FF2B5EF4-FFF2-40B4-BE49-F238E27FC236}">
              <a16:creationId xmlns:a16="http://schemas.microsoft.com/office/drawing/2014/main" id="{DB273118-1F3D-43D7-9006-C16CF999C78B}"/>
            </a:ext>
          </a:extLst>
        </xdr:cNvPr>
        <xdr:cNvPicPr/>
      </xdr:nvPicPr>
      <xdr:blipFill>
        <a:blip xmlns:r="http://schemas.openxmlformats.org/officeDocument/2006/relationships" r:embed="rId1"/>
        <a:stretch>
          <a:fillRect/>
        </a:stretch>
      </xdr:blipFill>
      <xdr:spPr>
        <a:xfrm>
          <a:off x="5562600" y="438150"/>
          <a:ext cx="1962372" cy="5591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8</xdr:col>
      <xdr:colOff>66897</xdr:colOff>
      <xdr:row>4</xdr:row>
      <xdr:rowOff>120999</xdr:rowOff>
    </xdr:to>
    <xdr:pic>
      <xdr:nvPicPr>
        <xdr:cNvPr id="2" name="Picture 1" descr="A picture containing text, light&#10;&#10;Description automatically generated">
          <a:extLst>
            <a:ext uri="{FF2B5EF4-FFF2-40B4-BE49-F238E27FC236}">
              <a16:creationId xmlns:a16="http://schemas.microsoft.com/office/drawing/2014/main" id="{951966DA-8AD4-4327-96BE-BFB3DBE20F09}"/>
            </a:ext>
          </a:extLst>
        </xdr:cNvPr>
        <xdr:cNvPicPr/>
      </xdr:nvPicPr>
      <xdr:blipFill>
        <a:blip xmlns:r="http://schemas.openxmlformats.org/officeDocument/2006/relationships" r:embed="rId1"/>
        <a:stretch>
          <a:fillRect/>
        </a:stretch>
      </xdr:blipFill>
      <xdr:spPr>
        <a:xfrm>
          <a:off x="6172200" y="438150"/>
          <a:ext cx="1962372" cy="5591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7</xdr:col>
      <xdr:colOff>400272</xdr:colOff>
      <xdr:row>4</xdr:row>
      <xdr:rowOff>120999</xdr:rowOff>
    </xdr:to>
    <xdr:pic>
      <xdr:nvPicPr>
        <xdr:cNvPr id="2" name="Picture 1" descr="A picture containing text, light&#10;&#10;Description automatically generated">
          <a:extLst>
            <a:ext uri="{FF2B5EF4-FFF2-40B4-BE49-F238E27FC236}">
              <a16:creationId xmlns:a16="http://schemas.microsoft.com/office/drawing/2014/main" id="{B4997A3D-1767-4F06-BE16-B3430D733253}"/>
            </a:ext>
          </a:extLst>
        </xdr:cNvPr>
        <xdr:cNvPicPr/>
      </xdr:nvPicPr>
      <xdr:blipFill>
        <a:blip xmlns:r="http://schemas.openxmlformats.org/officeDocument/2006/relationships" r:embed="rId1"/>
        <a:stretch>
          <a:fillRect/>
        </a:stretch>
      </xdr:blipFill>
      <xdr:spPr>
        <a:xfrm>
          <a:off x="4810125" y="428625"/>
          <a:ext cx="1962372" cy="5591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8</xdr:col>
      <xdr:colOff>85947</xdr:colOff>
      <xdr:row>4</xdr:row>
      <xdr:rowOff>120999</xdr:rowOff>
    </xdr:to>
    <xdr:pic>
      <xdr:nvPicPr>
        <xdr:cNvPr id="2" name="Picture 1" descr="A picture containing text, light&#10;&#10;Description automatically generated">
          <a:extLst>
            <a:ext uri="{FF2B5EF4-FFF2-40B4-BE49-F238E27FC236}">
              <a16:creationId xmlns:a16="http://schemas.microsoft.com/office/drawing/2014/main" id="{68C45576-FBF9-4C1A-BA3A-7CEB8BF08C20}"/>
            </a:ext>
          </a:extLst>
        </xdr:cNvPr>
        <xdr:cNvPicPr/>
      </xdr:nvPicPr>
      <xdr:blipFill>
        <a:blip xmlns:r="http://schemas.openxmlformats.org/officeDocument/2006/relationships" r:embed="rId1"/>
        <a:stretch>
          <a:fillRect/>
        </a:stretch>
      </xdr:blipFill>
      <xdr:spPr>
        <a:xfrm>
          <a:off x="5353050" y="428625"/>
          <a:ext cx="1962372" cy="5591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10</xdr:col>
      <xdr:colOff>1105122</xdr:colOff>
      <xdr:row>4</xdr:row>
      <xdr:rowOff>120999</xdr:rowOff>
    </xdr:to>
    <xdr:pic>
      <xdr:nvPicPr>
        <xdr:cNvPr id="2" name="Picture 1" descr="A picture containing text, light&#10;&#10;Description automatically generated">
          <a:extLst>
            <a:ext uri="{FF2B5EF4-FFF2-40B4-BE49-F238E27FC236}">
              <a16:creationId xmlns:a16="http://schemas.microsoft.com/office/drawing/2014/main" id="{C1BC0070-2336-4695-9D2F-F0E34776F26A}"/>
            </a:ext>
          </a:extLst>
        </xdr:cNvPr>
        <xdr:cNvPicPr/>
      </xdr:nvPicPr>
      <xdr:blipFill>
        <a:blip xmlns:r="http://schemas.openxmlformats.org/officeDocument/2006/relationships" r:embed="rId1"/>
        <a:stretch>
          <a:fillRect/>
        </a:stretch>
      </xdr:blipFill>
      <xdr:spPr>
        <a:xfrm>
          <a:off x="11391900" y="428625"/>
          <a:ext cx="1962372" cy="5591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13</xdr:col>
      <xdr:colOff>324072</xdr:colOff>
      <xdr:row>3</xdr:row>
      <xdr:rowOff>120999</xdr:rowOff>
    </xdr:to>
    <xdr:pic>
      <xdr:nvPicPr>
        <xdr:cNvPr id="2" name="Picture 1" descr="A picture containing text, light&#10;&#10;Description automatically generated">
          <a:extLst>
            <a:ext uri="{FF2B5EF4-FFF2-40B4-BE49-F238E27FC236}">
              <a16:creationId xmlns:a16="http://schemas.microsoft.com/office/drawing/2014/main" id="{7C7160ED-A2AD-444B-9595-D1AE95ABFE9F}"/>
            </a:ext>
          </a:extLst>
        </xdr:cNvPr>
        <xdr:cNvPicPr/>
      </xdr:nvPicPr>
      <xdr:blipFill>
        <a:blip xmlns:r="http://schemas.openxmlformats.org/officeDocument/2006/relationships" r:embed="rId1"/>
        <a:stretch>
          <a:fillRect/>
        </a:stretch>
      </xdr:blipFill>
      <xdr:spPr>
        <a:xfrm>
          <a:off x="11334750" y="219075"/>
          <a:ext cx="1962372" cy="5591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8</xdr:col>
      <xdr:colOff>47847</xdr:colOff>
      <xdr:row>4</xdr:row>
      <xdr:rowOff>120999</xdr:rowOff>
    </xdr:to>
    <xdr:pic>
      <xdr:nvPicPr>
        <xdr:cNvPr id="2" name="Picture 1" descr="A picture containing text, light&#10;&#10;Description automatically generated">
          <a:extLst>
            <a:ext uri="{FF2B5EF4-FFF2-40B4-BE49-F238E27FC236}">
              <a16:creationId xmlns:a16="http://schemas.microsoft.com/office/drawing/2014/main" id="{C0CAE86A-4340-4680-8986-C558E8E1850F}"/>
            </a:ext>
          </a:extLst>
        </xdr:cNvPr>
        <xdr:cNvPicPr/>
      </xdr:nvPicPr>
      <xdr:blipFill>
        <a:blip xmlns:r="http://schemas.openxmlformats.org/officeDocument/2006/relationships" r:embed="rId1"/>
        <a:stretch>
          <a:fillRect/>
        </a:stretch>
      </xdr:blipFill>
      <xdr:spPr>
        <a:xfrm>
          <a:off x="6210300" y="419100"/>
          <a:ext cx="1962372" cy="5591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22</xdr:col>
      <xdr:colOff>0</xdr:colOff>
      <xdr:row>1</xdr:row>
      <xdr:rowOff>0</xdr:rowOff>
    </xdr:from>
    <xdr:to>
      <xdr:col>25</xdr:col>
      <xdr:colOff>371697</xdr:colOff>
      <xdr:row>3</xdr:row>
      <xdr:rowOff>120999</xdr:rowOff>
    </xdr:to>
    <xdr:pic>
      <xdr:nvPicPr>
        <xdr:cNvPr id="2" name="Picture 1" descr="A picture containing text, light&#10;&#10;Description automatically generated">
          <a:extLst>
            <a:ext uri="{FF2B5EF4-FFF2-40B4-BE49-F238E27FC236}">
              <a16:creationId xmlns:a16="http://schemas.microsoft.com/office/drawing/2014/main" id="{FBC5DE74-4781-47A6-80FE-EA885B458D1B}"/>
            </a:ext>
          </a:extLst>
        </xdr:cNvPr>
        <xdr:cNvPicPr/>
      </xdr:nvPicPr>
      <xdr:blipFill>
        <a:blip xmlns:r="http://schemas.openxmlformats.org/officeDocument/2006/relationships" r:embed="rId1"/>
        <a:stretch>
          <a:fillRect/>
        </a:stretch>
      </xdr:blipFill>
      <xdr:spPr>
        <a:xfrm>
          <a:off x="18649950" y="209550"/>
          <a:ext cx="1962372" cy="5591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20</xdr:col>
      <xdr:colOff>0</xdr:colOff>
      <xdr:row>1</xdr:row>
      <xdr:rowOff>0</xdr:rowOff>
    </xdr:from>
    <xdr:to>
      <xdr:col>23</xdr:col>
      <xdr:colOff>371697</xdr:colOff>
      <xdr:row>3</xdr:row>
      <xdr:rowOff>120999</xdr:rowOff>
    </xdr:to>
    <xdr:pic>
      <xdr:nvPicPr>
        <xdr:cNvPr id="2" name="Picture 1" descr="A picture containing text, light&#10;&#10;Description automatically generated">
          <a:extLst>
            <a:ext uri="{FF2B5EF4-FFF2-40B4-BE49-F238E27FC236}">
              <a16:creationId xmlns:a16="http://schemas.microsoft.com/office/drawing/2014/main" id="{76E5797A-017A-4153-8EC8-D4AD5699EF4D}"/>
            </a:ext>
          </a:extLst>
        </xdr:cNvPr>
        <xdr:cNvPicPr/>
      </xdr:nvPicPr>
      <xdr:blipFill>
        <a:blip xmlns:r="http://schemas.openxmlformats.org/officeDocument/2006/relationships" r:embed="rId1"/>
        <a:stretch>
          <a:fillRect/>
        </a:stretch>
      </xdr:blipFill>
      <xdr:spPr>
        <a:xfrm>
          <a:off x="17592675" y="219075"/>
          <a:ext cx="1962372" cy="5591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7</xdr:col>
      <xdr:colOff>600297</xdr:colOff>
      <xdr:row>4</xdr:row>
      <xdr:rowOff>120999</xdr:rowOff>
    </xdr:to>
    <xdr:pic>
      <xdr:nvPicPr>
        <xdr:cNvPr id="2" name="Picture 1" descr="A picture containing text, light&#10;&#10;Description automatically generated">
          <a:extLst>
            <a:ext uri="{FF2B5EF4-FFF2-40B4-BE49-F238E27FC236}">
              <a16:creationId xmlns:a16="http://schemas.microsoft.com/office/drawing/2014/main" id="{E9CD2C94-FF14-4547-A11E-789D11D23225}"/>
            </a:ext>
          </a:extLst>
        </xdr:cNvPr>
        <xdr:cNvPicPr/>
      </xdr:nvPicPr>
      <xdr:blipFill>
        <a:blip xmlns:r="http://schemas.openxmlformats.org/officeDocument/2006/relationships" r:embed="rId1"/>
        <a:stretch>
          <a:fillRect/>
        </a:stretch>
      </xdr:blipFill>
      <xdr:spPr>
        <a:xfrm>
          <a:off x="6219825" y="438150"/>
          <a:ext cx="1962372" cy="5591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14</xdr:col>
      <xdr:colOff>0</xdr:colOff>
      <xdr:row>1</xdr:row>
      <xdr:rowOff>0</xdr:rowOff>
    </xdr:from>
    <xdr:to>
      <xdr:col>16</xdr:col>
      <xdr:colOff>257397</xdr:colOff>
      <xdr:row>3</xdr:row>
      <xdr:rowOff>120999</xdr:rowOff>
    </xdr:to>
    <xdr:pic>
      <xdr:nvPicPr>
        <xdr:cNvPr id="2" name="Picture 1" descr="A picture containing text, light&#10;&#10;Description automatically generated">
          <a:extLst>
            <a:ext uri="{FF2B5EF4-FFF2-40B4-BE49-F238E27FC236}">
              <a16:creationId xmlns:a16="http://schemas.microsoft.com/office/drawing/2014/main" id="{CE5A896A-7867-4495-8DAE-4DA7BBDBC4E5}"/>
            </a:ext>
          </a:extLst>
        </xdr:cNvPr>
        <xdr:cNvPicPr/>
      </xdr:nvPicPr>
      <xdr:blipFill>
        <a:blip xmlns:r="http://schemas.openxmlformats.org/officeDocument/2006/relationships" r:embed="rId1"/>
        <a:stretch>
          <a:fillRect/>
        </a:stretch>
      </xdr:blipFill>
      <xdr:spPr>
        <a:xfrm>
          <a:off x="13030200" y="219075"/>
          <a:ext cx="1962372" cy="5591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485775</xdr:colOff>
      <xdr:row>0</xdr:row>
      <xdr:rowOff>190500</xdr:rowOff>
    </xdr:from>
    <xdr:to>
      <xdr:col>15</xdr:col>
      <xdr:colOff>762222</xdr:colOff>
      <xdr:row>3</xdr:row>
      <xdr:rowOff>92424</xdr:rowOff>
    </xdr:to>
    <xdr:pic>
      <xdr:nvPicPr>
        <xdr:cNvPr id="2" name="Picture 1" descr="A picture containing text, light&#10;&#10;Description automatically generated">
          <a:extLst>
            <a:ext uri="{FF2B5EF4-FFF2-40B4-BE49-F238E27FC236}">
              <a16:creationId xmlns:a16="http://schemas.microsoft.com/office/drawing/2014/main" id="{E5917752-51D8-4585-AA6D-A776DB6D0630}"/>
            </a:ext>
          </a:extLst>
        </xdr:cNvPr>
        <xdr:cNvPicPr/>
      </xdr:nvPicPr>
      <xdr:blipFill>
        <a:blip xmlns:r="http://schemas.openxmlformats.org/officeDocument/2006/relationships" r:embed="rId1"/>
        <a:stretch>
          <a:fillRect/>
        </a:stretch>
      </xdr:blipFill>
      <xdr:spPr>
        <a:xfrm>
          <a:off x="12639675" y="190500"/>
          <a:ext cx="1962372" cy="5591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8</xdr:col>
      <xdr:colOff>181197</xdr:colOff>
      <xdr:row>3</xdr:row>
      <xdr:rowOff>130524</xdr:rowOff>
    </xdr:to>
    <xdr:pic>
      <xdr:nvPicPr>
        <xdr:cNvPr id="2" name="Picture 1" descr="A picture containing text, light&#10;&#10;Description automatically generated">
          <a:extLst>
            <a:ext uri="{FF2B5EF4-FFF2-40B4-BE49-F238E27FC236}">
              <a16:creationId xmlns:a16="http://schemas.microsoft.com/office/drawing/2014/main" id="{7A319B16-73F1-44D0-A492-6BD05D523653}"/>
            </a:ext>
          </a:extLst>
        </xdr:cNvPr>
        <xdr:cNvPicPr/>
      </xdr:nvPicPr>
      <xdr:blipFill>
        <a:blip xmlns:r="http://schemas.openxmlformats.org/officeDocument/2006/relationships" r:embed="rId1"/>
        <a:stretch>
          <a:fillRect/>
        </a:stretch>
      </xdr:blipFill>
      <xdr:spPr>
        <a:xfrm>
          <a:off x="5981700" y="219075"/>
          <a:ext cx="1962372" cy="5591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133572</xdr:colOff>
      <xdr:row>3</xdr:row>
      <xdr:rowOff>120999</xdr:rowOff>
    </xdr:to>
    <xdr:pic>
      <xdr:nvPicPr>
        <xdr:cNvPr id="2" name="Picture 1" descr="A picture containing text, light&#10;&#10;Description automatically generated">
          <a:extLst>
            <a:ext uri="{FF2B5EF4-FFF2-40B4-BE49-F238E27FC236}">
              <a16:creationId xmlns:a16="http://schemas.microsoft.com/office/drawing/2014/main" id="{91061E5B-3050-48CF-9ADE-540746494336}"/>
            </a:ext>
          </a:extLst>
        </xdr:cNvPr>
        <xdr:cNvPicPr/>
      </xdr:nvPicPr>
      <xdr:blipFill>
        <a:blip xmlns:r="http://schemas.openxmlformats.org/officeDocument/2006/relationships" r:embed="rId1"/>
        <a:stretch>
          <a:fillRect/>
        </a:stretch>
      </xdr:blipFill>
      <xdr:spPr>
        <a:xfrm>
          <a:off x="8401050" y="209550"/>
          <a:ext cx="1962372" cy="5591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10</xdr:col>
      <xdr:colOff>505047</xdr:colOff>
      <xdr:row>3</xdr:row>
      <xdr:rowOff>120999</xdr:rowOff>
    </xdr:to>
    <xdr:pic>
      <xdr:nvPicPr>
        <xdr:cNvPr id="2" name="Picture 1" descr="A picture containing text, light&#10;&#10;Description automatically generated">
          <a:extLst>
            <a:ext uri="{FF2B5EF4-FFF2-40B4-BE49-F238E27FC236}">
              <a16:creationId xmlns:a16="http://schemas.microsoft.com/office/drawing/2014/main" id="{43960345-7F23-4D03-90D8-A83916EBD223}"/>
            </a:ext>
          </a:extLst>
        </xdr:cNvPr>
        <xdr:cNvPicPr/>
      </xdr:nvPicPr>
      <xdr:blipFill>
        <a:blip xmlns:r="http://schemas.openxmlformats.org/officeDocument/2006/relationships" r:embed="rId1"/>
        <a:stretch>
          <a:fillRect/>
        </a:stretch>
      </xdr:blipFill>
      <xdr:spPr>
        <a:xfrm>
          <a:off x="10487025" y="209550"/>
          <a:ext cx="1962372" cy="5591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7</xdr:col>
      <xdr:colOff>333597</xdr:colOff>
      <xdr:row>3</xdr:row>
      <xdr:rowOff>120999</xdr:rowOff>
    </xdr:to>
    <xdr:pic>
      <xdr:nvPicPr>
        <xdr:cNvPr id="2" name="Picture 1" descr="A picture containing text, light&#10;&#10;Description automatically generated">
          <a:extLst>
            <a:ext uri="{FF2B5EF4-FFF2-40B4-BE49-F238E27FC236}">
              <a16:creationId xmlns:a16="http://schemas.microsoft.com/office/drawing/2014/main" id="{8B080ED1-009D-49B9-94CE-BC0569546BEC}"/>
            </a:ext>
          </a:extLst>
        </xdr:cNvPr>
        <xdr:cNvPicPr/>
      </xdr:nvPicPr>
      <xdr:blipFill>
        <a:blip xmlns:r="http://schemas.openxmlformats.org/officeDocument/2006/relationships" r:embed="rId1"/>
        <a:stretch>
          <a:fillRect/>
        </a:stretch>
      </xdr:blipFill>
      <xdr:spPr>
        <a:xfrm>
          <a:off x="5429250" y="209550"/>
          <a:ext cx="1962372" cy="5591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50"/>
  <sheetViews>
    <sheetView tabSelected="1" showRuler="0" zoomScaleNormal="100" workbookViewId="0">
      <selection sqref="A1:XFD1048576"/>
    </sheetView>
  </sheetViews>
  <sheetFormatPr defaultColWidth="13.7265625" defaultRowHeight="12.5"/>
  <cols>
    <col min="1" max="1" width="2.453125" customWidth="1"/>
    <col min="2" max="2" width="17.26953125" customWidth="1"/>
    <col min="3" max="3" width="81.7265625" customWidth="1"/>
  </cols>
  <sheetData>
    <row r="1" spans="2:4" ht="16.75" customHeight="1"/>
    <row r="2" spans="2:4" ht="17.5" customHeight="1">
      <c r="B2" s="1" t="s">
        <v>0</v>
      </c>
    </row>
    <row r="3" spans="2:4" ht="17.5" customHeight="1"/>
    <row r="4" spans="2:4" ht="14.15" customHeight="1">
      <c r="B4" s="2" t="s">
        <v>1</v>
      </c>
      <c r="C4" s="3" t="s">
        <v>2</v>
      </c>
      <c r="D4" s="8"/>
    </row>
    <row r="5" spans="2:4" ht="14.15" customHeight="1">
      <c r="B5" s="4" t="s">
        <v>3</v>
      </c>
      <c r="C5" s="5" t="s">
        <v>4</v>
      </c>
      <c r="D5" s="8"/>
    </row>
    <row r="6" spans="2:4" ht="14.15" customHeight="1">
      <c r="B6" s="4" t="s">
        <v>5</v>
      </c>
      <c r="C6" s="5" t="s">
        <v>6</v>
      </c>
      <c r="D6" s="8"/>
    </row>
    <row r="7" spans="2:4" ht="14.15" customHeight="1">
      <c r="B7" s="4" t="s">
        <v>7</v>
      </c>
      <c r="C7" s="5" t="s">
        <v>8</v>
      </c>
      <c r="D7" s="8"/>
    </row>
    <row r="8" spans="2:4" ht="14.15" customHeight="1">
      <c r="B8" s="4" t="s">
        <v>9</v>
      </c>
      <c r="C8" s="5" t="s">
        <v>10</v>
      </c>
      <c r="D8" s="8"/>
    </row>
    <row r="9" spans="2:4" ht="14.15" customHeight="1">
      <c r="B9" s="4" t="s">
        <v>11</v>
      </c>
      <c r="C9" s="5" t="s">
        <v>12</v>
      </c>
      <c r="D9" s="8"/>
    </row>
    <row r="10" spans="2:4" ht="14.15" customHeight="1">
      <c r="B10" s="4" t="s">
        <v>13</v>
      </c>
      <c r="C10" s="5" t="s">
        <v>14</v>
      </c>
      <c r="D10" s="8"/>
    </row>
    <row r="11" spans="2:4" ht="14.15" customHeight="1">
      <c r="B11" s="4" t="s">
        <v>15</v>
      </c>
      <c r="C11" s="5" t="s">
        <v>16</v>
      </c>
      <c r="D11" s="8"/>
    </row>
    <row r="12" spans="2:4" ht="14.15" customHeight="1">
      <c r="B12" s="4" t="s">
        <v>17</v>
      </c>
      <c r="C12" s="5" t="s">
        <v>18</v>
      </c>
      <c r="D12" s="8"/>
    </row>
    <row r="13" spans="2:4" ht="14.15" customHeight="1">
      <c r="B13" s="4" t="s">
        <v>19</v>
      </c>
      <c r="C13" s="5" t="s">
        <v>20</v>
      </c>
      <c r="D13" s="8"/>
    </row>
    <row r="14" spans="2:4" ht="14.15" customHeight="1">
      <c r="B14" s="4" t="s">
        <v>21</v>
      </c>
      <c r="C14" s="5" t="s">
        <v>22</v>
      </c>
      <c r="D14" s="8"/>
    </row>
    <row r="15" spans="2:4" ht="14.15" customHeight="1">
      <c r="B15" s="4" t="s">
        <v>23</v>
      </c>
      <c r="C15" s="5" t="s">
        <v>24</v>
      </c>
      <c r="D15" s="8"/>
    </row>
    <row r="16" spans="2:4" ht="14.15" customHeight="1">
      <c r="B16" s="4" t="s">
        <v>25</v>
      </c>
      <c r="C16" s="5" t="s">
        <v>26</v>
      </c>
      <c r="D16" s="8"/>
    </row>
    <row r="17" spans="2:4" ht="14.15" customHeight="1">
      <c r="B17" s="4" t="s">
        <v>27</v>
      </c>
      <c r="C17" s="5" t="s">
        <v>28</v>
      </c>
      <c r="D17" s="8"/>
    </row>
    <row r="18" spans="2:4" ht="14.15" customHeight="1">
      <c r="B18" s="4" t="s">
        <v>29</v>
      </c>
      <c r="C18" s="5" t="s">
        <v>30</v>
      </c>
      <c r="D18" s="8"/>
    </row>
    <row r="19" spans="2:4" ht="14.15" customHeight="1">
      <c r="B19" s="4" t="s">
        <v>31</v>
      </c>
      <c r="C19" s="5" t="s">
        <v>32</v>
      </c>
      <c r="D19" s="8"/>
    </row>
    <row r="20" spans="2:4" ht="14.15" customHeight="1">
      <c r="B20" s="4" t="s">
        <v>33</v>
      </c>
      <c r="C20" s="5" t="s">
        <v>34</v>
      </c>
      <c r="D20" s="8"/>
    </row>
    <row r="21" spans="2:4" ht="14.15" customHeight="1">
      <c r="B21" s="4" t="s">
        <v>35</v>
      </c>
      <c r="C21" s="5" t="s">
        <v>36</v>
      </c>
      <c r="D21" s="8"/>
    </row>
    <row r="22" spans="2:4" ht="14.15" customHeight="1">
      <c r="B22" s="4" t="s">
        <v>37</v>
      </c>
      <c r="C22" s="5" t="s">
        <v>38</v>
      </c>
      <c r="D22" s="8"/>
    </row>
    <row r="23" spans="2:4" ht="14.15" customHeight="1">
      <c r="B23" s="4" t="s">
        <v>39</v>
      </c>
      <c r="C23" s="5" t="s">
        <v>40</v>
      </c>
      <c r="D23" s="8"/>
    </row>
    <row r="24" spans="2:4" ht="14.15" customHeight="1">
      <c r="B24" s="4" t="s">
        <v>41</v>
      </c>
      <c r="C24" s="5" t="s">
        <v>42</v>
      </c>
      <c r="D24" s="8"/>
    </row>
    <row r="25" spans="2:4" ht="15" customHeight="1">
      <c r="B25" s="6" t="s">
        <v>43</v>
      </c>
      <c r="C25" s="7" t="s">
        <v>44</v>
      </c>
      <c r="D25" s="8"/>
    </row>
    <row r="26" spans="2:4" ht="15" customHeight="1">
      <c r="B26" s="9"/>
      <c r="C26" s="9"/>
    </row>
    <row r="27" spans="2:4" ht="15" customHeight="1"/>
    <row r="28" spans="2:4" ht="15" customHeight="1"/>
    <row r="29" spans="2:4" ht="15" customHeight="1"/>
    <row r="30" spans="2:4" ht="15" customHeight="1"/>
    <row r="31" spans="2:4" ht="15" customHeight="1"/>
    <row r="32" spans="2:4"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pageMargins left="0.75" right="0.75" top="1" bottom="1" header="0.5" footer="0.5"/>
  <pageSetup paperSize="9" orientation="portrait" verticalDpi="0" r:id="rId1"/>
  <headerFooter>
    <oddFooter>&amp;L_x000D_&amp;1#&amp;"Aptos"&amp;10&amp;K000000 SW Business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2"/>
  <sheetViews>
    <sheetView showRuler="0" zoomScaleNormal="100" workbookViewId="0">
      <selection sqref="A1:XFD1048576"/>
    </sheetView>
  </sheetViews>
  <sheetFormatPr defaultColWidth="13.7265625" defaultRowHeight="12.5"/>
  <cols>
    <col min="1" max="1" width="13" customWidth="1"/>
    <col min="2" max="2" width="72.1796875" customWidth="1"/>
    <col min="3" max="3" width="6.7265625" customWidth="1"/>
    <col min="4" max="4" width="10.81640625" customWidth="1"/>
    <col min="5" max="5" width="6.453125" customWidth="1"/>
    <col min="6" max="7" width="10.81640625" customWidth="1"/>
    <col min="8" max="8" width="9.81640625" customWidth="1"/>
    <col min="9" max="9" width="36" customWidth="1"/>
  </cols>
  <sheetData>
    <row r="1" spans="1:9" ht="17.5" customHeight="1"/>
    <row r="2" spans="1:9" ht="16.75" customHeight="1"/>
    <row r="3" spans="1:9" ht="16.75" customHeight="1">
      <c r="A3" s="252" t="s">
        <v>45</v>
      </c>
    </row>
    <row r="4" spans="1:9" ht="17.5" customHeight="1">
      <c r="A4" s="252" t="s">
        <v>46</v>
      </c>
    </row>
    <row r="5" spans="1:9" ht="17.5" customHeight="1"/>
    <row r="6" spans="1:9" ht="14.15" customHeight="1">
      <c r="A6" s="343" t="s">
        <v>47</v>
      </c>
      <c r="B6" s="341" t="s">
        <v>48</v>
      </c>
      <c r="C6" s="347" t="s">
        <v>49</v>
      </c>
      <c r="D6" s="345" t="s">
        <v>50</v>
      </c>
      <c r="E6" s="33"/>
      <c r="F6" s="2" t="s">
        <v>51</v>
      </c>
      <c r="G6" s="10" t="s">
        <v>52</v>
      </c>
      <c r="H6" s="34"/>
    </row>
    <row r="7" spans="1:9" ht="15" customHeight="1">
      <c r="A7" s="344"/>
      <c r="B7" s="342"/>
      <c r="C7" s="348"/>
      <c r="D7" s="346"/>
      <c r="E7" s="33"/>
      <c r="F7" s="11" t="s">
        <v>53</v>
      </c>
      <c r="G7" s="12" t="s">
        <v>53</v>
      </c>
      <c r="H7" s="34"/>
    </row>
    <row r="8" spans="1:9" ht="14.15" customHeight="1">
      <c r="A8" s="4" t="s">
        <v>54</v>
      </c>
      <c r="B8" s="13" t="s">
        <v>55</v>
      </c>
      <c r="C8" s="14" t="s">
        <v>56</v>
      </c>
      <c r="D8" s="15" t="s">
        <v>57</v>
      </c>
      <c r="E8" s="33"/>
      <c r="F8" s="16">
        <v>1153.4749999999999</v>
      </c>
      <c r="G8" s="35">
        <v>1276.597</v>
      </c>
      <c r="H8" s="34"/>
    </row>
    <row r="9" spans="1:9" ht="14.15" customHeight="1">
      <c r="A9" s="4" t="s">
        <v>58</v>
      </c>
      <c r="B9" s="13" t="s">
        <v>59</v>
      </c>
      <c r="C9" s="14" t="s">
        <v>56</v>
      </c>
      <c r="D9" s="15" t="s">
        <v>57</v>
      </c>
      <c r="E9" s="33"/>
      <c r="F9" s="17">
        <v>410.52700000000004</v>
      </c>
      <c r="G9" s="36">
        <v>444.36500000000001</v>
      </c>
      <c r="H9" s="34"/>
    </row>
    <row r="10" spans="1:9" ht="14.15" customHeight="1">
      <c r="A10" s="4" t="s">
        <v>60</v>
      </c>
      <c r="B10" s="13" t="s">
        <v>61</v>
      </c>
      <c r="C10" s="14" t="s">
        <v>56</v>
      </c>
      <c r="D10" s="15" t="s">
        <v>57</v>
      </c>
      <c r="E10" s="33"/>
      <c r="F10" s="17">
        <v>15.509</v>
      </c>
      <c r="G10" s="235">
        <v>16.829999999999998</v>
      </c>
      <c r="H10" s="34"/>
    </row>
    <row r="11" spans="1:9" ht="14.15" customHeight="1">
      <c r="A11" s="4" t="s">
        <v>62</v>
      </c>
      <c r="B11" s="13" t="s">
        <v>63</v>
      </c>
      <c r="C11" s="14" t="s">
        <v>56</v>
      </c>
      <c r="D11" s="15" t="s">
        <v>64</v>
      </c>
      <c r="E11" s="33"/>
      <c r="F11" s="18">
        <f>SUM(F8:F10)</f>
        <v>1579.511</v>
      </c>
      <c r="G11" s="19">
        <f>SUM(G8:G10)</f>
        <v>1737.7919999999999</v>
      </c>
      <c r="H11" s="34"/>
    </row>
    <row r="12" spans="1:9" ht="14.15" customHeight="1">
      <c r="A12" s="4" t="s">
        <v>65</v>
      </c>
      <c r="B12" s="13" t="s">
        <v>66</v>
      </c>
      <c r="C12" s="14" t="s">
        <v>56</v>
      </c>
      <c r="D12" s="15" t="s">
        <v>57</v>
      </c>
      <c r="E12" s="33"/>
      <c r="F12" s="17">
        <v>12.871999999999986</v>
      </c>
      <c r="G12" s="36">
        <v>14.155999999999999</v>
      </c>
      <c r="H12" s="34"/>
    </row>
    <row r="13" spans="1:9" ht="14.15" customHeight="1">
      <c r="A13" s="4" t="s">
        <v>67</v>
      </c>
      <c r="B13" s="13" t="s">
        <v>68</v>
      </c>
      <c r="C13" s="14" t="s">
        <v>56</v>
      </c>
      <c r="D13" s="15" t="s">
        <v>57</v>
      </c>
      <c r="E13" s="33"/>
      <c r="F13" s="17">
        <v>2.3199999999999998</v>
      </c>
      <c r="G13" s="36">
        <v>1.8760000000000001</v>
      </c>
      <c r="H13" s="34"/>
    </row>
    <row r="14" spans="1:9" ht="14.15" customHeight="1">
      <c r="A14" s="4" t="s">
        <v>69</v>
      </c>
      <c r="B14" s="13" t="s">
        <v>70</v>
      </c>
      <c r="C14" s="14" t="s">
        <v>56</v>
      </c>
      <c r="D14" s="15" t="s">
        <v>64</v>
      </c>
      <c r="E14" s="33"/>
      <c r="F14" s="18">
        <f>SUM(F11:F13)</f>
        <v>1594.703</v>
      </c>
      <c r="G14" s="19">
        <f>SUM(G11:G13)</f>
        <v>1753.8239999999998</v>
      </c>
      <c r="H14" s="34"/>
      <c r="I14" s="283"/>
    </row>
    <row r="15" spans="1:9" ht="14.15" customHeight="1">
      <c r="A15" s="4" t="s">
        <v>71</v>
      </c>
      <c r="B15" s="13" t="s">
        <v>72</v>
      </c>
      <c r="C15" s="14" t="s">
        <v>56</v>
      </c>
      <c r="D15" s="15" t="s">
        <v>57</v>
      </c>
      <c r="E15" s="33"/>
      <c r="F15" s="17">
        <v>170</v>
      </c>
      <c r="G15" s="235">
        <v>170</v>
      </c>
      <c r="H15" s="34"/>
    </row>
    <row r="16" spans="1:9" ht="14.15" customHeight="1">
      <c r="A16" s="4" t="s">
        <v>73</v>
      </c>
      <c r="B16" s="13" t="s">
        <v>74</v>
      </c>
      <c r="C16" s="14" t="s">
        <v>56</v>
      </c>
      <c r="D16" s="15" t="s">
        <v>64</v>
      </c>
      <c r="E16" s="33"/>
      <c r="F16" s="18">
        <f>F14+F15</f>
        <v>1764.703</v>
      </c>
      <c r="G16" s="19">
        <f>G14+G15</f>
        <v>1923.8239999999998</v>
      </c>
      <c r="H16" s="34"/>
    </row>
    <row r="17" spans="1:9" ht="14.15" customHeight="1">
      <c r="A17" s="4" t="s">
        <v>75</v>
      </c>
      <c r="B17" s="13" t="s">
        <v>76</v>
      </c>
      <c r="C17" s="14" t="s">
        <v>56</v>
      </c>
      <c r="D17" s="15" t="s">
        <v>57</v>
      </c>
      <c r="E17" s="33"/>
      <c r="F17" s="17">
        <v>-511.13799999999998</v>
      </c>
      <c r="G17" s="36">
        <v>-547.322</v>
      </c>
      <c r="H17" s="34"/>
    </row>
    <row r="18" spans="1:9" ht="14.15" customHeight="1">
      <c r="A18" s="4" t="s">
        <v>77</v>
      </c>
      <c r="B18" s="13" t="s">
        <v>78</v>
      </c>
      <c r="C18" s="14" t="s">
        <v>56</v>
      </c>
      <c r="D18" s="15" t="s">
        <v>57</v>
      </c>
      <c r="E18" s="33"/>
      <c r="F18" s="17">
        <v>-168.37700000000001</v>
      </c>
      <c r="G18" s="36">
        <v>-167.393</v>
      </c>
      <c r="H18" s="34"/>
    </row>
    <row r="19" spans="1:9" ht="14.15" customHeight="1">
      <c r="A19" s="4" t="s">
        <v>79</v>
      </c>
      <c r="B19" s="13" t="s">
        <v>80</v>
      </c>
      <c r="C19" s="14" t="s">
        <v>56</v>
      </c>
      <c r="D19" s="15" t="s">
        <v>57</v>
      </c>
      <c r="E19" s="33"/>
      <c r="F19" s="17">
        <v>-277.32600000000002</v>
      </c>
      <c r="G19" s="36">
        <v>-257.24299999999999</v>
      </c>
      <c r="H19" s="34"/>
    </row>
    <row r="20" spans="1:9" ht="14.15" customHeight="1">
      <c r="A20" s="4" t="s">
        <v>81</v>
      </c>
      <c r="B20" s="13" t="s">
        <v>82</v>
      </c>
      <c r="C20" s="14" t="s">
        <v>56</v>
      </c>
      <c r="D20" s="15" t="s">
        <v>57</v>
      </c>
      <c r="E20" s="33"/>
      <c r="F20" s="17">
        <v>-46.823999999999998</v>
      </c>
      <c r="G20" s="36">
        <v>-39.667999999999999</v>
      </c>
      <c r="H20" s="34"/>
    </row>
    <row r="21" spans="1:9" ht="28.4" customHeight="1">
      <c r="A21" s="4" t="s">
        <v>83</v>
      </c>
      <c r="B21" s="13" t="s">
        <v>84</v>
      </c>
      <c r="C21" s="14" t="s">
        <v>56</v>
      </c>
      <c r="D21" s="15" t="s">
        <v>64</v>
      </c>
      <c r="E21" s="33"/>
      <c r="F21" s="18">
        <f>SUM(F17:F20)</f>
        <v>-1003.665</v>
      </c>
      <c r="G21" s="19">
        <f>SUM(G17:G20)</f>
        <v>-1011.6260000000001</v>
      </c>
      <c r="H21" s="34"/>
      <c r="I21" s="292"/>
    </row>
    <row r="22" spans="1:9" ht="14.15" customHeight="1">
      <c r="A22" s="4" t="s">
        <v>85</v>
      </c>
      <c r="B22" s="13" t="s">
        <v>86</v>
      </c>
      <c r="C22" s="14" t="s">
        <v>56</v>
      </c>
      <c r="D22" s="15" t="s">
        <v>57</v>
      </c>
      <c r="E22" s="33"/>
      <c r="F22" s="17">
        <v>-142.32599999999999</v>
      </c>
      <c r="G22" s="36">
        <v>-157.02500000000001</v>
      </c>
      <c r="H22" s="34"/>
    </row>
    <row r="23" spans="1:9" ht="14.15" customHeight="1">
      <c r="A23" s="4" t="s">
        <v>87</v>
      </c>
      <c r="B23" s="13" t="s">
        <v>88</v>
      </c>
      <c r="C23" s="14" t="s">
        <v>56</v>
      </c>
      <c r="D23" s="15" t="s">
        <v>57</v>
      </c>
      <c r="E23" s="33"/>
      <c r="F23" s="17">
        <v>16.478000000000002</v>
      </c>
      <c r="G23" s="36">
        <v>5.274</v>
      </c>
      <c r="H23" s="34"/>
    </row>
    <row r="24" spans="1:9" ht="14.15" customHeight="1">
      <c r="A24" s="4" t="s">
        <v>89</v>
      </c>
      <c r="B24" s="13" t="s">
        <v>90</v>
      </c>
      <c r="C24" s="14" t="s">
        <v>56</v>
      </c>
      <c r="D24" s="15" t="s">
        <v>64</v>
      </c>
      <c r="E24" s="33"/>
      <c r="F24" s="18">
        <f>F16+SUM(F21:F23)</f>
        <v>635.19000000000005</v>
      </c>
      <c r="G24" s="19">
        <f>G16+SUM(G21:G23)</f>
        <v>760.44699999999966</v>
      </c>
      <c r="H24" s="34"/>
    </row>
    <row r="25" spans="1:9" ht="15" customHeight="1">
      <c r="A25" s="6" t="s">
        <v>91</v>
      </c>
      <c r="B25" s="20" t="s">
        <v>92</v>
      </c>
      <c r="C25" s="21" t="s">
        <v>56</v>
      </c>
      <c r="D25" s="22" t="s">
        <v>64</v>
      </c>
      <c r="E25" s="33"/>
      <c r="F25" s="23">
        <f>F14+SUM(F21:F23)</f>
        <v>465.19000000000005</v>
      </c>
      <c r="G25" s="24">
        <f>G14+SUM(G21:G23)</f>
        <v>590.44699999999966</v>
      </c>
      <c r="H25" s="34"/>
    </row>
    <row r="26" spans="1:9" ht="15" customHeight="1">
      <c r="A26" s="37"/>
      <c r="B26" s="38"/>
      <c r="C26" s="37"/>
      <c r="D26" s="38"/>
      <c r="F26" s="39"/>
      <c r="G26" s="39"/>
    </row>
    <row r="27" spans="1:9" ht="15" customHeight="1">
      <c r="A27" s="40"/>
      <c r="B27" s="25" t="s">
        <v>93</v>
      </c>
      <c r="C27" s="25"/>
      <c r="D27" s="3"/>
      <c r="E27" s="34"/>
    </row>
    <row r="28" spans="1:9" ht="14.15" customHeight="1">
      <c r="A28" s="4" t="s">
        <v>94</v>
      </c>
      <c r="B28" s="13" t="s">
        <v>80</v>
      </c>
      <c r="C28" s="14" t="s">
        <v>56</v>
      </c>
      <c r="D28" s="15" t="s">
        <v>57</v>
      </c>
      <c r="E28" s="33"/>
      <c r="F28" s="16">
        <v>-230</v>
      </c>
      <c r="G28" s="16">
        <v>-230</v>
      </c>
      <c r="H28" s="34"/>
    </row>
    <row r="29" spans="1:9" ht="14.15" customHeight="1">
      <c r="A29" s="4" t="s">
        <v>95</v>
      </c>
      <c r="B29" s="13" t="s">
        <v>96</v>
      </c>
      <c r="C29" s="14" t="s">
        <v>56</v>
      </c>
      <c r="D29" s="15" t="s">
        <v>57</v>
      </c>
      <c r="E29" s="33"/>
      <c r="F29" s="17">
        <v>-33</v>
      </c>
      <c r="G29" s="17">
        <v>-36</v>
      </c>
      <c r="H29" s="34"/>
    </row>
    <row r="30" spans="1:9" ht="15" customHeight="1">
      <c r="A30" s="6" t="s">
        <v>97</v>
      </c>
      <c r="B30" s="20" t="s">
        <v>88</v>
      </c>
      <c r="C30" s="21" t="s">
        <v>56</v>
      </c>
      <c r="D30" s="22" t="s">
        <v>57</v>
      </c>
      <c r="E30" s="33"/>
      <c r="F30" s="26">
        <v>0</v>
      </c>
      <c r="G30" s="26">
        <v>0</v>
      </c>
      <c r="H30" s="34"/>
    </row>
    <row r="31" spans="1:9" ht="15" customHeight="1">
      <c r="A31" s="37"/>
      <c r="B31" s="38"/>
      <c r="C31" s="37"/>
      <c r="D31" s="38"/>
      <c r="F31" s="39"/>
      <c r="G31" s="39"/>
    </row>
    <row r="32" spans="1:9" ht="15" customHeight="1">
      <c r="A32" s="40"/>
      <c r="B32" s="25" t="s">
        <v>98</v>
      </c>
      <c r="C32" s="25"/>
      <c r="D32" s="3"/>
      <c r="E32" s="34"/>
    </row>
    <row r="33" spans="1:8" ht="14.15" customHeight="1">
      <c r="A33" s="4" t="s">
        <v>99</v>
      </c>
      <c r="B33" s="13" t="s">
        <v>76</v>
      </c>
      <c r="C33" s="14" t="s">
        <v>56</v>
      </c>
      <c r="D33" s="15" t="s">
        <v>100</v>
      </c>
      <c r="E33" s="33"/>
      <c r="F33" s="27">
        <f>F17</f>
        <v>-511.13799999999998</v>
      </c>
      <c r="G33" s="28">
        <f>G17</f>
        <v>-547.322</v>
      </c>
      <c r="H33" s="34"/>
    </row>
    <row r="34" spans="1:8" ht="28.4" customHeight="1">
      <c r="A34" s="4" t="s">
        <v>101</v>
      </c>
      <c r="B34" s="13" t="s">
        <v>102</v>
      </c>
      <c r="C34" s="14" t="s">
        <v>56</v>
      </c>
      <c r="D34" s="15" t="s">
        <v>57</v>
      </c>
      <c r="E34" s="33"/>
      <c r="F34" s="17">
        <v>-62.838000000000001</v>
      </c>
      <c r="G34" s="17">
        <v>-64.974999999999994</v>
      </c>
      <c r="H34" s="34"/>
    </row>
    <row r="35" spans="1:8" ht="14.15" customHeight="1">
      <c r="A35" s="4" t="s">
        <v>103</v>
      </c>
      <c r="B35" s="13" t="s">
        <v>104</v>
      </c>
      <c r="C35" s="14" t="s">
        <v>56</v>
      </c>
      <c r="D35" s="15" t="s">
        <v>100</v>
      </c>
      <c r="E35" s="33"/>
      <c r="F35" s="29">
        <f>'M1 (SRC27)'!F36</f>
        <v>28.835000000000001</v>
      </c>
      <c r="G35" s="30">
        <f>'M1 (SRC27)'!G36</f>
        <v>27.4</v>
      </c>
      <c r="H35" s="34"/>
    </row>
    <row r="36" spans="1:8" ht="14.15" customHeight="1">
      <c r="A36" s="4" t="s">
        <v>105</v>
      </c>
      <c r="B36" s="13" t="s">
        <v>106</v>
      </c>
      <c r="C36" s="14" t="s">
        <v>56</v>
      </c>
      <c r="D36" s="15" t="s">
        <v>100</v>
      </c>
      <c r="E36" s="33"/>
      <c r="F36" s="29">
        <f>'M1 (SRC27)'!F37</f>
        <v>2.7759999999999998</v>
      </c>
      <c r="G36" s="30">
        <f>'M1 (SRC27)'!G37</f>
        <v>2.6659999999999999</v>
      </c>
      <c r="H36" s="34"/>
    </row>
    <row r="37" spans="1:8" ht="15" customHeight="1">
      <c r="A37" s="6" t="s">
        <v>107</v>
      </c>
      <c r="B37" s="20" t="s">
        <v>108</v>
      </c>
      <c r="C37" s="21" t="s">
        <v>56</v>
      </c>
      <c r="D37" s="22" t="s">
        <v>64</v>
      </c>
      <c r="E37" s="33"/>
      <c r="F37" s="23">
        <f>SUM(F33:F36)</f>
        <v>-542.36500000000001</v>
      </c>
      <c r="G37" s="24">
        <f>SUM(G33:G36)</f>
        <v>-582.23099999999999</v>
      </c>
      <c r="H37" s="34"/>
    </row>
    <row r="38" spans="1:8" ht="15" customHeight="1">
      <c r="A38" s="37"/>
      <c r="B38" s="38"/>
      <c r="C38" s="37"/>
      <c r="D38" s="38"/>
      <c r="F38" s="37"/>
      <c r="G38" s="39"/>
    </row>
    <row r="39" spans="1:8" ht="14.15" customHeight="1">
      <c r="A39" s="42"/>
      <c r="B39" s="43"/>
      <c r="C39" s="43"/>
      <c r="D39" s="43"/>
      <c r="E39" s="43"/>
      <c r="F39" s="44"/>
      <c r="G39" s="45"/>
    </row>
    <row r="40" spans="1:8" ht="14.15" customHeight="1">
      <c r="A40" s="334" t="s">
        <v>109</v>
      </c>
      <c r="G40" s="45"/>
    </row>
    <row r="41" spans="1:8" ht="14.15" customHeight="1">
      <c r="A41" s="303"/>
      <c r="G41" s="45"/>
    </row>
    <row r="42" spans="1:8" ht="14.15" customHeight="1">
      <c r="A42" s="334" t="s">
        <v>110</v>
      </c>
      <c r="G42" s="45"/>
    </row>
    <row r="43" spans="1:8" ht="14.15" customHeight="1">
      <c r="A43" s="303"/>
      <c r="G43" s="45"/>
    </row>
    <row r="44" spans="1:8" ht="14.15" customHeight="1">
      <c r="A44" s="334" t="s">
        <v>111</v>
      </c>
      <c r="C44" s="32" t="s">
        <v>112</v>
      </c>
      <c r="D44" s="335">
        <v>46198</v>
      </c>
      <c r="G44" s="45"/>
    </row>
    <row r="45" spans="1:8" ht="15" customHeight="1">
      <c r="A45" s="46"/>
      <c r="G45" s="45"/>
    </row>
    <row r="46" spans="1:8" ht="15" customHeight="1">
      <c r="A46" s="9"/>
      <c r="B46" s="9"/>
      <c r="C46" s="9"/>
      <c r="D46" s="9"/>
      <c r="E46" s="9"/>
      <c r="F46" s="9"/>
    </row>
    <row r="47" spans="1:8" ht="15" customHeight="1"/>
    <row r="48" spans="1:8" ht="15" customHeight="1"/>
    <row r="49" ht="15" customHeight="1"/>
    <row r="50" ht="15" customHeight="1"/>
    <row r="51" ht="15" customHeight="1"/>
    <row r="52" ht="15" customHeight="1"/>
  </sheetData>
  <mergeCells count="4">
    <mergeCell ref="B6:B7"/>
    <mergeCell ref="A6:A7"/>
    <mergeCell ref="D6:D7"/>
    <mergeCell ref="C6:C7"/>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showRuler="0" zoomScaleNormal="100" workbookViewId="0">
      <selection sqref="A1:XFD1048576"/>
    </sheetView>
  </sheetViews>
  <sheetFormatPr defaultColWidth="13.7265625" defaultRowHeight="12.5"/>
  <cols>
    <col min="1" max="1" width="13.26953125" customWidth="1"/>
    <col min="2" max="2" width="63" customWidth="1"/>
    <col min="3" max="3" width="6.7265625" customWidth="1"/>
    <col min="4" max="4" width="11.453125" customWidth="1"/>
    <col min="5" max="5" width="6.453125" customWidth="1"/>
    <col min="6" max="7" width="10.81640625" customWidth="1"/>
    <col min="8" max="8" width="25.1796875" bestFit="1" customWidth="1"/>
    <col min="9" max="9" width="9" customWidth="1"/>
  </cols>
  <sheetData>
    <row r="1" spans="1:8" ht="17.5" customHeight="1"/>
    <row r="2" spans="1:8" ht="16.75" customHeight="1"/>
    <row r="3" spans="1:8" ht="16.75" customHeight="1">
      <c r="A3" s="252" t="s">
        <v>45</v>
      </c>
    </row>
    <row r="4" spans="1:8" ht="17.5" customHeight="1">
      <c r="A4" s="252" t="s">
        <v>113</v>
      </c>
    </row>
    <row r="5" spans="1:8" ht="18.649999999999999" customHeight="1"/>
    <row r="6" spans="1:8" ht="14.15" customHeight="1">
      <c r="A6" s="343" t="s">
        <v>47</v>
      </c>
      <c r="B6" s="341" t="s">
        <v>48</v>
      </c>
      <c r="C6" s="347" t="s">
        <v>49</v>
      </c>
      <c r="D6" s="345" t="s">
        <v>50</v>
      </c>
      <c r="E6" s="33"/>
      <c r="F6" s="2" t="str">
        <f>'M1 (SRC21)'!F6</f>
        <v>2024-25</v>
      </c>
      <c r="G6" s="10" t="str">
        <f>'M1 (SRC21)'!G6</f>
        <v>2025-26</v>
      </c>
      <c r="H6" s="34"/>
    </row>
    <row r="7" spans="1:8" ht="15" customHeight="1">
      <c r="A7" s="344"/>
      <c r="B7" s="342"/>
      <c r="C7" s="348"/>
      <c r="D7" s="346"/>
      <c r="E7" s="33"/>
      <c r="F7" s="11" t="s">
        <v>53</v>
      </c>
      <c r="G7" s="12" t="s">
        <v>53</v>
      </c>
      <c r="H7" s="34"/>
    </row>
    <row r="8" spans="1:8" ht="14.15" customHeight="1">
      <c r="A8" s="4" t="s">
        <v>54</v>
      </c>
      <c r="B8" s="13" t="s">
        <v>55</v>
      </c>
      <c r="C8" s="14" t="s">
        <v>56</v>
      </c>
      <c r="D8" s="15" t="s">
        <v>57</v>
      </c>
      <c r="E8" s="50"/>
      <c r="F8" s="47">
        <v>1153.4749999999999</v>
      </c>
      <c r="G8" s="35">
        <v>1276.597</v>
      </c>
      <c r="H8" s="34"/>
    </row>
    <row r="9" spans="1:8" ht="14.15" customHeight="1">
      <c r="A9" s="4" t="s">
        <v>58</v>
      </c>
      <c r="B9" s="13" t="s">
        <v>59</v>
      </c>
      <c r="C9" s="14" t="s">
        <v>56</v>
      </c>
      <c r="D9" s="15" t="s">
        <v>57</v>
      </c>
      <c r="E9" s="50"/>
      <c r="F9" s="48">
        <v>410.52700000000004</v>
      </c>
      <c r="G9" s="36">
        <v>444.36500000000001</v>
      </c>
      <c r="H9" s="34"/>
    </row>
    <row r="10" spans="1:8" ht="14.15" customHeight="1">
      <c r="A10" s="4" t="s">
        <v>60</v>
      </c>
      <c r="B10" s="13" t="s">
        <v>61</v>
      </c>
      <c r="C10" s="14" t="s">
        <v>56</v>
      </c>
      <c r="D10" s="15" t="s">
        <v>57</v>
      </c>
      <c r="E10" s="50"/>
      <c r="F10" s="48">
        <v>15.509</v>
      </c>
      <c r="G10" s="36">
        <v>16.829999999999998</v>
      </c>
      <c r="H10" s="34"/>
    </row>
    <row r="11" spans="1:8" ht="14.15" customHeight="1">
      <c r="A11" s="4" t="s">
        <v>62</v>
      </c>
      <c r="B11" s="13" t="s">
        <v>63</v>
      </c>
      <c r="C11" s="14" t="s">
        <v>56</v>
      </c>
      <c r="D11" s="15" t="s">
        <v>64</v>
      </c>
      <c r="E11" s="33"/>
      <c r="F11" s="18">
        <f>SUM(F8:F10)</f>
        <v>1579.511</v>
      </c>
      <c r="G11" s="19">
        <f>SUM(G8:G10)</f>
        <v>1737.7919999999999</v>
      </c>
      <c r="H11" s="34"/>
    </row>
    <row r="12" spans="1:8" ht="14.15" customHeight="1">
      <c r="A12" s="4" t="s">
        <v>65</v>
      </c>
      <c r="B12" s="13" t="s">
        <v>76</v>
      </c>
      <c r="C12" s="14" t="s">
        <v>56</v>
      </c>
      <c r="D12" s="15" t="s">
        <v>57</v>
      </c>
      <c r="E12" s="50"/>
      <c r="F12" s="48">
        <v>-511.13799999999998</v>
      </c>
      <c r="G12" s="36">
        <v>-547.322</v>
      </c>
      <c r="H12" s="34"/>
    </row>
    <row r="13" spans="1:8" ht="14.15" customHeight="1">
      <c r="A13" s="4" t="s">
        <v>67</v>
      </c>
      <c r="B13" s="13" t="s">
        <v>78</v>
      </c>
      <c r="C13" s="14" t="s">
        <v>56</v>
      </c>
      <c r="D13" s="15" t="s">
        <v>57</v>
      </c>
      <c r="E13" s="50"/>
      <c r="F13" s="48">
        <v>-168.37700000000001</v>
      </c>
      <c r="G13" s="36">
        <v>-167.393</v>
      </c>
      <c r="H13" s="34"/>
    </row>
    <row r="14" spans="1:8" ht="14.15" customHeight="1">
      <c r="A14" s="4" t="s">
        <v>69</v>
      </c>
      <c r="B14" s="13" t="s">
        <v>86</v>
      </c>
      <c r="C14" s="14" t="s">
        <v>56</v>
      </c>
      <c r="D14" s="15" t="s">
        <v>57</v>
      </c>
      <c r="E14" s="50"/>
      <c r="F14" s="48">
        <v>-142.32599999999999</v>
      </c>
      <c r="G14" s="36">
        <v>-157.02500000000001</v>
      </c>
      <c r="H14" s="34"/>
    </row>
    <row r="15" spans="1:8" ht="14.15" customHeight="1">
      <c r="A15" s="4" t="s">
        <v>71</v>
      </c>
      <c r="B15" s="13" t="s">
        <v>88</v>
      </c>
      <c r="C15" s="14" t="s">
        <v>56</v>
      </c>
      <c r="D15" s="15" t="s">
        <v>57</v>
      </c>
      <c r="E15" s="50"/>
      <c r="F15" s="48">
        <v>16.478000000000002</v>
      </c>
      <c r="G15" s="36">
        <v>5.274</v>
      </c>
      <c r="H15" s="34"/>
    </row>
    <row r="16" spans="1:8" ht="14.15" customHeight="1">
      <c r="A16" s="4" t="s">
        <v>73</v>
      </c>
      <c r="B16" s="13" t="s">
        <v>114</v>
      </c>
      <c r="C16" s="14" t="s">
        <v>56</v>
      </c>
      <c r="D16" s="15" t="s">
        <v>64</v>
      </c>
      <c r="E16" s="33"/>
      <c r="F16" s="18">
        <f>SUM(F12:F15)</f>
        <v>-805.36300000000006</v>
      </c>
      <c r="G16" s="19">
        <f>SUM(G12:G15)</f>
        <v>-866.46600000000001</v>
      </c>
      <c r="H16" s="34"/>
    </row>
    <row r="17" spans="1:8" ht="14.15" customHeight="1">
      <c r="A17" s="4" t="s">
        <v>75</v>
      </c>
      <c r="B17" s="13" t="s">
        <v>66</v>
      </c>
      <c r="C17" s="14" t="s">
        <v>56</v>
      </c>
      <c r="D17" s="15" t="s">
        <v>57</v>
      </c>
      <c r="E17" s="50"/>
      <c r="F17" s="48">
        <v>12.872</v>
      </c>
      <c r="G17" s="36">
        <v>14.155999999999999</v>
      </c>
      <c r="H17" s="34"/>
    </row>
    <row r="18" spans="1:8" ht="14.15" customHeight="1">
      <c r="A18" s="4" t="s">
        <v>77</v>
      </c>
      <c r="B18" s="13" t="s">
        <v>68</v>
      </c>
      <c r="C18" s="14" t="s">
        <v>56</v>
      </c>
      <c r="D18" s="15" t="s">
        <v>57</v>
      </c>
      <c r="E18" s="50"/>
      <c r="F18" s="48">
        <v>2.3199999999999998</v>
      </c>
      <c r="G18" s="36">
        <v>1.8760000000000001</v>
      </c>
      <c r="H18" s="34"/>
    </row>
    <row r="19" spans="1:8" ht="14.15" customHeight="1">
      <c r="A19" s="4" t="s">
        <v>79</v>
      </c>
      <c r="B19" s="13" t="s">
        <v>115</v>
      </c>
      <c r="C19" s="14" t="s">
        <v>56</v>
      </c>
      <c r="D19" s="15" t="s">
        <v>64</v>
      </c>
      <c r="E19" s="33"/>
      <c r="F19" s="18">
        <f>F11+F16+F17+F18</f>
        <v>789.33999999999992</v>
      </c>
      <c r="G19" s="19">
        <f>G11+G16+G17+G18</f>
        <v>887.35799999999983</v>
      </c>
      <c r="H19" s="34"/>
    </row>
    <row r="20" spans="1:8" ht="14.15" customHeight="1">
      <c r="A20" s="4" t="s">
        <v>81</v>
      </c>
      <c r="B20" s="13" t="s">
        <v>116</v>
      </c>
      <c r="C20" s="14" t="s">
        <v>56</v>
      </c>
      <c r="D20" s="15" t="s">
        <v>57</v>
      </c>
      <c r="E20" s="50"/>
      <c r="F20" s="48">
        <v>-334.74</v>
      </c>
      <c r="G20" s="48">
        <v>-312.375</v>
      </c>
      <c r="H20" s="34"/>
    </row>
    <row r="21" spans="1:8" ht="14.15" customHeight="1">
      <c r="A21" s="4" t="s">
        <v>83</v>
      </c>
      <c r="B21" s="13" t="s">
        <v>117</v>
      </c>
      <c r="C21" s="14" t="s">
        <v>56</v>
      </c>
      <c r="D21" s="15" t="s">
        <v>64</v>
      </c>
      <c r="E21" s="33"/>
      <c r="F21" s="18">
        <f>F19+F20</f>
        <v>454.59999999999991</v>
      </c>
      <c r="G21" s="19">
        <f>G19+G20</f>
        <v>574.98299999999983</v>
      </c>
      <c r="H21" s="34"/>
    </row>
    <row r="22" spans="1:8" ht="14.15" customHeight="1">
      <c r="A22" s="4" t="s">
        <v>85</v>
      </c>
      <c r="B22" s="13" t="s">
        <v>72</v>
      </c>
      <c r="C22" s="14" t="s">
        <v>56</v>
      </c>
      <c r="D22" s="15" t="s">
        <v>57</v>
      </c>
      <c r="E22" s="50"/>
      <c r="F22" s="48">
        <v>170</v>
      </c>
      <c r="G22" s="235">
        <v>170</v>
      </c>
      <c r="H22" s="34"/>
    </row>
    <row r="23" spans="1:8" ht="15" customHeight="1">
      <c r="A23" s="6" t="s">
        <v>87</v>
      </c>
      <c r="B23" s="20" t="s">
        <v>118</v>
      </c>
      <c r="C23" s="21" t="s">
        <v>56</v>
      </c>
      <c r="D23" s="22" t="s">
        <v>64</v>
      </c>
      <c r="E23" s="33"/>
      <c r="F23" s="23">
        <f>F21+F22</f>
        <v>624.59999999999991</v>
      </c>
      <c r="G23" s="24">
        <f>G21+G22</f>
        <v>744.98299999999983</v>
      </c>
      <c r="H23" s="34"/>
    </row>
    <row r="24" spans="1:8" ht="15" customHeight="1">
      <c r="A24" s="37"/>
      <c r="B24" s="38"/>
      <c r="C24" s="37"/>
      <c r="D24" s="38"/>
      <c r="F24" s="39"/>
      <c r="G24" s="39"/>
    </row>
    <row r="25" spans="1:8" ht="15" customHeight="1">
      <c r="A25" s="40"/>
      <c r="B25" s="25" t="s">
        <v>93</v>
      </c>
      <c r="C25" s="25"/>
      <c r="D25" s="3"/>
      <c r="E25" s="34"/>
    </row>
    <row r="26" spans="1:8" ht="14.15" customHeight="1">
      <c r="A26" s="4" t="s">
        <v>89</v>
      </c>
      <c r="B26" s="13" t="s">
        <v>116</v>
      </c>
      <c r="C26" s="14" t="s">
        <v>56</v>
      </c>
      <c r="D26" s="15" t="s">
        <v>57</v>
      </c>
      <c r="E26" s="33"/>
      <c r="F26" s="16">
        <v>-230</v>
      </c>
      <c r="G26" s="16">
        <v>-230</v>
      </c>
      <c r="H26" s="34"/>
    </row>
    <row r="27" spans="1:8" ht="15" customHeight="1">
      <c r="A27" s="6" t="s">
        <v>91</v>
      </c>
      <c r="B27" s="20" t="s">
        <v>88</v>
      </c>
      <c r="C27" s="21" t="s">
        <v>56</v>
      </c>
      <c r="D27" s="22" t="s">
        <v>57</v>
      </c>
      <c r="E27" s="50"/>
      <c r="F27" s="49">
        <v>0</v>
      </c>
      <c r="G27" s="49">
        <v>0</v>
      </c>
      <c r="H27" s="34"/>
    </row>
    <row r="28" spans="1:8" ht="15" customHeight="1">
      <c r="A28" s="37"/>
      <c r="B28" s="38"/>
      <c r="C28" s="37"/>
      <c r="D28" s="38"/>
      <c r="F28" s="39"/>
      <c r="G28" s="39"/>
    </row>
    <row r="29" spans="1:8" ht="15" customHeight="1">
      <c r="A29" s="40"/>
      <c r="B29" s="25" t="s">
        <v>119</v>
      </c>
      <c r="C29" s="25"/>
      <c r="D29" s="3"/>
      <c r="E29" s="34"/>
    </row>
    <row r="30" spans="1:8" ht="14.15" customHeight="1">
      <c r="A30" s="4" t="s">
        <v>94</v>
      </c>
      <c r="B30" s="13" t="s">
        <v>63</v>
      </c>
      <c r="C30" s="14" t="s">
        <v>56</v>
      </c>
      <c r="D30" s="15" t="s">
        <v>100</v>
      </c>
      <c r="E30" s="33"/>
      <c r="F30" s="27">
        <f>F11</f>
        <v>1579.511</v>
      </c>
      <c r="G30" s="28">
        <f>G11</f>
        <v>1737.7919999999999</v>
      </c>
      <c r="H30" s="34"/>
    </row>
    <row r="31" spans="1:8" ht="14.15" customHeight="1" thickBot="1">
      <c r="A31" s="4" t="s">
        <v>95</v>
      </c>
      <c r="B31" s="13" t="s">
        <v>106</v>
      </c>
      <c r="C31" s="14" t="s">
        <v>56</v>
      </c>
      <c r="D31" s="15" t="s">
        <v>57</v>
      </c>
      <c r="E31" s="50"/>
      <c r="F31" s="48">
        <v>-2.7909999999999999</v>
      </c>
      <c r="G31" s="284">
        <v>-2.6659999999999999</v>
      </c>
      <c r="H31" s="34"/>
    </row>
    <row r="32" spans="1:8" ht="15" customHeight="1" thickBot="1">
      <c r="A32" s="6" t="s">
        <v>97</v>
      </c>
      <c r="B32" s="20" t="s">
        <v>120</v>
      </c>
      <c r="C32" s="21" t="s">
        <v>56</v>
      </c>
      <c r="D32" s="22" t="s">
        <v>64</v>
      </c>
      <c r="E32" s="33"/>
      <c r="F32" s="23">
        <f>SUM(F30:F31)</f>
        <v>1576.72</v>
      </c>
      <c r="G32" s="24">
        <f>SUM(G30:G31)</f>
        <v>1735.126</v>
      </c>
      <c r="H32" s="34"/>
    </row>
    <row r="33" spans="1:8" ht="15" customHeight="1">
      <c r="A33" s="37"/>
      <c r="B33" s="38"/>
      <c r="C33" s="37"/>
      <c r="D33" s="38"/>
      <c r="F33" s="39"/>
      <c r="G33" s="39"/>
    </row>
    <row r="34" spans="1:8" ht="15" customHeight="1">
      <c r="A34" s="40"/>
      <c r="B34" s="25" t="s">
        <v>121</v>
      </c>
      <c r="C34" s="25"/>
      <c r="D34" s="3"/>
      <c r="E34" s="34"/>
    </row>
    <row r="35" spans="1:8" ht="14.15" customHeight="1">
      <c r="A35" s="4" t="s">
        <v>99</v>
      </c>
      <c r="B35" s="13" t="s">
        <v>76</v>
      </c>
      <c r="C35" s="14" t="s">
        <v>56</v>
      </c>
      <c r="D35" s="15" t="s">
        <v>100</v>
      </c>
      <c r="E35" s="33"/>
      <c r="F35" s="27">
        <f>F12</f>
        <v>-511.13799999999998</v>
      </c>
      <c r="G35" s="28">
        <f>G12</f>
        <v>-547.322</v>
      </c>
      <c r="H35" s="34"/>
    </row>
    <row r="36" spans="1:8" ht="14.15" customHeight="1">
      <c r="A36" s="4" t="s">
        <v>101</v>
      </c>
      <c r="B36" s="13" t="s">
        <v>104</v>
      </c>
      <c r="C36" s="14" t="s">
        <v>56</v>
      </c>
      <c r="D36" s="15" t="s">
        <v>57</v>
      </c>
      <c r="E36" s="50"/>
      <c r="F36" s="48">
        <v>28.835000000000001</v>
      </c>
      <c r="G36" s="48">
        <v>27.4</v>
      </c>
      <c r="H36" s="34"/>
    </row>
    <row r="37" spans="1:8" ht="14.15" customHeight="1" thickBot="1">
      <c r="A37" s="4" t="s">
        <v>103</v>
      </c>
      <c r="B37" s="13" t="s">
        <v>106</v>
      </c>
      <c r="C37" s="14" t="s">
        <v>56</v>
      </c>
      <c r="D37" s="15" t="s">
        <v>57</v>
      </c>
      <c r="E37" s="50"/>
      <c r="F37" s="48">
        <v>2.7759999999999998</v>
      </c>
      <c r="G37" s="284">
        <v>2.6659999999999999</v>
      </c>
      <c r="H37" s="34"/>
    </row>
    <row r="38" spans="1:8" ht="15" customHeight="1" thickBot="1">
      <c r="A38" s="6" t="s">
        <v>105</v>
      </c>
      <c r="B38" s="20" t="s">
        <v>122</v>
      </c>
      <c r="C38" s="21" t="s">
        <v>56</v>
      </c>
      <c r="D38" s="22" t="s">
        <v>64</v>
      </c>
      <c r="E38" s="33"/>
      <c r="F38" s="23">
        <f>SUM(F35:F37)</f>
        <v>-479.52699999999999</v>
      </c>
      <c r="G38" s="24">
        <f>SUM(G35:G37)</f>
        <v>-517.25599999999997</v>
      </c>
      <c r="H38" s="34"/>
    </row>
    <row r="39" spans="1:8" ht="15" customHeight="1">
      <c r="A39" s="37"/>
      <c r="B39" s="38"/>
      <c r="C39" s="37"/>
      <c r="D39" s="37"/>
      <c r="F39" s="37"/>
      <c r="G39" s="39"/>
    </row>
    <row r="40" spans="1:8" ht="14.15" customHeight="1">
      <c r="A40" s="42"/>
      <c r="B40" s="43"/>
      <c r="C40" s="43"/>
      <c r="D40" s="43"/>
      <c r="E40" s="43"/>
      <c r="F40" s="44"/>
      <c r="G40" s="45"/>
    </row>
    <row r="41" spans="1:8" ht="14.15" customHeight="1">
      <c r="A41" s="334" t="s">
        <v>109</v>
      </c>
      <c r="G41" s="45"/>
    </row>
    <row r="42" spans="1:8" ht="14.15" customHeight="1">
      <c r="A42" s="303"/>
      <c r="G42" s="45"/>
    </row>
    <row r="43" spans="1:8" ht="14.15" customHeight="1">
      <c r="A43" s="334" t="s">
        <v>110</v>
      </c>
      <c r="G43" s="45"/>
    </row>
    <row r="44" spans="1:8" ht="14.15" customHeight="1">
      <c r="A44" s="303"/>
      <c r="G44" s="45"/>
    </row>
    <row r="45" spans="1:8" ht="14.15" customHeight="1">
      <c r="A45" s="336" t="s">
        <v>111</v>
      </c>
      <c r="C45" s="32" t="s">
        <v>112</v>
      </c>
      <c r="D45" s="335">
        <v>46198</v>
      </c>
      <c r="G45" s="45"/>
    </row>
    <row r="46" spans="1:8" ht="15" customHeight="1">
      <c r="A46" s="46"/>
      <c r="G46" s="45"/>
    </row>
    <row r="47" spans="1:8" ht="15" customHeight="1">
      <c r="A47" s="9"/>
      <c r="B47" s="9"/>
      <c r="C47" s="9"/>
      <c r="D47" s="9"/>
      <c r="E47" s="9"/>
      <c r="F47" s="9"/>
    </row>
    <row r="48" spans="1:8" ht="15" customHeight="1"/>
    <row r="49" ht="15" customHeight="1"/>
    <row r="50" ht="15" customHeight="1"/>
    <row r="51" ht="15" customHeight="1"/>
    <row r="52" ht="15" customHeight="1"/>
    <row r="53" ht="15" customHeight="1"/>
  </sheetData>
  <mergeCells count="4">
    <mergeCell ref="B6:B7"/>
    <mergeCell ref="A6:A7"/>
    <mergeCell ref="D6:D7"/>
    <mergeCell ref="C6:C7"/>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0"/>
  <sheetViews>
    <sheetView showRuler="0" zoomScaleNormal="100" workbookViewId="0">
      <selection sqref="A1:XFD1048576"/>
    </sheetView>
  </sheetViews>
  <sheetFormatPr defaultColWidth="13.7265625" defaultRowHeight="12.5"/>
  <cols>
    <col min="1" max="1" width="15.26953125" customWidth="1"/>
    <col min="2" max="2" width="34.26953125" customWidth="1"/>
    <col min="3" max="3" width="9.26953125" customWidth="1"/>
    <col min="4" max="4" width="8.1796875" customWidth="1"/>
    <col min="5" max="5" width="16.81640625" customWidth="1"/>
    <col min="6" max="6" width="12.26953125" customWidth="1"/>
    <col min="7" max="7" width="18.1796875" customWidth="1"/>
    <col min="8" max="8" width="14.81640625" customWidth="1"/>
    <col min="9" max="10" width="13.54296875" customWidth="1"/>
    <col min="11" max="11" width="14.453125" customWidth="1"/>
    <col min="12" max="12" width="12.26953125" customWidth="1"/>
    <col min="13" max="13" width="17" customWidth="1"/>
    <col min="14" max="14" width="104.1796875" customWidth="1"/>
    <col min="15" max="16" width="9" customWidth="1"/>
  </cols>
  <sheetData>
    <row r="1" spans="1:15" ht="16.75" customHeight="1"/>
    <row r="2" spans="1:15" ht="16.75" customHeight="1"/>
    <row r="3" spans="1:15" ht="17.5" customHeight="1">
      <c r="A3" s="252" t="s">
        <v>45</v>
      </c>
    </row>
    <row r="4" spans="1:15" ht="17.5" customHeight="1">
      <c r="A4" s="252" t="s">
        <v>123</v>
      </c>
    </row>
    <row r="5" spans="1:15" ht="17.5" customHeight="1"/>
    <row r="6" spans="1:15" ht="13.4" customHeight="1">
      <c r="A6" s="343" t="s">
        <v>47</v>
      </c>
      <c r="B6" s="341" t="s">
        <v>48</v>
      </c>
      <c r="C6" s="347" t="s">
        <v>49</v>
      </c>
      <c r="D6" s="347" t="s">
        <v>50</v>
      </c>
      <c r="E6" s="345" t="s">
        <v>124</v>
      </c>
      <c r="F6" s="71"/>
      <c r="G6" s="343" t="s">
        <v>125</v>
      </c>
      <c r="H6" s="347" t="s">
        <v>126</v>
      </c>
      <c r="I6" s="347" t="s">
        <v>127</v>
      </c>
      <c r="J6" s="347" t="s">
        <v>128</v>
      </c>
      <c r="K6" s="345" t="s">
        <v>129</v>
      </c>
      <c r="L6" s="71"/>
      <c r="M6" s="343" t="s">
        <v>130</v>
      </c>
      <c r="N6" s="345" t="s">
        <v>131</v>
      </c>
      <c r="O6" s="34"/>
    </row>
    <row r="7" spans="1:15" ht="13.4" customHeight="1">
      <c r="A7" s="349"/>
      <c r="B7" s="351"/>
      <c r="C7" s="353"/>
      <c r="D7" s="353"/>
      <c r="E7" s="355"/>
      <c r="F7" s="71"/>
      <c r="G7" s="349"/>
      <c r="H7" s="353"/>
      <c r="I7" s="353"/>
      <c r="J7" s="353"/>
      <c r="K7" s="355"/>
      <c r="L7" s="71"/>
      <c r="M7" s="349"/>
      <c r="N7" s="355"/>
      <c r="O7" s="34"/>
    </row>
    <row r="8" spans="1:15" ht="14.15" customHeight="1">
      <c r="A8" s="350"/>
      <c r="B8" s="352"/>
      <c r="C8" s="354"/>
      <c r="D8" s="354"/>
      <c r="E8" s="356"/>
      <c r="F8" s="71"/>
      <c r="G8" s="350"/>
      <c r="H8" s="354"/>
      <c r="I8" s="354"/>
      <c r="J8" s="354"/>
      <c r="K8" s="356"/>
      <c r="L8" s="71"/>
      <c r="M8" s="350"/>
      <c r="N8" s="356"/>
      <c r="O8" s="34"/>
    </row>
    <row r="9" spans="1:15" ht="15" customHeight="1">
      <c r="A9" s="38"/>
      <c r="B9" s="38"/>
      <c r="C9" s="38"/>
      <c r="D9" s="38"/>
      <c r="E9" s="39"/>
      <c r="G9" s="39"/>
      <c r="H9" s="39"/>
      <c r="I9" s="39"/>
      <c r="J9" s="39"/>
      <c r="K9" s="39"/>
      <c r="M9" s="39"/>
      <c r="N9" s="72"/>
    </row>
    <row r="10" spans="1:15" ht="15" customHeight="1">
      <c r="A10" s="73"/>
      <c r="B10" s="25" t="s">
        <v>132</v>
      </c>
      <c r="C10" s="74"/>
      <c r="D10" s="75"/>
      <c r="E10" s="76"/>
    </row>
    <row r="11" spans="1:15" ht="14.15" customHeight="1">
      <c r="A11" s="4" t="s">
        <v>133</v>
      </c>
      <c r="B11" s="13" t="s">
        <v>55</v>
      </c>
      <c r="C11" s="14" t="s">
        <v>56</v>
      </c>
      <c r="D11" s="15" t="s">
        <v>134</v>
      </c>
      <c r="E11" s="51">
        <f>'M1 (SRC21)'!G8</f>
        <v>1276.597</v>
      </c>
      <c r="F11" s="71"/>
      <c r="G11" s="69"/>
      <c r="H11" s="57"/>
      <c r="I11" s="57"/>
      <c r="J11" s="57"/>
      <c r="K11" s="58"/>
      <c r="L11" s="71"/>
      <c r="M11" s="52">
        <f>SUM(E11:L11)</f>
        <v>1276.597</v>
      </c>
      <c r="N11" s="59"/>
      <c r="O11" s="34"/>
    </row>
    <row r="12" spans="1:15" ht="14.15" customHeight="1">
      <c r="A12" s="4" t="s">
        <v>135</v>
      </c>
      <c r="B12" s="13" t="s">
        <v>59</v>
      </c>
      <c r="C12" s="14" t="s">
        <v>56</v>
      </c>
      <c r="D12" s="15" t="s">
        <v>134</v>
      </c>
      <c r="E12" s="53">
        <f>'M1 (SRC21)'!G9</f>
        <v>444.36500000000001</v>
      </c>
      <c r="F12" s="71"/>
      <c r="G12" s="61"/>
      <c r="H12" s="62"/>
      <c r="I12" s="62"/>
      <c r="J12" s="62"/>
      <c r="K12" s="60"/>
      <c r="L12" s="71"/>
      <c r="M12" s="18">
        <f>SUM(E12:L12)</f>
        <v>444.36500000000001</v>
      </c>
      <c r="N12" s="54"/>
      <c r="O12" s="34"/>
    </row>
    <row r="13" spans="1:15" ht="14.15" customHeight="1">
      <c r="A13" s="4" t="s">
        <v>136</v>
      </c>
      <c r="B13" s="13" t="s">
        <v>61</v>
      </c>
      <c r="C13" s="14" t="s">
        <v>56</v>
      </c>
      <c r="D13" s="15" t="s">
        <v>134</v>
      </c>
      <c r="E13" s="53">
        <f>'M1 (SRC21)'!G10</f>
        <v>16.829999999999998</v>
      </c>
      <c r="F13" s="71"/>
      <c r="G13" s="61"/>
      <c r="H13" s="62"/>
      <c r="I13" s="62"/>
      <c r="J13" s="62"/>
      <c r="K13" s="60"/>
      <c r="L13" s="71"/>
      <c r="M13" s="18">
        <f>SUM(E13:L13)</f>
        <v>16.829999999999998</v>
      </c>
      <c r="N13" s="54"/>
      <c r="O13" s="34"/>
    </row>
    <row r="14" spans="1:15" ht="14.15" customHeight="1">
      <c r="A14" s="4" t="s">
        <v>137</v>
      </c>
      <c r="B14" s="13" t="s">
        <v>138</v>
      </c>
      <c r="C14" s="14" t="s">
        <v>56</v>
      </c>
      <c r="D14" s="15" t="s">
        <v>134</v>
      </c>
      <c r="E14" s="53">
        <f>'M1 (SRC21)'!G12</f>
        <v>14.155999999999999</v>
      </c>
      <c r="F14" s="71"/>
      <c r="G14" s="18">
        <f>-E14</f>
        <v>-14.155999999999999</v>
      </c>
      <c r="H14" s="62"/>
      <c r="I14" s="62"/>
      <c r="J14" s="62"/>
      <c r="K14" s="60"/>
      <c r="L14" s="71"/>
      <c r="M14" s="18">
        <f>SUM(E14:L14)</f>
        <v>0</v>
      </c>
      <c r="N14" s="54" t="s">
        <v>139</v>
      </c>
      <c r="O14" s="34"/>
    </row>
    <row r="15" spans="1:15" ht="14.15" customHeight="1">
      <c r="A15" s="4" t="s">
        <v>140</v>
      </c>
      <c r="B15" s="13" t="s">
        <v>68</v>
      </c>
      <c r="C15" s="14" t="s">
        <v>56</v>
      </c>
      <c r="D15" s="15" t="s">
        <v>134</v>
      </c>
      <c r="E15" s="53">
        <f>'M1 (SRC21)'!G13</f>
        <v>1.8760000000000001</v>
      </c>
      <c r="F15" s="71"/>
      <c r="G15" s="18">
        <f>-E15</f>
        <v>-1.8760000000000001</v>
      </c>
      <c r="H15" s="62"/>
      <c r="I15" s="62"/>
      <c r="J15" s="62"/>
      <c r="K15" s="60"/>
      <c r="L15" s="71"/>
      <c r="M15" s="18">
        <f>SUM(E15:L15)</f>
        <v>0</v>
      </c>
      <c r="N15" s="236" t="s">
        <v>141</v>
      </c>
      <c r="O15" s="34"/>
    </row>
    <row r="16" spans="1:15" ht="15" customHeight="1">
      <c r="A16" s="6" t="s">
        <v>142</v>
      </c>
      <c r="B16" s="20" t="s">
        <v>143</v>
      </c>
      <c r="C16" s="21" t="s">
        <v>56</v>
      </c>
      <c r="D16" s="22" t="s">
        <v>64</v>
      </c>
      <c r="E16" s="55">
        <f>SUM(E11:E15)</f>
        <v>1753.8239999999998</v>
      </c>
      <c r="F16" s="71"/>
      <c r="G16" s="23">
        <f>SUM(G11:G15)</f>
        <v>-16.032</v>
      </c>
      <c r="H16" s="56">
        <f>SUM(H11:H15)</f>
        <v>0</v>
      </c>
      <c r="I16" s="56">
        <f>SUM(I11:I15)</f>
        <v>0</v>
      </c>
      <c r="J16" s="56">
        <f>SUM(J11:J15)</f>
        <v>0</v>
      </c>
      <c r="K16" s="24">
        <f>SUM(K11:K15)</f>
        <v>0</v>
      </c>
      <c r="L16" s="71"/>
      <c r="M16" s="23">
        <f>SUM(M11:M15)</f>
        <v>1737.7919999999999</v>
      </c>
      <c r="N16" s="77"/>
      <c r="O16" s="34"/>
    </row>
    <row r="17" spans="1:15" ht="15" customHeight="1">
      <c r="A17" s="38"/>
      <c r="B17" s="38"/>
      <c r="C17" s="38"/>
      <c r="D17" s="38"/>
      <c r="E17" s="39"/>
      <c r="G17" s="39"/>
      <c r="H17" s="39"/>
      <c r="I17" s="39"/>
      <c r="J17" s="39"/>
      <c r="K17" s="39"/>
      <c r="M17" s="39"/>
      <c r="N17" s="72"/>
    </row>
    <row r="18" spans="1:15" ht="15" customHeight="1">
      <c r="A18" s="73"/>
      <c r="B18" s="25" t="s">
        <v>144</v>
      </c>
      <c r="C18" s="74"/>
      <c r="D18" s="75"/>
      <c r="E18" s="76"/>
    </row>
    <row r="19" spans="1:15" ht="56.9" customHeight="1">
      <c r="A19" s="4" t="s">
        <v>145</v>
      </c>
      <c r="B19" s="13" t="s">
        <v>146</v>
      </c>
      <c r="C19" s="14" t="s">
        <v>56</v>
      </c>
      <c r="D19" s="15" t="s">
        <v>134</v>
      </c>
      <c r="E19" s="51">
        <f>'M1 (SRC21)'!G17</f>
        <v>-547.322</v>
      </c>
      <c r="F19" s="71"/>
      <c r="G19" s="69"/>
      <c r="H19" s="57"/>
      <c r="I19" s="57"/>
      <c r="J19" s="57">
        <v>11.459</v>
      </c>
      <c r="K19" s="58">
        <v>3.9969999999999999</v>
      </c>
      <c r="L19" s="71"/>
      <c r="M19" s="52">
        <f t="shared" ref="M19:M26" si="0">SUM(E19:L19)</f>
        <v>-531.8660000000001</v>
      </c>
      <c r="N19" s="59"/>
      <c r="O19" s="34"/>
    </row>
    <row r="20" spans="1:15" ht="28.4" customHeight="1">
      <c r="A20" s="4" t="s">
        <v>147</v>
      </c>
      <c r="B20" s="13" t="s">
        <v>78</v>
      </c>
      <c r="C20" s="14" t="s">
        <v>56</v>
      </c>
      <c r="D20" s="15" t="s">
        <v>134</v>
      </c>
      <c r="E20" s="53">
        <f>'M1 (SRC21)'!G18</f>
        <v>-167.393</v>
      </c>
      <c r="F20" s="71"/>
      <c r="G20" s="61"/>
      <c r="H20" s="62"/>
      <c r="I20" s="62"/>
      <c r="J20" s="62"/>
      <c r="K20" s="60">
        <v>28.96</v>
      </c>
      <c r="L20" s="71"/>
      <c r="M20" s="18">
        <f t="shared" si="0"/>
        <v>-138.43299999999999</v>
      </c>
      <c r="N20" s="54" t="s">
        <v>148</v>
      </c>
      <c r="O20" s="34"/>
    </row>
    <row r="21" spans="1:15" ht="56.9" customHeight="1">
      <c r="A21" s="4" t="s">
        <v>149</v>
      </c>
      <c r="B21" s="13" t="s">
        <v>80</v>
      </c>
      <c r="C21" s="14" t="s">
        <v>56</v>
      </c>
      <c r="D21" s="15" t="s">
        <v>134</v>
      </c>
      <c r="E21" s="53">
        <f>'M1 (SRC21)'!G19</f>
        <v>-257.24299999999999</v>
      </c>
      <c r="F21" s="71"/>
      <c r="G21" s="61">
        <v>-14.892000000000001</v>
      </c>
      <c r="H21" s="62">
        <v>28.541</v>
      </c>
      <c r="I21" s="62">
        <v>-83.673000000000002</v>
      </c>
      <c r="J21" s="62"/>
      <c r="K21" s="60"/>
      <c r="L21" s="71"/>
      <c r="M21" s="18">
        <f t="shared" si="0"/>
        <v>-327.267</v>
      </c>
      <c r="N21" s="54"/>
      <c r="O21" s="34"/>
    </row>
    <row r="22" spans="1:15" ht="15" customHeight="1">
      <c r="A22" s="4" t="s">
        <v>150</v>
      </c>
      <c r="B22" s="13" t="s">
        <v>96</v>
      </c>
      <c r="C22" s="14" t="s">
        <v>56</v>
      </c>
      <c r="D22" s="15" t="s">
        <v>134</v>
      </c>
      <c r="E22" s="55">
        <f>'M1 (SRC21)'!G20</f>
        <v>-39.667999999999999</v>
      </c>
      <c r="F22" s="71"/>
      <c r="G22" s="18">
        <f>-E22</f>
        <v>39.667999999999999</v>
      </c>
      <c r="H22" s="62"/>
      <c r="I22" s="62"/>
      <c r="J22" s="62"/>
      <c r="K22" s="60"/>
      <c r="L22" s="71"/>
      <c r="M22" s="18">
        <f t="shared" si="0"/>
        <v>0</v>
      </c>
      <c r="N22" s="63"/>
      <c r="O22" s="34"/>
    </row>
    <row r="23" spans="1:15" ht="14.15" customHeight="1">
      <c r="A23" s="4" t="s">
        <v>151</v>
      </c>
      <c r="B23" s="13" t="s">
        <v>152</v>
      </c>
      <c r="C23" s="14" t="s">
        <v>56</v>
      </c>
      <c r="D23" s="15" t="s">
        <v>134</v>
      </c>
      <c r="E23" s="78"/>
      <c r="G23" s="61">
        <v>-381.93700000000001</v>
      </c>
      <c r="H23" s="62"/>
      <c r="I23" s="62"/>
      <c r="J23" s="62"/>
      <c r="K23" s="60">
        <v>-3.544</v>
      </c>
      <c r="L23" s="71"/>
      <c r="M23" s="18">
        <f t="shared" si="0"/>
        <v>-385.48099999999999</v>
      </c>
      <c r="N23" s="63" t="s">
        <v>153</v>
      </c>
      <c r="O23" s="34"/>
    </row>
    <row r="24" spans="1:15" ht="14.15" customHeight="1">
      <c r="A24" s="4" t="s">
        <v>154</v>
      </c>
      <c r="B24" s="13" t="s">
        <v>155</v>
      </c>
      <c r="C24" s="14" t="s">
        <v>56</v>
      </c>
      <c r="D24" s="15" t="s">
        <v>134</v>
      </c>
      <c r="E24" s="45"/>
      <c r="G24" s="61">
        <v>-3.53</v>
      </c>
      <c r="H24" s="62"/>
      <c r="I24" s="62"/>
      <c r="J24" s="62"/>
      <c r="K24" s="60">
        <v>-10.725</v>
      </c>
      <c r="L24" s="71"/>
      <c r="M24" s="18">
        <f t="shared" si="0"/>
        <v>-14.254999999999999</v>
      </c>
      <c r="N24" s="54" t="s">
        <v>153</v>
      </c>
      <c r="O24" s="34"/>
    </row>
    <row r="25" spans="1:15" ht="15" customHeight="1">
      <c r="A25" s="4" t="s">
        <v>156</v>
      </c>
      <c r="B25" s="13" t="s">
        <v>157</v>
      </c>
      <c r="C25" s="14" t="s">
        <v>56</v>
      </c>
      <c r="D25" s="15" t="s">
        <v>134</v>
      </c>
      <c r="E25" s="45"/>
      <c r="G25" s="61">
        <v>1.8080000000000001</v>
      </c>
      <c r="H25" s="62"/>
      <c r="I25" s="62"/>
      <c r="J25" s="62"/>
      <c r="K25" s="60"/>
      <c r="L25" s="71"/>
      <c r="M25" s="18">
        <f t="shared" si="0"/>
        <v>1.8080000000000001</v>
      </c>
      <c r="N25" s="63" t="s">
        <v>158</v>
      </c>
      <c r="O25" s="34"/>
    </row>
    <row r="26" spans="1:15" ht="20.149999999999999" customHeight="1">
      <c r="A26" s="4" t="s">
        <v>159</v>
      </c>
      <c r="B26" s="13" t="s">
        <v>160</v>
      </c>
      <c r="C26" s="14" t="s">
        <v>56</v>
      </c>
      <c r="D26" s="15" t="s">
        <v>134</v>
      </c>
      <c r="E26" s="76"/>
      <c r="G26" s="61">
        <v>1.61</v>
      </c>
      <c r="H26" s="62"/>
      <c r="I26" s="62"/>
      <c r="J26" s="62"/>
      <c r="K26" s="60">
        <v>2E-3</v>
      </c>
      <c r="L26" s="71"/>
      <c r="M26" s="18">
        <f t="shared" si="0"/>
        <v>1.6120000000000001</v>
      </c>
      <c r="N26" s="63" t="s">
        <v>161</v>
      </c>
      <c r="O26" s="34"/>
    </row>
    <row r="27" spans="1:15" ht="15" customHeight="1">
      <c r="A27" s="6" t="s">
        <v>162</v>
      </c>
      <c r="B27" s="20" t="s">
        <v>163</v>
      </c>
      <c r="C27" s="21" t="s">
        <v>56</v>
      </c>
      <c r="D27" s="22" t="s">
        <v>64</v>
      </c>
      <c r="E27" s="64">
        <f>SUM(E19:E26)</f>
        <v>-1011.6260000000001</v>
      </c>
      <c r="F27" s="71"/>
      <c r="G27" s="23">
        <f>SUM(G19:G26)</f>
        <v>-357.27299999999997</v>
      </c>
      <c r="H27" s="56">
        <f>SUM(H19:H26)</f>
        <v>28.541</v>
      </c>
      <c r="I27" s="56">
        <f>SUM(I19:I26)</f>
        <v>-83.673000000000002</v>
      </c>
      <c r="J27" s="56">
        <f>SUM(J19:J26)</f>
        <v>11.459</v>
      </c>
      <c r="K27" s="24">
        <f>SUM(K19:K26)</f>
        <v>18.690000000000001</v>
      </c>
      <c r="L27" s="71"/>
      <c r="M27" s="23">
        <f>SUM(M19:M26)</f>
        <v>-1393.8820000000001</v>
      </c>
      <c r="N27" s="77"/>
      <c r="O27" s="34"/>
    </row>
    <row r="28" spans="1:15" ht="15" customHeight="1">
      <c r="A28" s="38"/>
      <c r="B28" s="38"/>
      <c r="C28" s="38"/>
      <c r="D28" s="38"/>
      <c r="E28" s="39"/>
      <c r="G28" s="39"/>
      <c r="H28" s="39"/>
      <c r="I28" s="39"/>
      <c r="J28" s="39"/>
      <c r="K28" s="39"/>
      <c r="M28" s="39"/>
      <c r="N28" s="72"/>
    </row>
    <row r="29" spans="1:15" ht="15" customHeight="1">
      <c r="A29" s="73"/>
      <c r="B29" s="25" t="s">
        <v>164</v>
      </c>
      <c r="C29" s="74"/>
      <c r="D29" s="75"/>
      <c r="E29" s="76"/>
    </row>
    <row r="30" spans="1:15" ht="29.15" customHeight="1">
      <c r="A30" s="6" t="s">
        <v>165</v>
      </c>
      <c r="B30" s="20" t="s">
        <v>86</v>
      </c>
      <c r="C30" s="21" t="s">
        <v>56</v>
      </c>
      <c r="D30" s="22" t="s">
        <v>134</v>
      </c>
      <c r="E30" s="64">
        <f>'M1 (SRC21)'!G22</f>
        <v>-157.02500000000001</v>
      </c>
      <c r="F30" s="71"/>
      <c r="G30" s="79"/>
      <c r="H30" s="65"/>
      <c r="I30" s="65"/>
      <c r="J30" s="65">
        <v>-6.2560000000000002</v>
      </c>
      <c r="K30" s="65">
        <v>-8.3059999999999992</v>
      </c>
      <c r="L30" s="71"/>
      <c r="M30" s="67">
        <f>SUM(E30:L30)</f>
        <v>-171.58700000000002</v>
      </c>
      <c r="N30" s="68" t="s">
        <v>166</v>
      </c>
      <c r="O30" s="34"/>
    </row>
    <row r="31" spans="1:15" ht="15" customHeight="1">
      <c r="A31" s="38"/>
      <c r="B31" s="38"/>
      <c r="C31" s="38"/>
      <c r="D31" s="38"/>
      <c r="E31" s="39"/>
      <c r="G31" s="39"/>
      <c r="H31" s="39"/>
      <c r="I31" s="39"/>
      <c r="J31" s="39"/>
      <c r="K31" s="39"/>
      <c r="M31" s="39"/>
      <c r="N31" s="72"/>
    </row>
    <row r="32" spans="1:15" ht="15" customHeight="1">
      <c r="A32" s="73"/>
      <c r="B32" s="25" t="s">
        <v>167</v>
      </c>
      <c r="C32" s="74"/>
      <c r="D32" s="75"/>
      <c r="E32" s="45"/>
    </row>
    <row r="33" spans="1:15" ht="15" customHeight="1">
      <c r="A33" s="4" t="s">
        <v>168</v>
      </c>
      <c r="B33" s="13" t="s">
        <v>169</v>
      </c>
      <c r="C33" s="14" t="s">
        <v>56</v>
      </c>
      <c r="D33" s="15" t="s">
        <v>134</v>
      </c>
      <c r="E33" s="76"/>
      <c r="M33" s="52">
        <f>M16+M27+M30</f>
        <v>172.32299999999984</v>
      </c>
      <c r="N33" s="59"/>
      <c r="O33" s="34"/>
    </row>
    <row r="34" spans="1:15" ht="42.65" customHeight="1">
      <c r="A34" s="4" t="s">
        <v>170</v>
      </c>
      <c r="B34" s="13" t="s">
        <v>88</v>
      </c>
      <c r="C34" s="14" t="s">
        <v>56</v>
      </c>
      <c r="D34" s="15" t="s">
        <v>134</v>
      </c>
      <c r="E34" s="51">
        <f>'M1 (SRC21)'!G23</f>
        <v>5.274</v>
      </c>
      <c r="F34" s="71"/>
      <c r="G34" s="69">
        <v>-71.352999999999994</v>
      </c>
      <c r="H34" s="57"/>
      <c r="I34" s="57"/>
      <c r="J34" s="57">
        <v>7.13</v>
      </c>
      <c r="K34" s="57">
        <v>0.05</v>
      </c>
      <c r="L34" s="71"/>
      <c r="M34" s="18">
        <f>SUM(E34:L34)</f>
        <v>-58.898999999999994</v>
      </c>
      <c r="N34" s="54" t="s">
        <v>171</v>
      </c>
      <c r="O34" s="34"/>
    </row>
    <row r="35" spans="1:15" ht="29.15" customHeight="1">
      <c r="A35" s="4" t="s">
        <v>172</v>
      </c>
      <c r="B35" s="13" t="s">
        <v>173</v>
      </c>
      <c r="C35" s="14" t="s">
        <v>56</v>
      </c>
      <c r="D35" s="15" t="s">
        <v>64</v>
      </c>
      <c r="E35" s="55">
        <f>+E16+SUM(E27:E34)</f>
        <v>590.44699999999966</v>
      </c>
      <c r="F35" s="71"/>
      <c r="G35" s="23">
        <f>+G16+SUM(G27:G34)</f>
        <v>-444.65799999999996</v>
      </c>
      <c r="H35" s="56">
        <f>+H16+SUM(H27:H34)</f>
        <v>28.541</v>
      </c>
      <c r="I35" s="56">
        <f>+I16+SUM(I27:I34)</f>
        <v>-83.673000000000002</v>
      </c>
      <c r="J35" s="56">
        <f>+J16+SUM(J27:J34)</f>
        <v>12.332999999999998</v>
      </c>
      <c r="K35" s="24">
        <f>+K16+SUM(K27:K34)</f>
        <v>10.434000000000003</v>
      </c>
      <c r="L35" s="71"/>
      <c r="M35" s="18">
        <f>M33+M34</f>
        <v>113.42399999999984</v>
      </c>
      <c r="N35" s="54"/>
      <c r="O35" s="34"/>
    </row>
    <row r="36" spans="1:15" ht="14.15" customHeight="1">
      <c r="A36" s="4" t="s">
        <v>174</v>
      </c>
      <c r="B36" s="13" t="s">
        <v>175</v>
      </c>
      <c r="C36" s="14" t="s">
        <v>56</v>
      </c>
      <c r="D36" s="15" t="s">
        <v>57</v>
      </c>
      <c r="E36" s="78"/>
      <c r="G36" s="39"/>
      <c r="H36" s="39"/>
      <c r="I36" s="39"/>
      <c r="J36" s="39"/>
      <c r="K36" s="39"/>
      <c r="M36" s="70">
        <v>0</v>
      </c>
      <c r="N36" s="54" t="s">
        <v>176</v>
      </c>
      <c r="O36" s="34"/>
    </row>
    <row r="37" spans="1:15" ht="15" customHeight="1">
      <c r="A37" s="6" t="s">
        <v>177</v>
      </c>
      <c r="B37" s="20" t="s">
        <v>178</v>
      </c>
      <c r="C37" s="21" t="s">
        <v>56</v>
      </c>
      <c r="D37" s="22" t="s">
        <v>64</v>
      </c>
      <c r="E37" s="45"/>
      <c r="M37" s="23">
        <f>M35+M36</f>
        <v>113.42399999999984</v>
      </c>
      <c r="N37" s="77"/>
      <c r="O37" s="34"/>
    </row>
    <row r="38" spans="1:15" ht="15" customHeight="1">
      <c r="A38" s="38"/>
      <c r="B38" s="38"/>
      <c r="C38" s="38"/>
      <c r="D38" s="38"/>
      <c r="M38" s="39"/>
      <c r="N38" s="72"/>
    </row>
    <row r="39" spans="1:15" ht="14.15" customHeight="1">
      <c r="A39" s="42"/>
      <c r="B39" s="43"/>
      <c r="C39" s="43"/>
      <c r="D39" s="43"/>
      <c r="E39" s="39"/>
      <c r="F39" s="44"/>
      <c r="G39" s="45"/>
    </row>
    <row r="40" spans="1:15" ht="14.15" customHeight="1">
      <c r="A40" s="334" t="s">
        <v>109</v>
      </c>
      <c r="G40" s="45"/>
    </row>
    <row r="41" spans="1:15" ht="14.15" customHeight="1">
      <c r="A41" s="303"/>
      <c r="G41" s="45"/>
    </row>
    <row r="42" spans="1:15" ht="14.15" customHeight="1">
      <c r="A42" s="334" t="s">
        <v>110</v>
      </c>
      <c r="G42" s="45"/>
    </row>
    <row r="43" spans="1:15" ht="14.15" customHeight="1">
      <c r="A43" s="303"/>
      <c r="G43" s="45"/>
    </row>
    <row r="44" spans="1:15" ht="14.15" customHeight="1">
      <c r="A44" s="334" t="s">
        <v>111</v>
      </c>
      <c r="D44" s="32" t="s">
        <v>112</v>
      </c>
      <c r="E44" s="335">
        <v>46198</v>
      </c>
      <c r="G44" s="45"/>
    </row>
    <row r="45" spans="1:15" ht="15" customHeight="1">
      <c r="A45" s="46"/>
      <c r="G45" s="45"/>
    </row>
    <row r="46" spans="1:15" ht="15" customHeight="1">
      <c r="A46" s="9"/>
      <c r="B46" s="9"/>
      <c r="C46" s="9"/>
      <c r="D46" s="9"/>
      <c r="E46" s="9"/>
      <c r="F46" s="9"/>
    </row>
    <row r="47" spans="1:15" ht="15" customHeight="1"/>
    <row r="48" spans="1:15" ht="15" customHeight="1"/>
    <row r="49" ht="15" customHeight="1"/>
    <row r="50" ht="15" customHeight="1"/>
  </sheetData>
  <mergeCells count="12">
    <mergeCell ref="G6:G8"/>
    <mergeCell ref="H6:H8"/>
    <mergeCell ref="N6:N8"/>
    <mergeCell ref="M6:M8"/>
    <mergeCell ref="K6:K8"/>
    <mergeCell ref="I6:I8"/>
    <mergeCell ref="J6:J8"/>
    <mergeCell ref="A6:A8"/>
    <mergeCell ref="B6:B8"/>
    <mergeCell ref="C6:C8"/>
    <mergeCell ref="D6:D8"/>
    <mergeCell ref="E6:E8"/>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0"/>
  <sheetViews>
    <sheetView showRuler="0" zoomScaleNormal="100" workbookViewId="0">
      <selection sqref="A1:XFD1048576"/>
    </sheetView>
  </sheetViews>
  <sheetFormatPr defaultColWidth="13.7265625" defaultRowHeight="12.5"/>
  <cols>
    <col min="1" max="1" width="10.453125" customWidth="1"/>
    <col min="2" max="2" width="34.1796875" customWidth="1"/>
    <col min="3" max="3" width="9.26953125" customWidth="1"/>
    <col min="4" max="4" width="8.1796875" customWidth="1"/>
    <col min="5" max="5" width="11.81640625" customWidth="1"/>
    <col min="6" max="6" width="12.26953125" customWidth="1"/>
    <col min="7" max="7" width="14" customWidth="1"/>
    <col min="8" max="10" width="12.26953125" customWidth="1"/>
    <col min="11" max="11" width="11.1796875" customWidth="1"/>
    <col min="12" max="12" width="103.54296875" customWidth="1"/>
    <col min="13" max="14" width="9" customWidth="1"/>
  </cols>
  <sheetData>
    <row r="1" spans="1:13" ht="17.5" customHeight="1"/>
    <row r="2" spans="1:13" ht="17.5" customHeight="1"/>
    <row r="3" spans="1:13" ht="17.5" customHeight="1">
      <c r="A3" s="252" t="s">
        <v>45</v>
      </c>
    </row>
    <row r="4" spans="1:13" ht="17.5" customHeight="1">
      <c r="A4" s="252" t="s">
        <v>179</v>
      </c>
    </row>
    <row r="5" spans="1:13" ht="17.5" customHeight="1"/>
    <row r="6" spans="1:13" ht="13.4" customHeight="1">
      <c r="A6" s="343" t="s">
        <v>47</v>
      </c>
      <c r="B6" s="341" t="s">
        <v>48</v>
      </c>
      <c r="C6" s="347" t="s">
        <v>49</v>
      </c>
      <c r="D6" s="347" t="s">
        <v>50</v>
      </c>
      <c r="E6" s="345" t="s">
        <v>124</v>
      </c>
      <c r="F6" s="71"/>
      <c r="G6" s="343" t="s">
        <v>125</v>
      </c>
      <c r="H6" s="347" t="s">
        <v>128</v>
      </c>
      <c r="I6" s="345" t="s">
        <v>129</v>
      </c>
      <c r="J6" s="71"/>
      <c r="K6" s="343" t="s">
        <v>130</v>
      </c>
      <c r="L6" s="345" t="s">
        <v>131</v>
      </c>
      <c r="M6" s="34"/>
    </row>
    <row r="7" spans="1:13" ht="13.4" customHeight="1">
      <c r="A7" s="349"/>
      <c r="B7" s="351"/>
      <c r="C7" s="353"/>
      <c r="D7" s="353"/>
      <c r="E7" s="355"/>
      <c r="F7" s="71"/>
      <c r="G7" s="349"/>
      <c r="H7" s="353"/>
      <c r="I7" s="355"/>
      <c r="J7" s="71"/>
      <c r="K7" s="349"/>
      <c r="L7" s="355"/>
      <c r="M7" s="34"/>
    </row>
    <row r="8" spans="1:13" ht="14.15" customHeight="1">
      <c r="A8" s="350"/>
      <c r="B8" s="352"/>
      <c r="C8" s="354"/>
      <c r="D8" s="354"/>
      <c r="E8" s="356"/>
      <c r="F8" s="71"/>
      <c r="G8" s="350"/>
      <c r="H8" s="354"/>
      <c r="I8" s="356"/>
      <c r="J8" s="71"/>
      <c r="K8" s="350"/>
      <c r="L8" s="356"/>
      <c r="M8" s="34"/>
    </row>
    <row r="9" spans="1:13" ht="15" customHeight="1">
      <c r="A9" s="38"/>
      <c r="B9" s="38"/>
      <c r="C9" s="38"/>
      <c r="D9" s="38"/>
      <c r="E9" s="39"/>
      <c r="G9" s="39"/>
      <c r="H9" s="39"/>
      <c r="I9" s="39"/>
      <c r="K9" s="39"/>
      <c r="L9" s="72"/>
    </row>
    <row r="10" spans="1:13" ht="15" customHeight="1">
      <c r="A10" s="73"/>
      <c r="B10" s="25" t="s">
        <v>132</v>
      </c>
      <c r="C10" s="74"/>
      <c r="D10" s="75"/>
      <c r="E10" s="76"/>
    </row>
    <row r="11" spans="1:13" ht="14.15" customHeight="1">
      <c r="A11" s="4" t="s">
        <v>133</v>
      </c>
      <c r="B11" s="13" t="s">
        <v>55</v>
      </c>
      <c r="C11" s="14" t="s">
        <v>56</v>
      </c>
      <c r="D11" s="15" t="s">
        <v>134</v>
      </c>
      <c r="E11" s="51">
        <f>'M1 (SRC27)'!G8</f>
        <v>1276.597</v>
      </c>
      <c r="F11" s="71"/>
      <c r="G11" s="69"/>
      <c r="H11" s="57"/>
      <c r="I11" s="58"/>
      <c r="J11" s="71"/>
      <c r="K11" s="52">
        <f>SUM(E11:J11)</f>
        <v>1276.597</v>
      </c>
      <c r="L11" s="59"/>
      <c r="M11" s="34"/>
    </row>
    <row r="12" spans="1:13" ht="14.15" customHeight="1">
      <c r="A12" s="4" t="s">
        <v>135</v>
      </c>
      <c r="B12" s="13" t="s">
        <v>59</v>
      </c>
      <c r="C12" s="14" t="s">
        <v>56</v>
      </c>
      <c r="D12" s="15" t="s">
        <v>134</v>
      </c>
      <c r="E12" s="53">
        <f>'M1 (SRC27)'!G9</f>
        <v>444.36500000000001</v>
      </c>
      <c r="F12" s="71"/>
      <c r="G12" s="61"/>
      <c r="H12" s="62"/>
      <c r="I12" s="60"/>
      <c r="J12" s="71"/>
      <c r="K12" s="18">
        <f>SUM(E12:J12)</f>
        <v>444.36500000000001</v>
      </c>
      <c r="L12" s="54"/>
      <c r="M12" s="34"/>
    </row>
    <row r="13" spans="1:13" ht="14.15" customHeight="1">
      <c r="A13" s="4" t="s">
        <v>136</v>
      </c>
      <c r="B13" s="13" t="s">
        <v>61</v>
      </c>
      <c r="C13" s="14" t="s">
        <v>56</v>
      </c>
      <c r="D13" s="15" t="s">
        <v>134</v>
      </c>
      <c r="E13" s="53">
        <f>'M1 (SRC27)'!G10</f>
        <v>16.829999999999998</v>
      </c>
      <c r="F13" s="71"/>
      <c r="G13" s="61"/>
      <c r="H13" s="62"/>
      <c r="I13" s="60"/>
      <c r="J13" s="71"/>
      <c r="K13" s="18">
        <f>SUM(E13:J13)</f>
        <v>16.829999999999998</v>
      </c>
      <c r="L13" s="54"/>
      <c r="M13" s="34"/>
    </row>
    <row r="14" spans="1:13" ht="14.15" customHeight="1">
      <c r="A14" s="4" t="s">
        <v>137</v>
      </c>
      <c r="B14" s="13" t="s">
        <v>138</v>
      </c>
      <c r="C14" s="14" t="s">
        <v>56</v>
      </c>
      <c r="D14" s="15" t="s">
        <v>134</v>
      </c>
      <c r="E14" s="53">
        <f>'M1 (SRC27)'!G17</f>
        <v>14.155999999999999</v>
      </c>
      <c r="F14" s="71"/>
      <c r="G14" s="18">
        <f>-E14</f>
        <v>-14.155999999999999</v>
      </c>
      <c r="H14" s="62"/>
      <c r="I14" s="60"/>
      <c r="J14" s="71"/>
      <c r="K14" s="18">
        <f>SUM(E14:J14)</f>
        <v>0</v>
      </c>
      <c r="L14" s="54"/>
      <c r="M14" s="34"/>
    </row>
    <row r="15" spans="1:13" ht="14.15" customHeight="1">
      <c r="A15" s="4" t="s">
        <v>140</v>
      </c>
      <c r="B15" s="13" t="s">
        <v>68</v>
      </c>
      <c r="C15" s="14" t="s">
        <v>56</v>
      </c>
      <c r="D15" s="15" t="s">
        <v>134</v>
      </c>
      <c r="E15" s="53">
        <f>'M1 (SRC27)'!G18</f>
        <v>1.8760000000000001</v>
      </c>
      <c r="F15" s="71"/>
      <c r="G15" s="18">
        <f>-E15</f>
        <v>-1.8760000000000001</v>
      </c>
      <c r="H15" s="62"/>
      <c r="I15" s="60"/>
      <c r="J15" s="71"/>
      <c r="K15" s="18">
        <f>SUM(E15:J15)</f>
        <v>0</v>
      </c>
      <c r="L15" s="54"/>
      <c r="M15" s="34"/>
    </row>
    <row r="16" spans="1:13" ht="15" customHeight="1">
      <c r="A16" s="6" t="s">
        <v>142</v>
      </c>
      <c r="B16" s="20" t="s">
        <v>143</v>
      </c>
      <c r="C16" s="21" t="s">
        <v>56</v>
      </c>
      <c r="D16" s="22" t="s">
        <v>64</v>
      </c>
      <c r="E16" s="55">
        <f>SUM(E11:E15)</f>
        <v>1753.8239999999998</v>
      </c>
      <c r="F16" s="71"/>
      <c r="G16" s="23">
        <f>SUM(G11:G15)</f>
        <v>-16.032</v>
      </c>
      <c r="H16" s="56">
        <f>SUM(H11:H15)</f>
        <v>0</v>
      </c>
      <c r="I16" s="24">
        <f>SUM(I11:I15)</f>
        <v>0</v>
      </c>
      <c r="J16" s="71"/>
      <c r="K16" s="23">
        <f>SUM(K11:K15)</f>
        <v>1737.7919999999999</v>
      </c>
      <c r="L16" s="77"/>
      <c r="M16" s="34"/>
    </row>
    <row r="17" spans="1:13" ht="15" customHeight="1">
      <c r="A17" s="38"/>
      <c r="B17" s="38"/>
      <c r="C17" s="38"/>
      <c r="D17" s="38"/>
      <c r="E17" s="39"/>
      <c r="G17" s="39"/>
      <c r="H17" s="39"/>
      <c r="I17" s="39"/>
      <c r="K17" s="39"/>
      <c r="L17" s="72"/>
    </row>
    <row r="18" spans="1:13" ht="15" customHeight="1">
      <c r="A18" s="73"/>
      <c r="B18" s="25" t="s">
        <v>144</v>
      </c>
      <c r="C18" s="74"/>
      <c r="D18" s="75"/>
      <c r="E18" s="76"/>
    </row>
    <row r="19" spans="1:13" ht="56.9" customHeight="1">
      <c r="A19" s="4" t="s">
        <v>145</v>
      </c>
      <c r="B19" s="13" t="s">
        <v>146</v>
      </c>
      <c r="C19" s="14" t="s">
        <v>56</v>
      </c>
      <c r="D19" s="15" t="s">
        <v>134</v>
      </c>
      <c r="E19" s="51">
        <f>'M1 (SRC27)'!G12</f>
        <v>-547.322</v>
      </c>
      <c r="F19" s="71"/>
      <c r="G19" s="69"/>
      <c r="H19" s="57">
        <v>11.459</v>
      </c>
      <c r="I19" s="58">
        <v>3.9969999999999999</v>
      </c>
      <c r="J19" s="71"/>
      <c r="K19" s="52">
        <f t="shared" ref="K19:K25" si="0">SUM(E19:J19)</f>
        <v>-531.8660000000001</v>
      </c>
      <c r="L19" s="59"/>
      <c r="M19" s="34"/>
    </row>
    <row r="20" spans="1:13" ht="28.4" customHeight="1">
      <c r="A20" s="4" t="s">
        <v>147</v>
      </c>
      <c r="B20" s="13" t="s">
        <v>78</v>
      </c>
      <c r="C20" s="14" t="s">
        <v>56</v>
      </c>
      <c r="D20" s="15" t="s">
        <v>134</v>
      </c>
      <c r="E20" s="53">
        <f>'M1 (SRC27)'!G13</f>
        <v>-167.393</v>
      </c>
      <c r="F20" s="71"/>
      <c r="G20" s="61"/>
      <c r="H20" s="62"/>
      <c r="I20" s="60">
        <v>28.96</v>
      </c>
      <c r="J20" s="71"/>
      <c r="K20" s="18">
        <f t="shared" si="0"/>
        <v>-138.43299999999999</v>
      </c>
      <c r="L20" s="54"/>
      <c r="M20" s="34"/>
    </row>
    <row r="21" spans="1:13" ht="43.4" customHeight="1">
      <c r="A21" s="4" t="s">
        <v>149</v>
      </c>
      <c r="B21" s="13" t="s">
        <v>116</v>
      </c>
      <c r="C21" s="14" t="s">
        <v>56</v>
      </c>
      <c r="D21" s="15" t="s">
        <v>134</v>
      </c>
      <c r="E21" s="55">
        <f>'M1 (SRC27)'!G20</f>
        <v>-312.375</v>
      </c>
      <c r="F21" s="71"/>
      <c r="G21" s="61">
        <v>-14.892000000000001</v>
      </c>
      <c r="H21" s="62"/>
      <c r="I21" s="60"/>
      <c r="J21" s="71"/>
      <c r="K21" s="18">
        <f t="shared" si="0"/>
        <v>-327.267</v>
      </c>
      <c r="L21" s="285"/>
      <c r="M21" s="34"/>
    </row>
    <row r="22" spans="1:13" ht="14.15" customHeight="1">
      <c r="A22" s="4" t="s">
        <v>150</v>
      </c>
      <c r="B22" s="13" t="s">
        <v>152</v>
      </c>
      <c r="C22" s="14" t="s">
        <v>56</v>
      </c>
      <c r="D22" s="15" t="s">
        <v>134</v>
      </c>
      <c r="E22" s="78"/>
      <c r="G22" s="61">
        <v>-381.93700000000001</v>
      </c>
      <c r="H22" s="62"/>
      <c r="I22" s="60">
        <v>-3.544</v>
      </c>
      <c r="J22" s="71"/>
      <c r="K22" s="18">
        <f t="shared" si="0"/>
        <v>-385.48099999999999</v>
      </c>
      <c r="L22" s="54"/>
      <c r="M22" s="34"/>
    </row>
    <row r="23" spans="1:13" ht="14.15" customHeight="1">
      <c r="A23" s="4" t="s">
        <v>151</v>
      </c>
      <c r="B23" s="13" t="s">
        <v>155</v>
      </c>
      <c r="C23" s="14" t="s">
        <v>56</v>
      </c>
      <c r="D23" s="15" t="s">
        <v>134</v>
      </c>
      <c r="E23" s="45"/>
      <c r="G23" s="61">
        <v>-3.53</v>
      </c>
      <c r="H23" s="62"/>
      <c r="I23" s="60">
        <v>-10.725</v>
      </c>
      <c r="J23" s="71"/>
      <c r="K23" s="18">
        <f t="shared" si="0"/>
        <v>-14.254999999999999</v>
      </c>
      <c r="L23" s="54"/>
      <c r="M23" s="34"/>
    </row>
    <row r="24" spans="1:13" ht="14.15" customHeight="1">
      <c r="A24" s="4" t="s">
        <v>154</v>
      </c>
      <c r="B24" s="13" t="s">
        <v>157</v>
      </c>
      <c r="C24" s="14" t="s">
        <v>56</v>
      </c>
      <c r="D24" s="15" t="s">
        <v>134</v>
      </c>
      <c r="E24" s="45"/>
      <c r="G24" s="61">
        <v>1.8080000000000001</v>
      </c>
      <c r="H24" s="62"/>
      <c r="I24" s="60"/>
      <c r="J24" s="71"/>
      <c r="K24" s="18">
        <f t="shared" si="0"/>
        <v>1.8080000000000001</v>
      </c>
      <c r="L24" s="54"/>
      <c r="M24" s="34"/>
    </row>
    <row r="25" spans="1:13" ht="15" customHeight="1">
      <c r="A25" s="4" t="s">
        <v>156</v>
      </c>
      <c r="B25" s="13" t="s">
        <v>160</v>
      </c>
      <c r="C25" s="14" t="s">
        <v>56</v>
      </c>
      <c r="D25" s="15" t="s">
        <v>134</v>
      </c>
      <c r="E25" s="76"/>
      <c r="G25" s="61">
        <v>1.61</v>
      </c>
      <c r="H25" s="62"/>
      <c r="I25" s="60">
        <v>2E-3</v>
      </c>
      <c r="J25" s="71"/>
      <c r="K25" s="18">
        <f t="shared" si="0"/>
        <v>1.6120000000000001</v>
      </c>
      <c r="L25" s="54"/>
      <c r="M25" s="34"/>
    </row>
    <row r="26" spans="1:13" ht="15" customHeight="1">
      <c r="A26" s="6" t="s">
        <v>159</v>
      </c>
      <c r="B26" s="20" t="s">
        <v>163</v>
      </c>
      <c r="C26" s="21" t="s">
        <v>56</v>
      </c>
      <c r="D26" s="22" t="s">
        <v>64</v>
      </c>
      <c r="E26" s="64">
        <f>SUM(E19:E25)</f>
        <v>-1027.0900000000001</v>
      </c>
      <c r="F26" s="71"/>
      <c r="G26" s="23">
        <f>SUM(G19:G25)</f>
        <v>-396.94099999999997</v>
      </c>
      <c r="H26" s="56">
        <f>SUM(H19:H25)</f>
        <v>11.459</v>
      </c>
      <c r="I26" s="24">
        <f>SUM(I19:I25)</f>
        <v>18.690000000000001</v>
      </c>
      <c r="J26" s="71"/>
      <c r="K26" s="23">
        <f>SUM(K19:K25)</f>
        <v>-1393.8820000000001</v>
      </c>
      <c r="L26" s="77"/>
      <c r="M26" s="34"/>
    </row>
    <row r="27" spans="1:13" ht="15" customHeight="1">
      <c r="A27" s="38"/>
      <c r="B27" s="38"/>
      <c r="C27" s="38"/>
      <c r="D27" s="38"/>
      <c r="E27" s="39"/>
      <c r="G27" s="39"/>
      <c r="H27" s="39"/>
      <c r="I27" s="39"/>
      <c r="K27" s="39"/>
      <c r="L27" s="72"/>
    </row>
    <row r="28" spans="1:13" ht="15" customHeight="1">
      <c r="A28" s="73"/>
      <c r="B28" s="25" t="s">
        <v>164</v>
      </c>
      <c r="C28" s="74"/>
      <c r="D28" s="75"/>
      <c r="E28" s="76"/>
    </row>
    <row r="29" spans="1:13" ht="29.15" customHeight="1">
      <c r="A29" s="6" t="s">
        <v>162</v>
      </c>
      <c r="B29" s="20" t="s">
        <v>86</v>
      </c>
      <c r="C29" s="21" t="s">
        <v>56</v>
      </c>
      <c r="D29" s="22" t="s">
        <v>134</v>
      </c>
      <c r="E29" s="64">
        <f>'M1 (SRC27)'!G14</f>
        <v>-157.02500000000001</v>
      </c>
      <c r="F29" s="71"/>
      <c r="G29" s="79"/>
      <c r="H29" s="65">
        <v>-6.2560000000000002</v>
      </c>
      <c r="I29" s="66">
        <v>-8.3059999999999992</v>
      </c>
      <c r="J29" s="71"/>
      <c r="K29" s="67">
        <f>SUM(E29:J29)</f>
        <v>-171.58700000000002</v>
      </c>
      <c r="L29" s="68"/>
      <c r="M29" s="34"/>
    </row>
    <row r="30" spans="1:13" ht="15" customHeight="1">
      <c r="A30" s="38"/>
      <c r="B30" s="38"/>
      <c r="C30" s="38"/>
      <c r="D30" s="38"/>
      <c r="E30" s="39"/>
      <c r="G30" s="39"/>
      <c r="H30" s="39"/>
      <c r="I30" s="39"/>
      <c r="K30" s="39"/>
      <c r="L30" s="72"/>
    </row>
    <row r="31" spans="1:13" ht="15" customHeight="1">
      <c r="A31" s="73"/>
      <c r="B31" s="25" t="s">
        <v>167</v>
      </c>
      <c r="C31" s="74"/>
      <c r="D31" s="75"/>
      <c r="E31" s="45"/>
    </row>
    <row r="32" spans="1:13" ht="15" customHeight="1">
      <c r="A32" s="4" t="s">
        <v>165</v>
      </c>
      <c r="B32" s="13" t="s">
        <v>169</v>
      </c>
      <c r="C32" s="14" t="s">
        <v>56</v>
      </c>
      <c r="D32" s="15" t="s">
        <v>134</v>
      </c>
      <c r="E32" s="76"/>
      <c r="K32" s="52">
        <f>K16+K26+K29</f>
        <v>172.32299999999984</v>
      </c>
      <c r="L32" s="59"/>
      <c r="M32" s="34"/>
    </row>
    <row r="33" spans="1:13" ht="42.65" customHeight="1">
      <c r="A33" s="4" t="s">
        <v>168</v>
      </c>
      <c r="B33" s="13" t="s">
        <v>88</v>
      </c>
      <c r="C33" s="14" t="s">
        <v>56</v>
      </c>
      <c r="D33" s="15" t="s">
        <v>134</v>
      </c>
      <c r="E33" s="51">
        <f>'M1 (SRC27)'!G15</f>
        <v>5.274</v>
      </c>
      <c r="F33" s="71"/>
      <c r="G33" s="69">
        <v>-71.352999999999994</v>
      </c>
      <c r="H33" s="57">
        <v>7.13</v>
      </c>
      <c r="I33" s="58">
        <v>0.05</v>
      </c>
      <c r="J33" s="71"/>
      <c r="K33" s="18">
        <f>SUM(E33:J33)</f>
        <v>-58.898999999999994</v>
      </c>
      <c r="L33" s="54"/>
      <c r="M33" s="34"/>
    </row>
    <row r="34" spans="1:13" ht="29.15" customHeight="1">
      <c r="A34" s="4" t="s">
        <v>170</v>
      </c>
      <c r="B34" s="13" t="s">
        <v>173</v>
      </c>
      <c r="C34" s="14" t="s">
        <v>56</v>
      </c>
      <c r="D34" s="15" t="s">
        <v>64</v>
      </c>
      <c r="E34" s="55">
        <f>+E16+SUM(E26:E33)</f>
        <v>574.98299999999949</v>
      </c>
      <c r="F34" s="71"/>
      <c r="G34" s="23">
        <f>+G16+SUM(G26:G33)</f>
        <v>-484.32599999999996</v>
      </c>
      <c r="H34" s="56">
        <f>+H16+SUM(H26:H33)</f>
        <v>12.332999999999998</v>
      </c>
      <c r="I34" s="24">
        <f>+I16+SUM(I26:I33)</f>
        <v>10.434000000000003</v>
      </c>
      <c r="J34" s="71"/>
      <c r="K34" s="18">
        <f>K32+K33</f>
        <v>113.42399999999984</v>
      </c>
      <c r="L34" s="54"/>
      <c r="M34" s="34"/>
    </row>
    <row r="35" spans="1:13" ht="14.15" customHeight="1">
      <c r="A35" s="4" t="s">
        <v>172</v>
      </c>
      <c r="B35" s="13" t="s">
        <v>175</v>
      </c>
      <c r="C35" s="14" t="s">
        <v>56</v>
      </c>
      <c r="D35" s="15" t="s">
        <v>57</v>
      </c>
      <c r="E35" s="78"/>
      <c r="G35" s="39"/>
      <c r="H35" s="39"/>
      <c r="I35" s="39"/>
      <c r="K35" s="70">
        <v>0</v>
      </c>
      <c r="L35" s="54"/>
      <c r="M35" s="34"/>
    </row>
    <row r="36" spans="1:13" ht="15" customHeight="1">
      <c r="A36" s="6" t="s">
        <v>174</v>
      </c>
      <c r="B36" s="20" t="s">
        <v>178</v>
      </c>
      <c r="C36" s="21" t="s">
        <v>56</v>
      </c>
      <c r="D36" s="22" t="s">
        <v>64</v>
      </c>
      <c r="E36" s="45"/>
      <c r="K36" s="23">
        <f>K34+K35</f>
        <v>113.42399999999984</v>
      </c>
      <c r="L36" s="77"/>
      <c r="M36" s="34"/>
    </row>
    <row r="37" spans="1:13" ht="15" customHeight="1">
      <c r="A37" s="38"/>
      <c r="B37" s="38"/>
      <c r="C37" s="38"/>
      <c r="D37" s="38"/>
      <c r="K37" s="39"/>
      <c r="L37" s="72"/>
    </row>
    <row r="38" spans="1:13" ht="14.15" customHeight="1">
      <c r="A38" s="42"/>
      <c r="B38" s="43"/>
      <c r="C38" s="43"/>
      <c r="D38" s="43"/>
      <c r="E38" s="39"/>
      <c r="F38" s="44"/>
      <c r="G38" s="45"/>
      <c r="K38" s="286">
        <f>K36-'M3 (SRC21)'!M37</f>
        <v>0</v>
      </c>
    </row>
    <row r="39" spans="1:13" ht="14.15" customHeight="1">
      <c r="A39" s="334" t="s">
        <v>109</v>
      </c>
      <c r="G39" s="45"/>
    </row>
    <row r="40" spans="1:13" ht="14.15" customHeight="1">
      <c r="A40" s="303"/>
      <c r="G40" s="45"/>
    </row>
    <row r="41" spans="1:13" ht="14.15" customHeight="1">
      <c r="A41" s="334" t="s">
        <v>110</v>
      </c>
      <c r="G41" s="45"/>
    </row>
    <row r="42" spans="1:13" ht="14.15" customHeight="1">
      <c r="A42" s="303"/>
      <c r="G42" s="45"/>
    </row>
    <row r="43" spans="1:13" ht="14.15" customHeight="1">
      <c r="A43" s="334" t="s">
        <v>111</v>
      </c>
      <c r="D43" s="32" t="s">
        <v>112</v>
      </c>
      <c r="E43" s="335">
        <v>46198</v>
      </c>
      <c r="G43" s="45"/>
    </row>
    <row r="44" spans="1:13" ht="15" customHeight="1">
      <c r="A44" s="46"/>
      <c r="G44" s="45"/>
    </row>
    <row r="45" spans="1:13" ht="15" customHeight="1">
      <c r="A45" s="9"/>
      <c r="B45" s="9"/>
      <c r="C45" s="9"/>
      <c r="D45" s="9"/>
      <c r="E45" s="9"/>
      <c r="F45" s="9"/>
    </row>
    <row r="46" spans="1:13" ht="15" customHeight="1"/>
    <row r="47" spans="1:13" ht="15" customHeight="1"/>
    <row r="48" spans="1:13" ht="15" customHeight="1"/>
    <row r="49" ht="15" customHeight="1"/>
    <row r="50" ht="15" customHeight="1"/>
  </sheetData>
  <mergeCells count="10">
    <mergeCell ref="G6:G8"/>
    <mergeCell ref="H6:H8"/>
    <mergeCell ref="K6:K8"/>
    <mergeCell ref="L6:L8"/>
    <mergeCell ref="I6:I8"/>
    <mergeCell ref="A6:A8"/>
    <mergeCell ref="B6:B8"/>
    <mergeCell ref="C6:C8"/>
    <mergeCell ref="D6:D8"/>
    <mergeCell ref="E6:E8"/>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0"/>
  <sheetViews>
    <sheetView showRuler="0" zoomScaleNormal="100" workbookViewId="0">
      <selection sqref="A1:XFD1048576"/>
    </sheetView>
  </sheetViews>
  <sheetFormatPr defaultColWidth="13.7265625" defaultRowHeight="12.5"/>
  <cols>
    <col min="1" max="1" width="13.1796875" customWidth="1"/>
    <col min="2" max="2" width="60.1796875" customWidth="1"/>
    <col min="3" max="3" width="7.54296875" customWidth="1"/>
    <col min="4" max="4" width="12.54296875" customWidth="1"/>
    <col min="5" max="5" width="7.54296875" customWidth="1"/>
    <col min="6" max="6" width="11.81640625" customWidth="1"/>
    <col min="7" max="7" width="10.453125" customWidth="1"/>
    <col min="8" max="8" width="9" customWidth="1"/>
    <col min="9" max="9" width="9.26953125" customWidth="1"/>
    <col min="10" max="15" width="9" customWidth="1"/>
  </cols>
  <sheetData>
    <row r="1" spans="1:13" ht="17.5" customHeight="1"/>
    <row r="2" spans="1:13" ht="17.5" customHeight="1"/>
    <row r="3" spans="1:13" ht="17.5" customHeight="1">
      <c r="A3" s="252" t="s">
        <v>45</v>
      </c>
    </row>
    <row r="4" spans="1:13" ht="17.5" customHeight="1">
      <c r="A4" s="252" t="s">
        <v>180</v>
      </c>
    </row>
    <row r="5" spans="1:13" ht="18.649999999999999" customHeight="1"/>
    <row r="6" spans="1:13" ht="14.15" customHeight="1">
      <c r="A6" s="343" t="s">
        <v>47</v>
      </c>
      <c r="B6" s="341" t="s">
        <v>48</v>
      </c>
      <c r="C6" s="347" t="s">
        <v>49</v>
      </c>
      <c r="D6" s="345" t="s">
        <v>50</v>
      </c>
      <c r="E6" s="89"/>
      <c r="F6" s="2" t="str">
        <f>'M1 (SRC21)'!F6</f>
        <v>2024-25</v>
      </c>
      <c r="G6" s="10" t="str">
        <f>'M1 (SRC21)'!G6</f>
        <v>2025-26</v>
      </c>
      <c r="H6" s="34"/>
    </row>
    <row r="7" spans="1:13" ht="15" customHeight="1">
      <c r="A7" s="350"/>
      <c r="B7" s="352"/>
      <c r="C7" s="354"/>
      <c r="D7" s="356"/>
      <c r="E7" s="89"/>
      <c r="F7" s="11" t="s">
        <v>53</v>
      </c>
      <c r="G7" s="12" t="s">
        <v>53</v>
      </c>
      <c r="H7" s="34"/>
    </row>
    <row r="8" spans="1:13" ht="14.15" customHeight="1">
      <c r="A8" s="38"/>
      <c r="B8" s="38"/>
      <c r="C8" s="38"/>
      <c r="D8" s="38"/>
      <c r="F8" s="37"/>
      <c r="G8" s="37"/>
    </row>
    <row r="9" spans="1:13" ht="13.4" customHeight="1">
      <c r="A9" s="80" t="s">
        <v>181</v>
      </c>
      <c r="B9" s="81" t="s">
        <v>182</v>
      </c>
      <c r="C9" s="82" t="s">
        <v>56</v>
      </c>
      <c r="D9" s="83" t="s">
        <v>64</v>
      </c>
      <c r="E9" s="71"/>
      <c r="F9" s="52">
        <f>'M7'!H18</f>
        <v>1579.511</v>
      </c>
      <c r="G9" s="84">
        <f>'M7'!K18</f>
        <v>1737.7920000000001</v>
      </c>
      <c r="H9" s="34"/>
      <c r="M9" s="255"/>
    </row>
    <row r="10" spans="1:13" ht="14.15" customHeight="1">
      <c r="A10" s="4" t="s">
        <v>183</v>
      </c>
      <c r="B10" s="13" t="s">
        <v>184</v>
      </c>
      <c r="C10" s="14" t="s">
        <v>56</v>
      </c>
      <c r="D10" s="15" t="s">
        <v>64</v>
      </c>
      <c r="E10" s="71"/>
      <c r="F10" s="18">
        <f>'M1 (SRC27)'!F12</f>
        <v>-511.13799999999998</v>
      </c>
      <c r="G10" s="19">
        <f>'M1 (SRC27)'!G12</f>
        <v>-547.322</v>
      </c>
      <c r="H10" s="34"/>
      <c r="M10" s="255"/>
    </row>
    <row r="11" spans="1:13" ht="13.4" customHeight="1">
      <c r="A11" s="4" t="s">
        <v>185</v>
      </c>
      <c r="B11" s="13" t="s">
        <v>78</v>
      </c>
      <c r="C11" s="14" t="s">
        <v>56</v>
      </c>
      <c r="D11" s="15" t="s">
        <v>64</v>
      </c>
      <c r="E11" s="71"/>
      <c r="F11" s="18">
        <f>'M1 (SRC27)'!F13</f>
        <v>-168.37700000000001</v>
      </c>
      <c r="G11" s="19">
        <f>'M1 (SRC27)'!G13</f>
        <v>-167.393</v>
      </c>
      <c r="H11" s="34"/>
      <c r="M11" s="255"/>
    </row>
    <row r="12" spans="1:13" ht="14.15" customHeight="1">
      <c r="A12" s="4" t="s">
        <v>186</v>
      </c>
      <c r="B12" s="13" t="s">
        <v>116</v>
      </c>
      <c r="C12" s="14" t="s">
        <v>56</v>
      </c>
      <c r="D12" s="15" t="s">
        <v>64</v>
      </c>
      <c r="E12" s="71"/>
      <c r="F12" s="18">
        <f>'M1 (SRC27)'!F20</f>
        <v>-334.74</v>
      </c>
      <c r="G12" s="19">
        <f>'M1 (SRC27)'!G20</f>
        <v>-312.375</v>
      </c>
      <c r="H12" s="34"/>
      <c r="M12" s="255"/>
    </row>
    <row r="13" spans="1:13" ht="13.4" customHeight="1">
      <c r="A13" s="4" t="s">
        <v>187</v>
      </c>
      <c r="B13" s="13" t="s">
        <v>44</v>
      </c>
      <c r="C13" s="14" t="s">
        <v>56</v>
      </c>
      <c r="D13" s="15" t="s">
        <v>64</v>
      </c>
      <c r="E13" s="71"/>
      <c r="F13" s="18">
        <f>-'M32'!F14</f>
        <v>-753.26909335553376</v>
      </c>
      <c r="G13" s="258">
        <f>-'M32'!G14</f>
        <v>-781.64</v>
      </c>
      <c r="H13" s="34"/>
      <c r="M13" s="255"/>
    </row>
    <row r="14" spans="1:13" ht="13.4" customHeight="1">
      <c r="A14" s="4" t="s">
        <v>188</v>
      </c>
      <c r="B14" s="13" t="s">
        <v>189</v>
      </c>
      <c r="C14" s="14" t="s">
        <v>56</v>
      </c>
      <c r="D14" s="15" t="s">
        <v>57</v>
      </c>
      <c r="E14" s="90"/>
      <c r="F14" s="48">
        <v>1.915</v>
      </c>
      <c r="G14" s="48">
        <v>1.8080000000000001</v>
      </c>
      <c r="H14" s="34"/>
    </row>
    <row r="15" spans="1:13" ht="14.15" customHeight="1">
      <c r="A15" s="4" t="s">
        <v>190</v>
      </c>
      <c r="B15" s="13" t="s">
        <v>191</v>
      </c>
      <c r="C15" s="14" t="s">
        <v>56</v>
      </c>
      <c r="D15" s="15" t="s">
        <v>64</v>
      </c>
      <c r="E15" s="71"/>
      <c r="F15" s="18">
        <f>'M7'!H30</f>
        <v>0</v>
      </c>
      <c r="G15" s="19">
        <f>'M7'!K30</f>
        <v>0</v>
      </c>
      <c r="H15" s="34"/>
    </row>
    <row r="16" spans="1:13" ht="13.4" customHeight="1">
      <c r="A16" s="4" t="s">
        <v>192</v>
      </c>
      <c r="B16" s="13" t="s">
        <v>193</v>
      </c>
      <c r="C16" s="14" t="s">
        <v>56</v>
      </c>
      <c r="D16" s="15" t="s">
        <v>64</v>
      </c>
      <c r="E16" s="71"/>
      <c r="F16" s="18">
        <f>SUM(F9:F15)</f>
        <v>-186.09809335553368</v>
      </c>
      <c r="G16" s="258">
        <f>SUM(G9:G15)</f>
        <v>-69.129999999999754</v>
      </c>
      <c r="H16" s="34"/>
    </row>
    <row r="17" spans="1:10" ht="13.4" customHeight="1">
      <c r="A17" s="4" t="s">
        <v>194</v>
      </c>
      <c r="B17" s="13" t="s">
        <v>195</v>
      </c>
      <c r="C17" s="14" t="s">
        <v>56</v>
      </c>
      <c r="D17" s="15" t="s">
        <v>57</v>
      </c>
      <c r="E17" s="90"/>
      <c r="F17" s="48">
        <v>1.635</v>
      </c>
      <c r="G17" s="235">
        <v>1.61</v>
      </c>
      <c r="H17" s="303"/>
    </row>
    <row r="18" spans="1:10" ht="13.4" customHeight="1">
      <c r="A18" s="4" t="s">
        <v>196</v>
      </c>
      <c r="B18" s="13" t="s">
        <v>197</v>
      </c>
      <c r="C18" s="14" t="s">
        <v>56</v>
      </c>
      <c r="D18" s="15" t="s">
        <v>57</v>
      </c>
      <c r="E18" s="90"/>
      <c r="F18" s="48">
        <v>-142.32599999999999</v>
      </c>
      <c r="G18" s="36">
        <v>-157.02500000000001</v>
      </c>
      <c r="H18" s="34"/>
    </row>
    <row r="19" spans="1:10" ht="13.4" customHeight="1">
      <c r="A19" s="4" t="s">
        <v>198</v>
      </c>
      <c r="B19" s="13" t="s">
        <v>199</v>
      </c>
      <c r="C19" s="14" t="s">
        <v>56</v>
      </c>
      <c r="D19" s="15" t="s">
        <v>64</v>
      </c>
      <c r="E19" s="71"/>
      <c r="F19" s="18">
        <f>SUM(F16:F18)</f>
        <v>-326.78909335553368</v>
      </c>
      <c r="G19" s="85">
        <f>SUM(G16:G18)</f>
        <v>-224.54499999999976</v>
      </c>
      <c r="H19" s="91"/>
    </row>
    <row r="20" spans="1:10" ht="13.4" customHeight="1">
      <c r="A20" s="4" t="s">
        <v>200</v>
      </c>
      <c r="B20" s="13" t="s">
        <v>201</v>
      </c>
      <c r="C20" s="14" t="s">
        <v>56</v>
      </c>
      <c r="D20" s="15" t="s">
        <v>57</v>
      </c>
      <c r="E20" s="90"/>
      <c r="F20" s="48">
        <v>11.567</v>
      </c>
      <c r="G20" s="36">
        <v>7.758</v>
      </c>
      <c r="H20" s="34"/>
    </row>
    <row r="21" spans="1:10" ht="13.4" customHeight="1">
      <c r="A21" s="4" t="s">
        <v>202</v>
      </c>
      <c r="B21" s="13" t="s">
        <v>203</v>
      </c>
      <c r="C21" s="14" t="s">
        <v>56</v>
      </c>
      <c r="D21" s="15" t="s">
        <v>57</v>
      </c>
      <c r="E21" s="90"/>
      <c r="F21" s="48">
        <v>-36.845999999999997</v>
      </c>
      <c r="G21" s="36">
        <v>-73.835999999999999</v>
      </c>
      <c r="H21" s="34"/>
    </row>
    <row r="22" spans="1:10" ht="13.4" customHeight="1">
      <c r="A22" s="4" t="s">
        <v>204</v>
      </c>
      <c r="B22" s="13" t="s">
        <v>205</v>
      </c>
      <c r="C22" s="14" t="s">
        <v>56</v>
      </c>
      <c r="D22" s="15" t="s">
        <v>64</v>
      </c>
      <c r="E22" s="71"/>
      <c r="F22" s="18">
        <f>SUM(F19:F21)</f>
        <v>-352.06809335553368</v>
      </c>
      <c r="G22" s="85">
        <f>SUM(G19:G21)</f>
        <v>-290.62299999999976</v>
      </c>
      <c r="H22" s="34"/>
    </row>
    <row r="23" spans="1:10" ht="13.4" customHeight="1">
      <c r="A23" s="4" t="s">
        <v>206</v>
      </c>
      <c r="B23" s="13" t="s">
        <v>207</v>
      </c>
      <c r="C23" s="14" t="s">
        <v>56</v>
      </c>
      <c r="D23" s="15" t="s">
        <v>57</v>
      </c>
      <c r="E23" s="71"/>
      <c r="F23" s="70">
        <v>0</v>
      </c>
      <c r="G23" s="238">
        <v>0</v>
      </c>
      <c r="H23" s="34"/>
    </row>
    <row r="24" spans="1:10" ht="13.4" customHeight="1">
      <c r="A24" s="4" t="s">
        <v>208</v>
      </c>
      <c r="B24" s="13" t="s">
        <v>209</v>
      </c>
      <c r="C24" s="14" t="s">
        <v>56</v>
      </c>
      <c r="D24" s="15" t="s">
        <v>64</v>
      </c>
      <c r="E24" s="71"/>
      <c r="F24" s="18">
        <f>F22+F23</f>
        <v>-352.06809335553368</v>
      </c>
      <c r="G24" s="85">
        <f>G22+G23</f>
        <v>-290.62299999999976</v>
      </c>
      <c r="H24" s="34"/>
    </row>
    <row r="25" spans="1:10" ht="14.15" customHeight="1">
      <c r="A25" s="4" t="s">
        <v>210</v>
      </c>
      <c r="B25" s="13" t="s">
        <v>211</v>
      </c>
      <c r="C25" s="14" t="s">
        <v>56</v>
      </c>
      <c r="D25" s="15" t="s">
        <v>57</v>
      </c>
      <c r="E25" s="71"/>
      <c r="F25" s="70">
        <v>0</v>
      </c>
      <c r="G25" s="238">
        <v>0</v>
      </c>
      <c r="H25" s="34"/>
    </row>
    <row r="26" spans="1:10" ht="13.4" customHeight="1">
      <c r="A26" s="6" t="s">
        <v>212</v>
      </c>
      <c r="B26" s="20" t="s">
        <v>213</v>
      </c>
      <c r="C26" s="21" t="s">
        <v>56</v>
      </c>
      <c r="D26" s="22" t="s">
        <v>64</v>
      </c>
      <c r="E26" s="71"/>
      <c r="F26" s="23">
        <f>F24+F25</f>
        <v>-352.06809335553368</v>
      </c>
      <c r="G26" s="86">
        <f>G24+G25</f>
        <v>-290.62299999999976</v>
      </c>
      <c r="H26" s="91"/>
    </row>
    <row r="27" spans="1:10" ht="14.15" customHeight="1">
      <c r="A27" s="39"/>
      <c r="B27" s="92"/>
      <c r="C27" s="92"/>
      <c r="D27" s="92"/>
      <c r="F27" s="39"/>
      <c r="G27" s="39"/>
    </row>
    <row r="28" spans="1:10" ht="21" customHeight="1">
      <c r="A28" s="337" t="s">
        <v>214</v>
      </c>
    </row>
    <row r="29" spans="1:10" ht="14.15" customHeight="1">
      <c r="A29" s="337" t="s">
        <v>215</v>
      </c>
      <c r="J29" s="240"/>
    </row>
    <row r="30" spans="1:10" ht="15" customHeight="1">
      <c r="J30" s="309"/>
    </row>
    <row r="31" spans="1:10" ht="14.15" customHeight="1">
      <c r="A31" s="343" t="s">
        <v>47</v>
      </c>
      <c r="B31" s="341" t="s">
        <v>48</v>
      </c>
      <c r="C31" s="347" t="s">
        <v>49</v>
      </c>
      <c r="D31" s="345" t="s">
        <v>50</v>
      </c>
      <c r="E31" s="71"/>
      <c r="F31" s="2" t="str">
        <f>F6</f>
        <v>2024-25</v>
      </c>
      <c r="G31" s="10" t="str">
        <f>G6</f>
        <v>2025-26</v>
      </c>
      <c r="H31" s="34"/>
    </row>
    <row r="32" spans="1:10" ht="15" customHeight="1">
      <c r="A32" s="350"/>
      <c r="B32" s="352"/>
      <c r="C32" s="354"/>
      <c r="D32" s="356"/>
      <c r="E32" s="71"/>
      <c r="F32" s="11" t="s">
        <v>53</v>
      </c>
      <c r="G32" s="12" t="s">
        <v>53</v>
      </c>
      <c r="H32" s="34"/>
    </row>
    <row r="33" spans="1:8" ht="15" customHeight="1">
      <c r="A33" s="93"/>
      <c r="B33" s="37"/>
      <c r="C33" s="93"/>
      <c r="D33" s="93"/>
      <c r="F33" s="93"/>
      <c r="G33" s="93"/>
    </row>
    <row r="34" spans="1:8" ht="14.15" customHeight="1">
      <c r="A34" s="80" t="s">
        <v>216</v>
      </c>
      <c r="B34" s="81" t="s">
        <v>217</v>
      </c>
      <c r="C34" s="82" t="s">
        <v>56</v>
      </c>
      <c r="D34" s="83" t="s">
        <v>100</v>
      </c>
      <c r="E34" s="71"/>
      <c r="F34" s="27">
        <f>F26</f>
        <v>-352.06809335553368</v>
      </c>
      <c r="G34" s="88">
        <f>G26</f>
        <v>-290.62299999999976</v>
      </c>
      <c r="H34" s="34"/>
    </row>
    <row r="35" spans="1:8" ht="14.15" customHeight="1">
      <c r="A35" s="4" t="s">
        <v>218</v>
      </c>
      <c r="B35" s="13" t="s">
        <v>219</v>
      </c>
      <c r="C35" s="14" t="s">
        <v>56</v>
      </c>
      <c r="D35" s="15" t="s">
        <v>57</v>
      </c>
      <c r="E35" s="71"/>
      <c r="F35" s="61"/>
      <c r="G35" s="60"/>
      <c r="H35" s="34"/>
    </row>
    <row r="36" spans="1:8" ht="28.4" customHeight="1">
      <c r="A36" s="4" t="s">
        <v>220</v>
      </c>
      <c r="B36" s="13" t="s">
        <v>221</v>
      </c>
      <c r="C36" s="14" t="s">
        <v>56</v>
      </c>
      <c r="D36" s="15" t="s">
        <v>57</v>
      </c>
      <c r="E36" s="71"/>
      <c r="F36" s="61"/>
      <c r="G36" s="60"/>
      <c r="H36" s="34"/>
    </row>
    <row r="37" spans="1:8" ht="14.15" customHeight="1">
      <c r="A37" s="4" t="s">
        <v>222</v>
      </c>
      <c r="B37" s="13" t="s">
        <v>223</v>
      </c>
      <c r="C37" s="14" t="s">
        <v>56</v>
      </c>
      <c r="D37" s="15" t="s">
        <v>57</v>
      </c>
      <c r="E37" s="90"/>
      <c r="F37" s="61">
        <v>2511.1990000000001</v>
      </c>
      <c r="G37" s="60">
        <v>3654.0439999999999</v>
      </c>
      <c r="H37" s="34"/>
    </row>
    <row r="38" spans="1:8" ht="14.15" customHeight="1">
      <c r="A38" s="4" t="s">
        <v>224</v>
      </c>
      <c r="B38" s="13" t="s">
        <v>225</v>
      </c>
      <c r="C38" s="14" t="s">
        <v>56</v>
      </c>
      <c r="D38" s="15" t="s">
        <v>57</v>
      </c>
      <c r="E38" s="71"/>
      <c r="F38" s="61"/>
      <c r="G38" s="60"/>
      <c r="H38" s="34"/>
    </row>
    <row r="39" spans="1:8" ht="15" customHeight="1">
      <c r="A39" s="6" t="s">
        <v>226</v>
      </c>
      <c r="B39" s="20" t="s">
        <v>227</v>
      </c>
      <c r="C39" s="21" t="s">
        <v>56</v>
      </c>
      <c r="D39" s="22" t="s">
        <v>64</v>
      </c>
      <c r="E39" s="71"/>
      <c r="F39" s="23">
        <f>SUM(F34:F38)</f>
        <v>2159.1309066444664</v>
      </c>
      <c r="G39" s="86">
        <f>SUM(G34:G38)</f>
        <v>3363.4210000000003</v>
      </c>
      <c r="H39" s="34"/>
    </row>
    <row r="40" spans="1:8" ht="15" customHeight="1">
      <c r="A40" s="38"/>
      <c r="B40" s="38"/>
      <c r="C40" s="38"/>
      <c r="D40" s="38"/>
      <c r="F40" s="37"/>
      <c r="G40" s="39"/>
    </row>
    <row r="41" spans="1:8" ht="14.15" customHeight="1">
      <c r="A41" s="42"/>
      <c r="B41" s="43"/>
      <c r="C41" s="43"/>
      <c r="D41" s="43"/>
      <c r="E41" s="43"/>
      <c r="F41" s="44"/>
      <c r="G41" s="45"/>
    </row>
    <row r="42" spans="1:8" ht="14.15" customHeight="1">
      <c r="A42" s="334" t="s">
        <v>109</v>
      </c>
      <c r="G42" s="45"/>
    </row>
    <row r="43" spans="1:8" ht="14.15" customHeight="1">
      <c r="A43" s="303"/>
      <c r="G43" s="45"/>
    </row>
    <row r="44" spans="1:8" ht="14.15" customHeight="1">
      <c r="A44" s="334" t="s">
        <v>110</v>
      </c>
      <c r="G44" s="45"/>
    </row>
    <row r="45" spans="1:8" ht="14.15" customHeight="1">
      <c r="A45" s="303"/>
      <c r="G45" s="45"/>
    </row>
    <row r="46" spans="1:8" ht="14.15" customHeight="1">
      <c r="A46" s="334" t="s">
        <v>228</v>
      </c>
      <c r="C46" s="32" t="s">
        <v>112</v>
      </c>
      <c r="D46" s="335">
        <v>46198</v>
      </c>
      <c r="G46" s="45"/>
    </row>
    <row r="47" spans="1:8" ht="15" customHeight="1">
      <c r="A47" s="46"/>
      <c r="G47" s="45"/>
    </row>
    <row r="48" spans="1:8" ht="14.15" customHeight="1">
      <c r="A48" s="43"/>
      <c r="B48" s="43"/>
      <c r="C48" s="43"/>
      <c r="D48" s="43"/>
      <c r="E48" s="94"/>
      <c r="F48" s="39"/>
    </row>
    <row r="49" ht="14.15" customHeight="1"/>
    <row r="50" ht="15" customHeight="1"/>
  </sheetData>
  <mergeCells count="8">
    <mergeCell ref="B6:B7"/>
    <mergeCell ref="A6:A7"/>
    <mergeCell ref="D6:D7"/>
    <mergeCell ref="C6:C7"/>
    <mergeCell ref="A31:A32"/>
    <mergeCell ref="B31:B32"/>
    <mergeCell ref="C31:C32"/>
    <mergeCell ref="D31:D32"/>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2"/>
  <sheetViews>
    <sheetView showRuler="0" zoomScaleNormal="100" workbookViewId="0">
      <selection sqref="A1:XFD1048576"/>
    </sheetView>
  </sheetViews>
  <sheetFormatPr defaultColWidth="13.7265625" defaultRowHeight="12.5"/>
  <cols>
    <col min="1" max="1" width="15.453125" customWidth="1"/>
    <col min="2" max="2" width="54.453125" customWidth="1"/>
    <col min="3" max="3" width="7.1796875" customWidth="1"/>
    <col min="4" max="4" width="11" customWidth="1"/>
    <col min="5" max="5" width="6.26953125" customWidth="1"/>
    <col min="6" max="6" width="11.7265625" customWidth="1"/>
    <col min="7" max="7" width="12.7265625" customWidth="1"/>
    <col min="8" max="8" width="16.453125" bestFit="1" customWidth="1"/>
    <col min="9" max="9" width="17.1796875" bestFit="1" customWidth="1"/>
    <col min="10" max="10" width="6" bestFit="1" customWidth="1"/>
    <col min="11" max="18" width="9" customWidth="1"/>
    <col min="19" max="19" width="11.7265625" customWidth="1"/>
  </cols>
  <sheetData>
    <row r="1" spans="1:9" ht="17.5" customHeight="1"/>
    <row r="2" spans="1:9" ht="17.5" customHeight="1"/>
    <row r="3" spans="1:9" ht="17.5" customHeight="1">
      <c r="A3" s="252" t="s">
        <v>45</v>
      </c>
    </row>
    <row r="4" spans="1:9" ht="17.5" customHeight="1">
      <c r="A4" s="252" t="s">
        <v>229</v>
      </c>
    </row>
    <row r="5" spans="1:9" ht="18.649999999999999" customHeight="1"/>
    <row r="6" spans="1:9" ht="14.15" customHeight="1">
      <c r="A6" s="343" t="s">
        <v>47</v>
      </c>
      <c r="B6" s="341" t="s">
        <v>48</v>
      </c>
      <c r="C6" s="347" t="s">
        <v>49</v>
      </c>
      <c r="D6" s="345" t="s">
        <v>50</v>
      </c>
      <c r="E6" s="33"/>
      <c r="F6" s="2" t="str">
        <f>'M1 (SRC21)'!F6</f>
        <v>2024-25</v>
      </c>
      <c r="G6" s="10" t="str">
        <f>'M1 (SRC21)'!G6</f>
        <v>2025-26</v>
      </c>
      <c r="H6" s="34"/>
    </row>
    <row r="7" spans="1:9" ht="15" customHeight="1">
      <c r="A7" s="350"/>
      <c r="B7" s="352"/>
      <c r="C7" s="354"/>
      <c r="D7" s="356"/>
      <c r="E7" s="33"/>
      <c r="F7" s="11" t="s">
        <v>53</v>
      </c>
      <c r="G7" s="12" t="s">
        <v>53</v>
      </c>
      <c r="H7" s="34"/>
    </row>
    <row r="8" spans="1:9" ht="15" customHeight="1">
      <c r="A8" s="96"/>
      <c r="B8" s="96"/>
      <c r="C8" s="93"/>
      <c r="D8" s="93"/>
      <c r="F8" s="39"/>
      <c r="G8" s="39"/>
    </row>
    <row r="9" spans="1:9" ht="14.15" customHeight="1">
      <c r="A9" s="73"/>
      <c r="B9" s="25" t="s">
        <v>230</v>
      </c>
      <c r="C9" s="74"/>
      <c r="D9" s="75"/>
      <c r="E9" s="34"/>
    </row>
    <row r="10" spans="1:9" ht="14.15" customHeight="1">
      <c r="A10" s="4" t="s">
        <v>231</v>
      </c>
      <c r="B10" s="13" t="s">
        <v>232</v>
      </c>
      <c r="C10" s="14" t="s">
        <v>56</v>
      </c>
      <c r="D10" s="15" t="s">
        <v>57</v>
      </c>
      <c r="E10" s="34"/>
      <c r="F10" s="326">
        <v>112315.01</v>
      </c>
      <c r="G10" s="261">
        <v>116789.66099999999</v>
      </c>
      <c r="H10" s="322"/>
      <c r="I10" s="275"/>
    </row>
    <row r="11" spans="1:9" ht="14.15" customHeight="1">
      <c r="A11" s="4" t="s">
        <v>233</v>
      </c>
      <c r="B11" s="13" t="s">
        <v>234</v>
      </c>
      <c r="C11" s="14" t="s">
        <v>56</v>
      </c>
      <c r="D11" s="15" t="s">
        <v>57</v>
      </c>
      <c r="E11" s="34"/>
      <c r="F11" s="17">
        <v>379.74599999999998</v>
      </c>
      <c r="G11" s="48">
        <v>352.42599999999999</v>
      </c>
      <c r="H11" s="34"/>
    </row>
    <row r="12" spans="1:9" ht="15" customHeight="1">
      <c r="A12" s="6" t="s">
        <v>235</v>
      </c>
      <c r="B12" s="20" t="s">
        <v>236</v>
      </c>
      <c r="C12" s="21" t="s">
        <v>56</v>
      </c>
      <c r="D12" s="22" t="s">
        <v>64</v>
      </c>
      <c r="E12" s="33"/>
      <c r="F12" s="23">
        <f>F10-F11</f>
        <v>111935.264</v>
      </c>
      <c r="G12" s="24">
        <f>G10-G11</f>
        <v>116437.23499999999</v>
      </c>
      <c r="H12" s="310"/>
      <c r="I12" s="287"/>
    </row>
    <row r="13" spans="1:9" ht="15" customHeight="1">
      <c r="A13" s="38"/>
      <c r="B13" s="38"/>
      <c r="C13" s="38"/>
      <c r="D13" s="38"/>
      <c r="F13" s="39"/>
      <c r="G13" s="39"/>
    </row>
    <row r="14" spans="1:9" ht="15" customHeight="1">
      <c r="A14" s="2"/>
      <c r="B14" s="25" t="s">
        <v>237</v>
      </c>
      <c r="C14" s="74"/>
      <c r="D14" s="75"/>
      <c r="E14" s="34"/>
    </row>
    <row r="15" spans="1:9" ht="14.15" customHeight="1">
      <c r="A15" s="4" t="s">
        <v>238</v>
      </c>
      <c r="B15" s="13" t="s">
        <v>239</v>
      </c>
      <c r="C15" s="14" t="s">
        <v>56</v>
      </c>
      <c r="D15" s="15" t="s">
        <v>64</v>
      </c>
      <c r="E15" s="33"/>
      <c r="F15" s="52">
        <f>'M11'!F33</f>
        <v>-298.214</v>
      </c>
      <c r="G15" s="84">
        <f>'M11'!G33</f>
        <v>-295.04600000000005</v>
      </c>
      <c r="H15" s="34"/>
    </row>
    <row r="16" spans="1:9" ht="14.15" customHeight="1">
      <c r="A16" s="4" t="s">
        <v>240</v>
      </c>
      <c r="B16" s="13" t="s">
        <v>241</v>
      </c>
      <c r="C16" s="14" t="s">
        <v>56</v>
      </c>
      <c r="D16" s="15" t="s">
        <v>57</v>
      </c>
      <c r="E16" s="34"/>
      <c r="F16" s="17">
        <v>51.741999999999997</v>
      </c>
      <c r="G16" s="36">
        <v>15.239000000000001</v>
      </c>
      <c r="H16" s="34"/>
    </row>
    <row r="17" spans="1:8" ht="14.15" customHeight="1">
      <c r="A17" s="4" t="s">
        <v>242</v>
      </c>
      <c r="B17" s="13" t="s">
        <v>243</v>
      </c>
      <c r="C17" s="14" t="s">
        <v>56</v>
      </c>
      <c r="D17" s="15" t="s">
        <v>57</v>
      </c>
      <c r="E17" s="34"/>
      <c r="F17" s="17">
        <v>84.7</v>
      </c>
      <c r="G17" s="48">
        <v>49.7</v>
      </c>
      <c r="H17" s="34"/>
    </row>
    <row r="18" spans="1:8" ht="14.15" customHeight="1">
      <c r="A18" s="4" t="s">
        <v>244</v>
      </c>
      <c r="B18" s="13" t="s">
        <v>245</v>
      </c>
      <c r="C18" s="14" t="s">
        <v>56</v>
      </c>
      <c r="D18" s="15" t="s">
        <v>57</v>
      </c>
      <c r="E18" s="34"/>
      <c r="F18" s="17">
        <v>0</v>
      </c>
      <c r="G18" s="48">
        <v>0</v>
      </c>
      <c r="H18" s="34"/>
    </row>
    <row r="19" spans="1:8" ht="14.15" customHeight="1">
      <c r="A19" s="6" t="s">
        <v>246</v>
      </c>
      <c r="B19" s="20" t="s">
        <v>247</v>
      </c>
      <c r="C19" s="21" t="s">
        <v>56</v>
      </c>
      <c r="D19" s="22" t="s">
        <v>64</v>
      </c>
      <c r="E19" s="33"/>
      <c r="F19" s="23">
        <f>SUM(F12:F18)</f>
        <v>111773.49199999998</v>
      </c>
      <c r="G19" s="24">
        <f>SUM(G12:G18)</f>
        <v>116207.12799999998</v>
      </c>
      <c r="H19" s="34"/>
    </row>
    <row r="20" spans="1:8" ht="14.15" customHeight="1">
      <c r="A20" s="38"/>
      <c r="B20" s="38"/>
      <c r="C20" s="38"/>
      <c r="D20" s="38"/>
      <c r="F20" s="39"/>
      <c r="G20" s="39"/>
    </row>
    <row r="21" spans="1:8" ht="14.15" customHeight="1">
      <c r="A21" s="97"/>
      <c r="B21" s="25" t="s">
        <v>248</v>
      </c>
      <c r="C21" s="74"/>
      <c r="D21" s="75"/>
      <c r="E21" s="34"/>
    </row>
    <row r="22" spans="1:8" ht="14.15" customHeight="1">
      <c r="A22" s="4" t="s">
        <v>249</v>
      </c>
      <c r="B22" s="13" t="s">
        <v>250</v>
      </c>
      <c r="C22" s="14" t="s">
        <v>56</v>
      </c>
      <c r="D22" s="15" t="s">
        <v>57</v>
      </c>
      <c r="E22" s="34"/>
      <c r="F22" s="16">
        <v>0</v>
      </c>
      <c r="G22" s="47">
        <v>0</v>
      </c>
      <c r="H22" s="34"/>
    </row>
    <row r="23" spans="1:8" ht="14.15" customHeight="1">
      <c r="A23" s="4" t="s">
        <v>251</v>
      </c>
      <c r="B23" s="13" t="s">
        <v>252</v>
      </c>
      <c r="C23" s="14" t="s">
        <v>56</v>
      </c>
      <c r="D23" s="15" t="s">
        <v>57</v>
      </c>
      <c r="E23" s="34"/>
      <c r="F23" s="17">
        <v>0</v>
      </c>
      <c r="G23" s="48">
        <v>0</v>
      </c>
      <c r="H23" s="34"/>
    </row>
    <row r="24" spans="1:8" ht="14.15" customHeight="1">
      <c r="A24" s="4" t="s">
        <v>253</v>
      </c>
      <c r="B24" s="13" t="s">
        <v>254</v>
      </c>
      <c r="C24" s="14" t="s">
        <v>56</v>
      </c>
      <c r="D24" s="15" t="s">
        <v>57</v>
      </c>
      <c r="E24" s="34"/>
      <c r="F24" s="17">
        <v>37.637999999999998</v>
      </c>
      <c r="G24" s="48">
        <v>37.637999999999998</v>
      </c>
      <c r="H24" s="34"/>
    </row>
    <row r="25" spans="1:8" ht="14.15" customHeight="1">
      <c r="A25" s="4" t="s">
        <v>255</v>
      </c>
      <c r="B25" s="13" t="s">
        <v>256</v>
      </c>
      <c r="C25" s="14" t="s">
        <v>56</v>
      </c>
      <c r="D25" s="15" t="s">
        <v>57</v>
      </c>
      <c r="E25" s="34"/>
      <c r="F25" s="17">
        <v>11.567</v>
      </c>
      <c r="G25" s="48">
        <v>14.05</v>
      </c>
      <c r="H25" s="34"/>
    </row>
    <row r="26" spans="1:8" ht="14.15" customHeight="1">
      <c r="A26" s="4" t="s">
        <v>257</v>
      </c>
      <c r="B26" s="13" t="s">
        <v>258</v>
      </c>
      <c r="C26" s="14" t="s">
        <v>56</v>
      </c>
      <c r="D26" s="15" t="s">
        <v>57</v>
      </c>
      <c r="E26" s="34"/>
      <c r="F26" s="17">
        <v>0</v>
      </c>
      <c r="G26" s="235">
        <v>0</v>
      </c>
      <c r="H26" s="34"/>
    </row>
    <row r="27" spans="1:8" ht="14.15" customHeight="1">
      <c r="A27" s="6" t="s">
        <v>259</v>
      </c>
      <c r="B27" s="20" t="s">
        <v>260</v>
      </c>
      <c r="C27" s="21" t="s">
        <v>56</v>
      </c>
      <c r="D27" s="22" t="s">
        <v>64</v>
      </c>
      <c r="E27" s="33"/>
      <c r="F27" s="23">
        <f>SUM(F22:F26)</f>
        <v>49.204999999999998</v>
      </c>
      <c r="G27" s="24">
        <f>SUM(G22:G26)</f>
        <v>51.688000000000002</v>
      </c>
      <c r="H27" s="34"/>
    </row>
    <row r="28" spans="1:8" ht="14.15" customHeight="1">
      <c r="A28" s="37"/>
      <c r="B28" s="38"/>
      <c r="C28" s="37"/>
      <c r="D28" s="37"/>
      <c r="F28" s="39"/>
      <c r="G28" s="39"/>
    </row>
    <row r="29" spans="1:8" ht="14.15" customHeight="1">
      <c r="A29" s="97"/>
      <c r="B29" s="25" t="s">
        <v>261</v>
      </c>
      <c r="C29" s="74"/>
      <c r="D29" s="75"/>
      <c r="E29" s="34"/>
    </row>
    <row r="30" spans="1:8" ht="14.15" customHeight="1">
      <c r="A30" s="4" t="s">
        <v>262</v>
      </c>
      <c r="B30" s="13" t="s">
        <v>250</v>
      </c>
      <c r="C30" s="14" t="s">
        <v>56</v>
      </c>
      <c r="D30" s="15" t="s">
        <v>57</v>
      </c>
      <c r="E30" s="33"/>
      <c r="F30" s="95">
        <v>0</v>
      </c>
      <c r="G30" s="95">
        <v>0</v>
      </c>
      <c r="H30" s="34"/>
    </row>
    <row r="31" spans="1:8" ht="14.15" customHeight="1">
      <c r="A31" s="4" t="s">
        <v>263</v>
      </c>
      <c r="B31" s="13" t="s">
        <v>264</v>
      </c>
      <c r="C31" s="14" t="s">
        <v>56</v>
      </c>
      <c r="D31" s="15" t="s">
        <v>64</v>
      </c>
      <c r="E31" s="33"/>
      <c r="F31" s="18">
        <f>'M11'!F34</f>
        <v>-83</v>
      </c>
      <c r="G31" s="19">
        <f>'M11'!G34</f>
        <v>-88.4</v>
      </c>
      <c r="H31" s="34"/>
    </row>
    <row r="32" spans="1:8" ht="14.15" customHeight="1">
      <c r="A32" s="6" t="s">
        <v>265</v>
      </c>
      <c r="B32" s="20" t="s">
        <v>266</v>
      </c>
      <c r="C32" s="21" t="s">
        <v>56</v>
      </c>
      <c r="D32" s="22" t="s">
        <v>64</v>
      </c>
      <c r="E32" s="33"/>
      <c r="F32" s="23">
        <f>SUM(F30:F31)</f>
        <v>-83</v>
      </c>
      <c r="G32" s="24">
        <f>SUM(G30:G31)</f>
        <v>-88.4</v>
      </c>
      <c r="H32" s="34"/>
    </row>
    <row r="33" spans="1:10" ht="14.15" customHeight="1">
      <c r="A33" s="38"/>
      <c r="B33" s="38"/>
      <c r="C33" s="38"/>
      <c r="D33" s="38"/>
      <c r="F33" s="39"/>
      <c r="G33" s="39"/>
    </row>
    <row r="34" spans="1:10" ht="14.15" customHeight="1">
      <c r="A34" s="98"/>
      <c r="B34" s="25" t="s">
        <v>267</v>
      </c>
      <c r="C34" s="74"/>
      <c r="D34" s="75"/>
      <c r="E34" s="34"/>
    </row>
    <row r="35" spans="1:10" ht="14.15" customHeight="1">
      <c r="A35" s="4" t="s">
        <v>268</v>
      </c>
      <c r="B35" s="13" t="s">
        <v>269</v>
      </c>
      <c r="C35" s="14" t="s">
        <v>56</v>
      </c>
      <c r="D35" s="15" t="s">
        <v>57</v>
      </c>
      <c r="E35" s="34"/>
      <c r="F35" s="16">
        <v>-728.69299999999998</v>
      </c>
      <c r="G35" s="95">
        <v>-802.529</v>
      </c>
      <c r="H35" s="34"/>
    </row>
    <row r="36" spans="1:10" ht="14.15" customHeight="1">
      <c r="A36" s="4" t="s">
        <v>270</v>
      </c>
      <c r="B36" s="13" t="s">
        <v>271</v>
      </c>
      <c r="C36" s="14" t="s">
        <v>56</v>
      </c>
      <c r="D36" s="15" t="s">
        <v>57</v>
      </c>
      <c r="E36" s="34"/>
      <c r="F36" s="17">
        <v>0</v>
      </c>
      <c r="G36" s="48">
        <v>0</v>
      </c>
      <c r="H36" s="34"/>
    </row>
    <row r="37" spans="1:10" ht="14.15" customHeight="1">
      <c r="A37" s="4" t="s">
        <v>272</v>
      </c>
      <c r="B37" s="13" t="s">
        <v>273</v>
      </c>
      <c r="C37" s="14" t="s">
        <v>56</v>
      </c>
      <c r="D37" s="15" t="s">
        <v>57</v>
      </c>
      <c r="E37" s="34"/>
      <c r="F37" s="17">
        <v>-35.642000000000003</v>
      </c>
      <c r="G37" s="36">
        <v>-50.143999999999998</v>
      </c>
      <c r="H37" s="34"/>
    </row>
    <row r="38" spans="1:10" ht="14.15" customHeight="1">
      <c r="A38" s="4" t="s">
        <v>274</v>
      </c>
      <c r="B38" s="13" t="s">
        <v>275</v>
      </c>
      <c r="C38" s="14" t="s">
        <v>56</v>
      </c>
      <c r="D38" s="15" t="s">
        <v>57</v>
      </c>
      <c r="E38" s="34"/>
      <c r="F38" s="17">
        <v>-373.523093355534</v>
      </c>
      <c r="G38" s="48">
        <v>-802.73709335553394</v>
      </c>
      <c r="H38" s="310"/>
    </row>
    <row r="39" spans="1:10" ht="14.15" customHeight="1">
      <c r="A39" s="4" t="s">
        <v>276</v>
      </c>
      <c r="B39" s="13" t="s">
        <v>277</v>
      </c>
      <c r="C39" s="14" t="s">
        <v>56</v>
      </c>
      <c r="D39" s="15" t="s">
        <v>64</v>
      </c>
      <c r="E39" s="33"/>
      <c r="F39" s="18">
        <f>SUM(F35:F38)</f>
        <v>-1137.858093355534</v>
      </c>
      <c r="G39" s="19">
        <f>SUM(G35:G38)</f>
        <v>-1655.4100933555339</v>
      </c>
      <c r="H39" s="34"/>
    </row>
    <row r="40" spans="1:10" ht="14.15" customHeight="1">
      <c r="A40" s="6" t="s">
        <v>278</v>
      </c>
      <c r="B40" s="20" t="s">
        <v>279</v>
      </c>
      <c r="C40" s="21" t="s">
        <v>56</v>
      </c>
      <c r="D40" s="22" t="s">
        <v>64</v>
      </c>
      <c r="E40" s="33"/>
      <c r="F40" s="23">
        <f>F19+F27+F32+F39</f>
        <v>110601.83890664445</v>
      </c>
      <c r="G40" s="24">
        <f>G19+G27+G32+G39</f>
        <v>114515.00590664445</v>
      </c>
      <c r="H40" s="34"/>
    </row>
    <row r="41" spans="1:10" ht="15" customHeight="1">
      <c r="A41" s="37"/>
      <c r="B41" s="99"/>
      <c r="C41" s="99"/>
      <c r="D41" s="99"/>
      <c r="F41" s="100"/>
      <c r="G41" s="100"/>
    </row>
    <row r="42" spans="1:10" ht="15" customHeight="1">
      <c r="A42" s="73"/>
      <c r="B42" s="25" t="s">
        <v>280</v>
      </c>
      <c r="C42" s="74"/>
      <c r="D42" s="75"/>
      <c r="E42" s="34"/>
    </row>
    <row r="43" spans="1:10" ht="14.15" customHeight="1" thickBot="1">
      <c r="A43" s="4" t="s">
        <v>281</v>
      </c>
      <c r="B43" s="13" t="s">
        <v>282</v>
      </c>
      <c r="C43" s="14" t="s">
        <v>56</v>
      </c>
      <c r="D43" s="15" t="s">
        <v>57</v>
      </c>
      <c r="E43" s="34"/>
      <c r="F43" s="16">
        <v>4874.4319999999998</v>
      </c>
      <c r="G43" s="35">
        <v>5044.4319999999998</v>
      </c>
      <c r="H43" s="34"/>
    </row>
    <row r="44" spans="1:10">
      <c r="A44" s="4" t="s">
        <v>283</v>
      </c>
      <c r="B44" s="13" t="s">
        <v>284</v>
      </c>
      <c r="C44" s="14" t="s">
        <v>56</v>
      </c>
      <c r="D44" s="15" t="s">
        <v>57</v>
      </c>
      <c r="E44" s="34"/>
      <c r="F44" s="17">
        <v>1737.3420000000001</v>
      </c>
      <c r="G44" s="35">
        <v>1842.8910000000001</v>
      </c>
      <c r="H44" s="311"/>
      <c r="J44" s="255"/>
    </row>
    <row r="45" spans="1:10" ht="14.15" customHeight="1">
      <c r="A45" s="4" t="s">
        <v>285</v>
      </c>
      <c r="B45" s="13" t="s">
        <v>286</v>
      </c>
      <c r="C45" s="14" t="s">
        <v>56</v>
      </c>
      <c r="D45" s="15" t="s">
        <v>57</v>
      </c>
      <c r="E45" s="34"/>
      <c r="F45" s="17">
        <v>103856.63499999999</v>
      </c>
      <c r="G45" s="36">
        <v>107494.253</v>
      </c>
      <c r="H45" s="313"/>
      <c r="I45" s="287"/>
    </row>
    <row r="46" spans="1:10" ht="14.15" customHeight="1">
      <c r="A46" s="4" t="s">
        <v>287</v>
      </c>
      <c r="B46" s="13" t="s">
        <v>288</v>
      </c>
      <c r="C46" s="14" t="s">
        <v>56</v>
      </c>
      <c r="D46" s="15" t="s">
        <v>57</v>
      </c>
      <c r="E46" s="34"/>
      <c r="F46" s="17">
        <v>133.43</v>
      </c>
      <c r="G46" s="235">
        <v>133.43</v>
      </c>
      <c r="H46" s="34"/>
    </row>
    <row r="47" spans="1:10" ht="14.15" customHeight="1" thickBot="1">
      <c r="A47" s="6" t="s">
        <v>289</v>
      </c>
      <c r="B47" s="20" t="s">
        <v>290</v>
      </c>
      <c r="C47" s="21" t="s">
        <v>56</v>
      </c>
      <c r="D47" s="22" t="s">
        <v>64</v>
      </c>
      <c r="E47" s="33"/>
      <c r="F47" s="23">
        <f>SUM(F43:F46)</f>
        <v>110601.83899999999</v>
      </c>
      <c r="G47" s="24">
        <f>SUM(G43:G46)</f>
        <v>114515.00599999999</v>
      </c>
      <c r="H47" s="34"/>
      <c r="I47" s="331"/>
    </row>
    <row r="48" spans="1:10" ht="15" customHeight="1" thickBot="1">
      <c r="A48" s="37"/>
      <c r="B48" s="38"/>
      <c r="C48" s="101"/>
      <c r="D48" s="101"/>
      <c r="F48" s="312"/>
    </row>
    <row r="49" spans="1:8" ht="14.15" customHeight="1">
      <c r="A49" s="42"/>
      <c r="B49" s="43"/>
      <c r="C49" s="43"/>
      <c r="D49" s="43"/>
      <c r="E49" s="43"/>
      <c r="F49" s="44"/>
    </row>
    <row r="50" spans="1:8" ht="14.15" customHeight="1">
      <c r="A50" s="31" t="s">
        <v>291</v>
      </c>
      <c r="B50" t="s">
        <v>292</v>
      </c>
      <c r="F50" s="324"/>
    </row>
    <row r="51" spans="1:8" ht="14.15" customHeight="1">
      <c r="A51" s="34"/>
      <c r="F51" s="324"/>
    </row>
    <row r="52" spans="1:8" ht="14.15" customHeight="1">
      <c r="A52" s="31" t="s">
        <v>293</v>
      </c>
      <c r="B52" t="s">
        <v>292</v>
      </c>
      <c r="F52" s="324"/>
    </row>
    <row r="53" spans="1:8" ht="14.15" customHeight="1">
      <c r="A53" s="34"/>
      <c r="F53" s="324"/>
    </row>
    <row r="54" spans="1:8" ht="14.15" customHeight="1">
      <c r="A54" s="31" t="s">
        <v>228</v>
      </c>
      <c r="C54" s="32" t="s">
        <v>112</v>
      </c>
      <c r="D54" s="335">
        <v>46198</v>
      </c>
      <c r="F54" s="324"/>
      <c r="H54" s="240"/>
    </row>
    <row r="55" spans="1:8" ht="15" customHeight="1" thickBot="1">
      <c r="A55" s="46"/>
      <c r="F55" s="325"/>
      <c r="H55" s="240"/>
    </row>
    <row r="56" spans="1:8" ht="14.15" customHeight="1">
      <c r="A56" s="43"/>
      <c r="B56" s="43"/>
      <c r="C56" s="43"/>
      <c r="D56" s="43"/>
      <c r="E56" s="43"/>
      <c r="F56" s="102"/>
      <c r="H56" s="240"/>
    </row>
    <row r="57" spans="1:8" ht="14.15" customHeight="1"/>
    <row r="58" spans="1:8" ht="14.15" customHeight="1"/>
    <row r="59" spans="1:8" ht="14.15" customHeight="1"/>
    <row r="60" spans="1:8" ht="14.15" customHeight="1"/>
    <row r="61" spans="1:8" ht="14.15" customHeight="1"/>
    <row r="62" spans="1:8" ht="14.15" customHeight="1">
      <c r="G62" s="320"/>
      <c r="H62" s="309"/>
    </row>
  </sheetData>
  <mergeCells count="4">
    <mergeCell ref="B6:B7"/>
    <mergeCell ref="A6:A7"/>
    <mergeCell ref="D6:D7"/>
    <mergeCell ref="C6:C7"/>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65"/>
  <sheetViews>
    <sheetView showRuler="0" zoomScaleNormal="100" workbookViewId="0">
      <selection sqref="A1:XFD1048576"/>
    </sheetView>
  </sheetViews>
  <sheetFormatPr defaultColWidth="13.7265625" defaultRowHeight="12.5"/>
  <cols>
    <col min="1" max="1" width="9.26953125" customWidth="1"/>
    <col min="2" max="2" width="64.26953125" customWidth="1"/>
    <col min="3" max="3" width="6.453125" customWidth="1"/>
    <col min="4" max="4" width="14.81640625" customWidth="1"/>
    <col min="5" max="5" width="6.26953125" customWidth="1"/>
    <col min="6" max="7" width="9.7265625" customWidth="1"/>
    <col min="8" max="12" width="9" customWidth="1"/>
    <col min="13" max="13" width="53.1796875" bestFit="1" customWidth="1"/>
    <col min="14" max="15" width="9" customWidth="1"/>
  </cols>
  <sheetData>
    <row r="1" spans="1:11" ht="17.5" customHeight="1"/>
    <row r="2" spans="1:11" ht="17.5" customHeight="1"/>
    <row r="3" spans="1:11" ht="17.5" customHeight="1">
      <c r="A3" s="1"/>
      <c r="B3" s="252" t="s">
        <v>45</v>
      </c>
    </row>
    <row r="4" spans="1:11" ht="17.5" customHeight="1">
      <c r="A4" s="1"/>
      <c r="B4" s="252" t="s">
        <v>294</v>
      </c>
    </row>
    <row r="5" spans="1:11" ht="18.649999999999999" customHeight="1"/>
    <row r="6" spans="1:11" ht="14.15" customHeight="1">
      <c r="A6" s="343" t="s">
        <v>47</v>
      </c>
      <c r="B6" s="341" t="s">
        <v>48</v>
      </c>
      <c r="C6" s="347" t="s">
        <v>49</v>
      </c>
      <c r="D6" s="345" t="s">
        <v>50</v>
      </c>
      <c r="E6" s="89"/>
      <c r="F6" s="2" t="str">
        <f>'M1 (SRC21)'!F6</f>
        <v>2024-25</v>
      </c>
      <c r="G6" s="10" t="str">
        <f>'M1 (SRC21)'!G6</f>
        <v>2025-26</v>
      </c>
      <c r="H6" s="34"/>
    </row>
    <row r="7" spans="1:11" ht="15" customHeight="1">
      <c r="A7" s="350"/>
      <c r="B7" s="352"/>
      <c r="C7" s="354"/>
      <c r="D7" s="356"/>
      <c r="E7" s="89"/>
      <c r="F7" s="11" t="s">
        <v>53</v>
      </c>
      <c r="G7" s="12" t="s">
        <v>53</v>
      </c>
      <c r="H7" s="34"/>
    </row>
    <row r="8" spans="1:11" ht="15" customHeight="1">
      <c r="A8" s="38"/>
      <c r="B8" s="38"/>
      <c r="C8" s="38"/>
      <c r="D8" s="38"/>
      <c r="F8" s="39"/>
      <c r="G8" s="39"/>
    </row>
    <row r="9" spans="1:11" ht="29.15" customHeight="1">
      <c r="A9" s="98"/>
      <c r="B9" s="25" t="s">
        <v>295</v>
      </c>
      <c r="C9" s="74"/>
      <c r="D9" s="75"/>
      <c r="E9" s="109"/>
    </row>
    <row r="10" spans="1:11" ht="14.15" customHeight="1">
      <c r="A10" s="4" t="s">
        <v>296</v>
      </c>
      <c r="B10" s="13" t="s">
        <v>297</v>
      </c>
      <c r="C10" s="14" t="s">
        <v>56</v>
      </c>
      <c r="D10" s="15" t="s">
        <v>64</v>
      </c>
      <c r="E10" s="89"/>
      <c r="F10" s="52">
        <f>'M4'!F16</f>
        <v>-186.09809335553368</v>
      </c>
      <c r="G10" s="318">
        <f>'M4'!G16</f>
        <v>-69.129999999999754</v>
      </c>
      <c r="H10" s="34"/>
    </row>
    <row r="11" spans="1:11" ht="14.15" customHeight="1">
      <c r="A11" s="4" t="s">
        <v>298</v>
      </c>
      <c r="B11" s="13" t="s">
        <v>299</v>
      </c>
      <c r="C11" s="14" t="s">
        <v>56</v>
      </c>
      <c r="D11" s="15" t="s">
        <v>57</v>
      </c>
      <c r="E11" s="109"/>
      <c r="F11" s="17">
        <v>40.396999999999998</v>
      </c>
      <c r="G11" s="257">
        <v>28.536000000000001</v>
      </c>
      <c r="H11" s="303"/>
      <c r="I11" s="255"/>
      <c r="K11" s="255"/>
    </row>
    <row r="12" spans="1:11" ht="14.15" customHeight="1">
      <c r="A12" s="4" t="s">
        <v>300</v>
      </c>
      <c r="B12" s="13" t="s">
        <v>301</v>
      </c>
      <c r="C12" s="14" t="s">
        <v>56</v>
      </c>
      <c r="D12" s="15" t="s">
        <v>57</v>
      </c>
      <c r="E12" s="109"/>
      <c r="F12" s="17">
        <v>0</v>
      </c>
      <c r="G12" s="235">
        <v>0</v>
      </c>
      <c r="H12" s="34"/>
      <c r="K12" s="255"/>
    </row>
    <row r="13" spans="1:11" ht="14.15" customHeight="1">
      <c r="A13" s="4" t="s">
        <v>302</v>
      </c>
      <c r="B13" s="13" t="s">
        <v>138</v>
      </c>
      <c r="C13" s="14" t="s">
        <v>56</v>
      </c>
      <c r="D13" s="15" t="s">
        <v>57</v>
      </c>
      <c r="E13" s="109"/>
      <c r="F13" s="17">
        <v>12.872</v>
      </c>
      <c r="G13" s="36">
        <v>14.155999999999999</v>
      </c>
      <c r="H13" s="34"/>
    </row>
    <row r="14" spans="1:11" ht="14.15" customHeight="1">
      <c r="A14" s="4" t="s">
        <v>303</v>
      </c>
      <c r="B14" s="13" t="s">
        <v>68</v>
      </c>
      <c r="C14" s="14" t="s">
        <v>56</v>
      </c>
      <c r="D14" s="15" t="s">
        <v>57</v>
      </c>
      <c r="E14" s="109"/>
      <c r="F14" s="17">
        <v>2.3199999999999998</v>
      </c>
      <c r="G14" s="36">
        <v>1.8760000000000001</v>
      </c>
      <c r="H14" s="34"/>
    </row>
    <row r="15" spans="1:11" ht="14.15" customHeight="1">
      <c r="A15" s="4" t="s">
        <v>304</v>
      </c>
      <c r="B15" s="13" t="s">
        <v>305</v>
      </c>
      <c r="C15" s="14" t="s">
        <v>56</v>
      </c>
      <c r="D15" s="15" t="s">
        <v>64</v>
      </c>
      <c r="E15" s="109"/>
      <c r="F15" s="18">
        <f>-'M4'!F13</f>
        <v>753.26909335553376</v>
      </c>
      <c r="G15" s="258">
        <f>-'M4'!G13</f>
        <v>781.64</v>
      </c>
      <c r="H15" s="34"/>
    </row>
    <row r="16" spans="1:11" ht="14.15" customHeight="1">
      <c r="A16" s="4" t="s">
        <v>306</v>
      </c>
      <c r="B16" s="13" t="s">
        <v>307</v>
      </c>
      <c r="C16" s="14" t="s">
        <v>56</v>
      </c>
      <c r="D16" s="15" t="s">
        <v>64</v>
      </c>
      <c r="E16" s="109"/>
      <c r="F16" s="18">
        <f>-'M4'!F14</f>
        <v>-1.915</v>
      </c>
      <c r="G16" s="19">
        <f>-'M4'!G14</f>
        <v>-1.8080000000000001</v>
      </c>
      <c r="H16" s="34"/>
    </row>
    <row r="17" spans="1:9" ht="14.15" customHeight="1">
      <c r="A17" s="4" t="s">
        <v>308</v>
      </c>
      <c r="B17" s="13" t="s">
        <v>309</v>
      </c>
      <c r="C17" s="14" t="s">
        <v>56</v>
      </c>
      <c r="D17" s="15" t="s">
        <v>57</v>
      </c>
      <c r="E17" s="109"/>
      <c r="F17" s="17">
        <v>-7.8860000000000001</v>
      </c>
      <c r="G17" s="36">
        <v>-14.891999999999999</v>
      </c>
      <c r="H17" s="34"/>
    </row>
    <row r="18" spans="1:9" ht="15" customHeight="1">
      <c r="A18" s="6" t="s">
        <v>310</v>
      </c>
      <c r="B18" s="20" t="s">
        <v>311</v>
      </c>
      <c r="C18" s="21" t="s">
        <v>56</v>
      </c>
      <c r="D18" s="22" t="s">
        <v>64</v>
      </c>
      <c r="E18" s="89"/>
      <c r="F18" s="23">
        <f>SUM(F10:F17)</f>
        <v>612.95900000000006</v>
      </c>
      <c r="G18" s="319">
        <f>SUM(G10:G17)</f>
        <v>740.37800000000016</v>
      </c>
      <c r="H18" s="34"/>
      <c r="I18" s="255"/>
    </row>
    <row r="19" spans="1:9" ht="15" customHeight="1">
      <c r="A19" s="37"/>
      <c r="B19" s="96"/>
      <c r="C19" s="37"/>
      <c r="D19" s="37"/>
      <c r="F19" s="39"/>
      <c r="G19" s="39"/>
    </row>
    <row r="20" spans="1:9" ht="15" customHeight="1">
      <c r="A20" s="98"/>
      <c r="B20" s="25" t="s">
        <v>312</v>
      </c>
      <c r="C20" s="74"/>
      <c r="D20" s="75"/>
      <c r="E20" s="109"/>
    </row>
    <row r="21" spans="1:9" ht="14.15" customHeight="1">
      <c r="A21" s="4" t="s">
        <v>313</v>
      </c>
      <c r="B21" s="13" t="s">
        <v>314</v>
      </c>
      <c r="C21" s="14" t="s">
        <v>56</v>
      </c>
      <c r="D21" s="15" t="s">
        <v>57</v>
      </c>
      <c r="E21" s="109"/>
      <c r="F21" s="16">
        <v>11.099</v>
      </c>
      <c r="G21" s="35">
        <v>4.3949999999999996</v>
      </c>
      <c r="H21" s="34"/>
    </row>
    <row r="22" spans="1:9" ht="14.15" customHeight="1">
      <c r="A22" s="4" t="s">
        <v>315</v>
      </c>
      <c r="B22" s="13" t="s">
        <v>316</v>
      </c>
      <c r="C22" s="14" t="s">
        <v>56</v>
      </c>
      <c r="D22" s="15" t="s">
        <v>57</v>
      </c>
      <c r="E22" s="109"/>
      <c r="F22" s="17">
        <v>-152.1</v>
      </c>
      <c r="G22" s="36">
        <v>-159.857</v>
      </c>
      <c r="H22" s="34"/>
    </row>
    <row r="23" spans="1:9" ht="15" customHeight="1">
      <c r="A23" s="6" t="s">
        <v>317</v>
      </c>
      <c r="B23" s="20" t="s">
        <v>318</v>
      </c>
      <c r="C23" s="21" t="s">
        <v>56</v>
      </c>
      <c r="D23" s="22" t="s">
        <v>64</v>
      </c>
      <c r="E23" s="89"/>
      <c r="F23" s="23">
        <f>SUM(F21:F22)</f>
        <v>-141.001</v>
      </c>
      <c r="G23" s="24">
        <f>SUM(G21:G22)</f>
        <v>-155.46199999999999</v>
      </c>
      <c r="H23" s="34"/>
    </row>
    <row r="24" spans="1:9" ht="15" customHeight="1">
      <c r="A24" s="111"/>
      <c r="B24" s="112"/>
      <c r="C24" s="112"/>
      <c r="D24" s="112"/>
      <c r="F24" s="113"/>
      <c r="G24" s="113"/>
    </row>
    <row r="25" spans="1:9" ht="15" customHeight="1">
      <c r="A25" s="98"/>
      <c r="B25" s="25" t="s">
        <v>88</v>
      </c>
      <c r="C25" s="74"/>
      <c r="D25" s="75"/>
      <c r="E25" s="109"/>
    </row>
    <row r="26" spans="1:9" ht="14.15" customHeight="1">
      <c r="A26" s="4" t="s">
        <v>319</v>
      </c>
      <c r="B26" s="13" t="s">
        <v>88</v>
      </c>
      <c r="C26" s="14" t="s">
        <v>56</v>
      </c>
      <c r="D26" s="15" t="s">
        <v>57</v>
      </c>
      <c r="E26" s="110"/>
      <c r="F26" s="47">
        <v>16.478000000000002</v>
      </c>
      <c r="G26" s="35">
        <v>5.274</v>
      </c>
      <c r="H26" s="34"/>
    </row>
    <row r="27" spans="1:9" ht="15" customHeight="1">
      <c r="A27" s="6" t="s">
        <v>320</v>
      </c>
      <c r="B27" s="20" t="s">
        <v>321</v>
      </c>
      <c r="C27" s="21" t="s">
        <v>56</v>
      </c>
      <c r="D27" s="22" t="s">
        <v>64</v>
      </c>
      <c r="E27" s="89"/>
      <c r="F27" s="23">
        <f>F18+F23+F26</f>
        <v>488.43600000000009</v>
      </c>
      <c r="G27" s="86">
        <f>G18+G23+G26</f>
        <v>590.19000000000017</v>
      </c>
      <c r="H27" s="34"/>
    </row>
    <row r="28" spans="1:9" ht="15" customHeight="1">
      <c r="A28" s="37"/>
      <c r="B28" s="38"/>
      <c r="C28" s="38"/>
      <c r="D28" s="38"/>
      <c r="F28" s="39"/>
      <c r="G28" s="39"/>
    </row>
    <row r="29" spans="1:9" ht="29.15" customHeight="1">
      <c r="A29" s="98"/>
      <c r="B29" s="25" t="s">
        <v>295</v>
      </c>
      <c r="C29" s="74"/>
      <c r="D29" s="75"/>
      <c r="E29" s="109"/>
    </row>
    <row r="30" spans="1:9" ht="14.15" customHeight="1">
      <c r="A30" s="4" t="s">
        <v>322</v>
      </c>
      <c r="B30" s="104" t="s">
        <v>323</v>
      </c>
      <c r="C30" s="14" t="s">
        <v>56</v>
      </c>
      <c r="D30" s="15" t="s">
        <v>57</v>
      </c>
      <c r="E30" s="109"/>
      <c r="F30" s="16">
        <v>-39.911000000000001</v>
      </c>
      <c r="G30" s="256">
        <v>-28.703000000000003</v>
      </c>
      <c r="H30" s="114"/>
    </row>
    <row r="31" spans="1:9" ht="14.15" customHeight="1">
      <c r="A31" s="4" t="s">
        <v>324</v>
      </c>
      <c r="B31" s="104" t="s">
        <v>325</v>
      </c>
      <c r="C31" s="14" t="s">
        <v>56</v>
      </c>
      <c r="D31" s="15" t="s">
        <v>57</v>
      </c>
      <c r="E31" s="109"/>
      <c r="F31" s="17">
        <v>-147.13900000000001</v>
      </c>
      <c r="G31" s="257">
        <v>-142.27000000000001</v>
      </c>
      <c r="H31" s="114"/>
    </row>
    <row r="32" spans="1:9" ht="14.15" customHeight="1">
      <c r="A32" s="4" t="s">
        <v>326</v>
      </c>
      <c r="B32" s="104" t="s">
        <v>327</v>
      </c>
      <c r="C32" s="14" t="s">
        <v>56</v>
      </c>
      <c r="D32" s="15" t="s">
        <v>57</v>
      </c>
      <c r="E32" s="109"/>
      <c r="F32" s="17">
        <v>-379.74599999999998</v>
      </c>
      <c r="G32" s="257">
        <v>-352.42599999999999</v>
      </c>
      <c r="H32" s="114"/>
    </row>
    <row r="33" spans="1:17" ht="14.15" customHeight="1">
      <c r="A33" s="4" t="s">
        <v>328</v>
      </c>
      <c r="B33" s="13" t="s">
        <v>329</v>
      </c>
      <c r="C33" s="14" t="s">
        <v>56</v>
      </c>
      <c r="D33" s="15" t="s">
        <v>57</v>
      </c>
      <c r="E33" s="109"/>
      <c r="F33" s="17">
        <v>-62.719000000000001</v>
      </c>
      <c r="G33" s="257">
        <v>-61.543999999999997</v>
      </c>
      <c r="H33" s="114"/>
    </row>
    <row r="34" spans="1:17" ht="14.15" customHeight="1">
      <c r="A34" s="4" t="s">
        <v>330</v>
      </c>
      <c r="B34" s="13" t="s">
        <v>331</v>
      </c>
      <c r="C34" s="14" t="s">
        <v>56</v>
      </c>
      <c r="D34" s="15" t="s">
        <v>57</v>
      </c>
      <c r="E34" s="109"/>
      <c r="F34" s="17">
        <v>-163.375</v>
      </c>
      <c r="G34" s="257">
        <v>-238.43600000000001</v>
      </c>
      <c r="J34" s="255"/>
    </row>
    <row r="35" spans="1:17" ht="14.15" customHeight="1">
      <c r="A35" s="4" t="s">
        <v>332</v>
      </c>
      <c r="B35" s="13" t="s">
        <v>333</v>
      </c>
      <c r="C35" s="14" t="s">
        <v>56</v>
      </c>
      <c r="D35" s="15" t="s">
        <v>57</v>
      </c>
      <c r="E35" s="109"/>
      <c r="F35" s="17">
        <v>-14.878</v>
      </c>
      <c r="G35" s="257">
        <v>-14.391</v>
      </c>
      <c r="H35" s="34"/>
    </row>
    <row r="36" spans="1:17" ht="14.15" customHeight="1">
      <c r="A36" s="4" t="s">
        <v>334</v>
      </c>
      <c r="B36" s="13" t="s">
        <v>335</v>
      </c>
      <c r="C36" s="14" t="s">
        <v>56</v>
      </c>
      <c r="D36" s="15" t="s">
        <v>57</v>
      </c>
      <c r="E36" s="109"/>
      <c r="F36" s="17">
        <v>5.609</v>
      </c>
      <c r="G36" s="257">
        <v>6.077</v>
      </c>
      <c r="H36" s="34"/>
    </row>
    <row r="37" spans="1:17" ht="14.15" customHeight="1">
      <c r="A37" s="4" t="s">
        <v>336</v>
      </c>
      <c r="B37" s="13" t="s">
        <v>337</v>
      </c>
      <c r="C37" s="14" t="s">
        <v>56</v>
      </c>
      <c r="D37" s="15" t="s">
        <v>57</v>
      </c>
      <c r="E37" s="109"/>
      <c r="F37" s="17">
        <v>0</v>
      </c>
      <c r="G37" s="257">
        <v>0</v>
      </c>
      <c r="H37" s="34"/>
    </row>
    <row r="38" spans="1:17" ht="15" customHeight="1">
      <c r="A38" s="6" t="s">
        <v>338</v>
      </c>
      <c r="B38" s="20" t="s">
        <v>339</v>
      </c>
      <c r="C38" s="21" t="s">
        <v>56</v>
      </c>
      <c r="D38" s="22" t="s">
        <v>64</v>
      </c>
      <c r="E38" s="89"/>
      <c r="F38" s="23">
        <f>SUM(F30:F37)</f>
        <v>-802.15900000000011</v>
      </c>
      <c r="G38" s="24">
        <f>SUM(G30:G37)</f>
        <v>-831.69299999999998</v>
      </c>
      <c r="H38" s="115"/>
    </row>
    <row r="39" spans="1:17" ht="15" customHeight="1">
      <c r="A39" s="37"/>
      <c r="B39" s="99"/>
      <c r="C39" s="99"/>
      <c r="D39" s="99"/>
      <c r="F39" s="116"/>
      <c r="G39" s="116"/>
      <c r="Q39" s="255"/>
    </row>
    <row r="40" spans="1:17" ht="15" customHeight="1">
      <c r="A40" s="105" t="s">
        <v>340</v>
      </c>
      <c r="B40" s="106" t="s">
        <v>341</v>
      </c>
      <c r="C40" s="107" t="s">
        <v>56</v>
      </c>
      <c r="D40" s="108" t="s">
        <v>64</v>
      </c>
      <c r="E40" s="89"/>
      <c r="F40" s="67">
        <f>F27+F38</f>
        <v>-313.72300000000001</v>
      </c>
      <c r="G40" s="251">
        <f>G27+G38</f>
        <v>-241.50299999999982</v>
      </c>
      <c r="H40" s="34"/>
    </row>
    <row r="41" spans="1:17" ht="15" customHeight="1">
      <c r="A41" s="38"/>
      <c r="B41" s="38"/>
      <c r="C41" s="38"/>
      <c r="D41" s="38"/>
      <c r="F41" s="39"/>
      <c r="G41" s="39"/>
    </row>
    <row r="42" spans="1:17" ht="15" customHeight="1">
      <c r="A42" s="98"/>
      <c r="B42" s="25" t="s">
        <v>342</v>
      </c>
      <c r="C42" s="74"/>
      <c r="D42" s="75"/>
      <c r="E42" s="109"/>
    </row>
    <row r="43" spans="1:17" ht="14.15" customHeight="1">
      <c r="A43" s="4" t="s">
        <v>343</v>
      </c>
      <c r="B43" s="104" t="s">
        <v>344</v>
      </c>
      <c r="C43" s="14" t="s">
        <v>56</v>
      </c>
      <c r="D43" s="15" t="s">
        <v>57</v>
      </c>
      <c r="E43" s="109"/>
      <c r="F43" s="16">
        <v>338.58</v>
      </c>
      <c r="G43" s="35">
        <v>297.44099999999997</v>
      </c>
      <c r="H43" s="34"/>
    </row>
    <row r="44" spans="1:17" ht="14.15" customHeight="1">
      <c r="A44" s="4" t="s">
        <v>345</v>
      </c>
      <c r="B44" s="104" t="s">
        <v>346</v>
      </c>
      <c r="C44" s="14" t="s">
        <v>56</v>
      </c>
      <c r="D44" s="15" t="s">
        <v>57</v>
      </c>
      <c r="E44" s="109"/>
      <c r="F44" s="17">
        <v>0</v>
      </c>
      <c r="G44" s="48">
        <v>0</v>
      </c>
      <c r="H44" s="34"/>
    </row>
    <row r="45" spans="1:17" ht="14.15" customHeight="1">
      <c r="A45" s="4" t="s">
        <v>347</v>
      </c>
      <c r="B45" s="104" t="s">
        <v>348</v>
      </c>
      <c r="C45" s="14" t="s">
        <v>56</v>
      </c>
      <c r="D45" s="15" t="s">
        <v>57</v>
      </c>
      <c r="E45" s="109"/>
      <c r="F45" s="17">
        <v>-168.58</v>
      </c>
      <c r="G45" s="48">
        <v>-127.441</v>
      </c>
      <c r="H45" s="34"/>
    </row>
    <row r="46" spans="1:17" ht="14.15" customHeight="1">
      <c r="A46" s="4" t="s">
        <v>349</v>
      </c>
      <c r="B46" s="104" t="s">
        <v>350</v>
      </c>
      <c r="C46" s="14" t="s">
        <v>56</v>
      </c>
      <c r="D46" s="15" t="s">
        <v>64</v>
      </c>
      <c r="E46" s="89"/>
      <c r="F46" s="18">
        <f>SUM(F43:F45)</f>
        <v>169.99999999999997</v>
      </c>
      <c r="G46" s="19">
        <f>SUM(G43:G45)</f>
        <v>169.99999999999997</v>
      </c>
      <c r="H46" s="34"/>
    </row>
    <row r="47" spans="1:17" ht="15" customHeight="1">
      <c r="A47" s="6" t="s">
        <v>351</v>
      </c>
      <c r="B47" s="20" t="s">
        <v>352</v>
      </c>
      <c r="C47" s="21" t="s">
        <v>56</v>
      </c>
      <c r="D47" s="22" t="s">
        <v>64</v>
      </c>
      <c r="E47" s="89"/>
      <c r="F47" s="23">
        <f>F40+F46</f>
        <v>-143.72300000000004</v>
      </c>
      <c r="G47" s="86">
        <f>G40+G46</f>
        <v>-71.502999999999844</v>
      </c>
      <c r="H47" s="34"/>
      <c r="J47" s="314"/>
    </row>
    <row r="48" spans="1:17" ht="15" customHeight="1">
      <c r="A48" s="37"/>
      <c r="B48" s="38"/>
      <c r="C48" s="38"/>
      <c r="D48" s="38"/>
      <c r="F48" s="37"/>
      <c r="G48" s="37"/>
    </row>
    <row r="49" spans="1:8" ht="15" customHeight="1">
      <c r="A49" s="105" t="s">
        <v>353</v>
      </c>
      <c r="B49" s="106" t="s">
        <v>354</v>
      </c>
      <c r="C49" s="107" t="s">
        <v>56</v>
      </c>
      <c r="D49" s="108" t="s">
        <v>64</v>
      </c>
      <c r="E49" s="89"/>
      <c r="F49" s="67">
        <f>F46-F47</f>
        <v>313.72300000000001</v>
      </c>
      <c r="G49" s="317">
        <f>G46-G47</f>
        <v>241.50299999999982</v>
      </c>
      <c r="H49" s="34"/>
    </row>
    <row r="50" spans="1:8" ht="14.15" customHeight="1">
      <c r="A50" s="38"/>
      <c r="B50" s="38"/>
      <c r="C50" s="38"/>
      <c r="D50" s="38"/>
      <c r="F50" s="37"/>
      <c r="G50" s="39"/>
    </row>
    <row r="51" spans="1:8" ht="14.15" customHeight="1">
      <c r="A51" s="42"/>
      <c r="B51" s="43"/>
      <c r="C51" s="43"/>
      <c r="D51" s="43"/>
      <c r="E51" s="43"/>
      <c r="F51" s="44"/>
      <c r="G51" s="45"/>
    </row>
    <row r="52" spans="1:8" ht="14.15" customHeight="1">
      <c r="A52" s="334" t="s">
        <v>109</v>
      </c>
      <c r="G52" s="45"/>
    </row>
    <row r="53" spans="1:8" ht="14.15" customHeight="1">
      <c r="A53" s="303"/>
      <c r="G53" s="45"/>
    </row>
    <row r="54" spans="1:8" ht="14.15" customHeight="1">
      <c r="A54" s="334" t="s">
        <v>110</v>
      </c>
      <c r="G54" s="45"/>
    </row>
    <row r="55" spans="1:8" ht="14.15" customHeight="1">
      <c r="A55" s="303"/>
      <c r="G55" s="45"/>
    </row>
    <row r="56" spans="1:8" ht="14.15" customHeight="1">
      <c r="A56" s="334" t="s">
        <v>111</v>
      </c>
      <c r="C56" s="32" t="s">
        <v>112</v>
      </c>
      <c r="D56" s="338">
        <v>46198</v>
      </c>
      <c r="G56" s="45"/>
    </row>
    <row r="57" spans="1:8" ht="15" customHeight="1">
      <c r="A57" s="46"/>
      <c r="G57" s="45"/>
    </row>
    <row r="58" spans="1:8" ht="14.15" customHeight="1">
      <c r="A58" s="43"/>
      <c r="B58" s="43"/>
      <c r="C58" s="43"/>
      <c r="D58" s="43"/>
      <c r="E58" s="94"/>
      <c r="F58" s="39"/>
    </row>
    <row r="59" spans="1:8" ht="14.15" customHeight="1"/>
    <row r="60" spans="1:8" ht="14.15" customHeight="1"/>
    <row r="61" spans="1:8" ht="14.15" customHeight="1"/>
    <row r="62" spans="1:8" ht="14.15" customHeight="1"/>
    <row r="63" spans="1:8" ht="14.15" customHeight="1"/>
    <row r="64" spans="1:8" ht="14.15" customHeight="1"/>
    <row r="65" ht="14.15" customHeight="1"/>
  </sheetData>
  <mergeCells count="4">
    <mergeCell ref="B6:B7"/>
    <mergeCell ref="A6:A7"/>
    <mergeCell ref="D6:D7"/>
    <mergeCell ref="C6:C7"/>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0"/>
  <sheetViews>
    <sheetView showRuler="0" zoomScaleNormal="100" workbookViewId="0">
      <selection sqref="A1:XFD1048576"/>
    </sheetView>
  </sheetViews>
  <sheetFormatPr defaultColWidth="13.7265625" defaultRowHeight="12.5"/>
  <cols>
    <col min="1" max="1" width="8.7265625" customWidth="1"/>
    <col min="2" max="2" width="43.26953125" customWidth="1"/>
    <col min="3" max="3" width="6.7265625" customWidth="1"/>
    <col min="4" max="4" width="11.81640625" customWidth="1"/>
    <col min="5" max="5" width="6.7265625" customWidth="1"/>
    <col min="6" max="6" width="10.453125" customWidth="1"/>
    <col min="7" max="7" width="13" customWidth="1"/>
    <col min="8" max="8" width="9" customWidth="1"/>
    <col min="9" max="9" width="19.26953125" customWidth="1"/>
    <col min="10" max="15" width="9" customWidth="1"/>
    <col min="16" max="17" width="29" customWidth="1"/>
    <col min="18" max="18" width="9" customWidth="1"/>
    <col min="19" max="19" width="7.453125" customWidth="1"/>
    <col min="20" max="21" width="9" customWidth="1"/>
  </cols>
  <sheetData>
    <row r="1" spans="1:19" ht="16.75" customHeight="1"/>
    <row r="2" spans="1:19" ht="17.5" customHeight="1"/>
    <row r="3" spans="1:19" ht="17.5" customHeight="1">
      <c r="A3" s="252" t="s">
        <v>45</v>
      </c>
    </row>
    <row r="4" spans="1:19" ht="17.5" customHeight="1">
      <c r="A4" s="252" t="s">
        <v>355</v>
      </c>
    </row>
    <row r="5" spans="1:19" ht="18.649999999999999" customHeight="1"/>
    <row r="6" spans="1:19" ht="14.15" customHeight="1">
      <c r="A6" s="343" t="s">
        <v>47</v>
      </c>
      <c r="B6" s="341" t="s">
        <v>48</v>
      </c>
      <c r="C6" s="347" t="s">
        <v>49</v>
      </c>
      <c r="D6" s="345" t="s">
        <v>50</v>
      </c>
      <c r="E6" s="89"/>
      <c r="F6" s="2" t="str">
        <f>'M1 (SRC21)'!F6</f>
        <v>2024-25</v>
      </c>
      <c r="G6" s="10" t="str">
        <f>'M1 (SRC21)'!G6</f>
        <v>2025-26</v>
      </c>
      <c r="H6" s="34"/>
    </row>
    <row r="7" spans="1:19" ht="15" customHeight="1">
      <c r="A7" s="350"/>
      <c r="B7" s="352"/>
      <c r="C7" s="354"/>
      <c r="D7" s="356"/>
      <c r="E7" s="89"/>
      <c r="F7" s="11" t="s">
        <v>53</v>
      </c>
      <c r="G7" s="12" t="s">
        <v>53</v>
      </c>
      <c r="H7" s="34"/>
    </row>
    <row r="8" spans="1:19" ht="15" customHeight="1">
      <c r="A8" s="37"/>
      <c r="B8" s="38"/>
      <c r="C8" s="38"/>
      <c r="D8" s="38"/>
      <c r="F8" s="39"/>
      <c r="G8" s="39"/>
    </row>
    <row r="9" spans="1:19" ht="15" customHeight="1" thickBot="1">
      <c r="A9" s="98"/>
      <c r="B9" s="25" t="s">
        <v>356</v>
      </c>
      <c r="C9" s="74"/>
      <c r="D9" s="75"/>
      <c r="E9" s="109"/>
    </row>
    <row r="10" spans="1:19" ht="14.15" customHeight="1">
      <c r="A10" s="4" t="s">
        <v>357</v>
      </c>
      <c r="B10" s="13" t="s">
        <v>323</v>
      </c>
      <c r="C10" s="14" t="s">
        <v>56</v>
      </c>
      <c r="D10" s="15" t="s">
        <v>57</v>
      </c>
      <c r="E10" s="34"/>
      <c r="F10" s="16">
        <v>46.823999999999998</v>
      </c>
      <c r="G10" s="35">
        <v>39.667999999999999</v>
      </c>
    </row>
    <row r="11" spans="1:19" ht="14.15" customHeight="1">
      <c r="A11" s="4" t="s">
        <v>358</v>
      </c>
      <c r="B11" s="13" t="s">
        <v>359</v>
      </c>
      <c r="C11" s="14" t="s">
        <v>56</v>
      </c>
      <c r="D11" s="15" t="s">
        <v>64</v>
      </c>
      <c r="E11" s="34"/>
      <c r="F11" s="18">
        <f>-'M1 (SRC27)'!F20</f>
        <v>334.74</v>
      </c>
      <c r="G11" s="19">
        <f>-'M1 (SRC27)'!G20</f>
        <v>312.375</v>
      </c>
      <c r="H11" s="34"/>
      <c r="I11" s="332"/>
      <c r="S11" s="287"/>
    </row>
    <row r="12" spans="1:19" ht="14.15" customHeight="1">
      <c r="A12" s="4" t="s">
        <v>360</v>
      </c>
      <c r="B12" s="13" t="s">
        <v>325</v>
      </c>
      <c r="C12" s="14" t="s">
        <v>56</v>
      </c>
      <c r="D12" s="15" t="s">
        <v>57</v>
      </c>
      <c r="E12" s="34"/>
      <c r="F12" s="17">
        <v>147.13900000000001</v>
      </c>
      <c r="G12" s="17">
        <v>142.27000000000001</v>
      </c>
      <c r="H12" s="34"/>
      <c r="I12" s="332"/>
      <c r="S12" s="287"/>
    </row>
    <row r="13" spans="1:19" ht="14.15" customHeight="1">
      <c r="A13" s="4" t="s">
        <v>361</v>
      </c>
      <c r="B13" s="13" t="s">
        <v>327</v>
      </c>
      <c r="C13" s="14" t="s">
        <v>56</v>
      </c>
      <c r="D13" s="15" t="s">
        <v>57</v>
      </c>
      <c r="E13" s="34"/>
      <c r="F13" s="17">
        <v>351.762</v>
      </c>
      <c r="G13" s="17">
        <v>352.42599999999999</v>
      </c>
      <c r="H13" s="34"/>
      <c r="I13" s="332"/>
      <c r="M13" s="287"/>
      <c r="S13" s="287"/>
    </row>
    <row r="14" spans="1:19" ht="14.15" customHeight="1">
      <c r="A14" s="4" t="s">
        <v>362</v>
      </c>
      <c r="B14" s="13" t="s">
        <v>329</v>
      </c>
      <c r="C14" s="14" t="s">
        <v>56</v>
      </c>
      <c r="D14" s="15" t="s">
        <v>57</v>
      </c>
      <c r="E14" s="34"/>
      <c r="F14" s="17">
        <v>62.719000000000001</v>
      </c>
      <c r="G14" s="17">
        <v>61.543999999999997</v>
      </c>
      <c r="H14" s="34"/>
      <c r="I14" s="332"/>
      <c r="S14" s="287"/>
    </row>
    <row r="15" spans="1:19" ht="14.15" customHeight="1">
      <c r="A15" s="4" t="s">
        <v>363</v>
      </c>
      <c r="B15" s="13" t="s">
        <v>331</v>
      </c>
      <c r="C15" s="14" t="s">
        <v>56</v>
      </c>
      <c r="D15" s="15" t="s">
        <v>57</v>
      </c>
      <c r="E15" s="34"/>
      <c r="F15" s="17">
        <v>181.56399999999999</v>
      </c>
      <c r="G15" s="17">
        <v>242.41399999999999</v>
      </c>
      <c r="H15" s="34"/>
      <c r="I15" s="332"/>
      <c r="M15" s="255"/>
      <c r="S15" s="287"/>
    </row>
    <row r="16" spans="1:19" ht="14.15" customHeight="1">
      <c r="A16" s="4" t="s">
        <v>364</v>
      </c>
      <c r="B16" s="13" t="s">
        <v>333</v>
      </c>
      <c r="C16" s="14" t="s">
        <v>56</v>
      </c>
      <c r="D16" s="15" t="s">
        <v>57</v>
      </c>
      <c r="E16" s="34"/>
      <c r="F16" s="17">
        <v>14.878</v>
      </c>
      <c r="G16" s="17">
        <v>14.391</v>
      </c>
      <c r="H16" s="34"/>
      <c r="I16" s="332"/>
      <c r="S16" s="287"/>
    </row>
    <row r="17" spans="1:11" ht="14.15" customHeight="1">
      <c r="A17" s="4" t="s">
        <v>365</v>
      </c>
      <c r="B17" s="117" t="s">
        <v>366</v>
      </c>
      <c r="C17" s="14" t="s">
        <v>56</v>
      </c>
      <c r="D17" s="15" t="s">
        <v>64</v>
      </c>
      <c r="E17" s="34"/>
      <c r="F17" s="18">
        <f>SUM(F10:F16)</f>
        <v>1139.626</v>
      </c>
      <c r="G17" s="19">
        <f>SUM(G10:G16)</f>
        <v>1165.0880000000002</v>
      </c>
      <c r="H17" s="34"/>
      <c r="I17" s="333"/>
      <c r="K17" s="255"/>
    </row>
    <row r="18" spans="1:11" ht="14.15" customHeight="1">
      <c r="A18" s="4" t="s">
        <v>367</v>
      </c>
      <c r="B18" s="13" t="s">
        <v>335</v>
      </c>
      <c r="C18" s="14" t="s">
        <v>56</v>
      </c>
      <c r="D18" s="15" t="s">
        <v>57</v>
      </c>
      <c r="E18" s="34"/>
      <c r="F18" s="17">
        <v>-5.609</v>
      </c>
      <c r="G18" s="17">
        <v>-6.077</v>
      </c>
      <c r="H18" s="34"/>
      <c r="I18" s="333"/>
    </row>
    <row r="19" spans="1:11" ht="14.15" customHeight="1">
      <c r="A19" s="4" t="s">
        <v>368</v>
      </c>
      <c r="B19" s="13" t="s">
        <v>337</v>
      </c>
      <c r="C19" s="14" t="s">
        <v>56</v>
      </c>
      <c r="D19" s="15" t="s">
        <v>57</v>
      </c>
      <c r="E19" s="34"/>
      <c r="F19" s="17">
        <v>0</v>
      </c>
      <c r="G19" s="48">
        <v>0</v>
      </c>
      <c r="H19" s="34"/>
    </row>
    <row r="20" spans="1:11" ht="15" customHeight="1">
      <c r="A20" s="6" t="s">
        <v>369</v>
      </c>
      <c r="B20" s="118" t="s">
        <v>370</v>
      </c>
      <c r="C20" s="21" t="s">
        <v>56</v>
      </c>
      <c r="D20" s="22" t="s">
        <v>64</v>
      </c>
      <c r="E20" s="34"/>
      <c r="F20" s="23">
        <f>F17+F18+F19</f>
        <v>1134.0170000000001</v>
      </c>
      <c r="G20" s="24">
        <f>G17+G18+G19</f>
        <v>1159.0110000000002</v>
      </c>
      <c r="H20" s="34"/>
    </row>
    <row r="21" spans="1:11" ht="15" customHeight="1">
      <c r="A21" s="37"/>
      <c r="B21" s="101"/>
      <c r="C21" s="38"/>
      <c r="D21" s="38"/>
      <c r="F21" s="39"/>
      <c r="G21" s="39"/>
    </row>
    <row r="22" spans="1:11" ht="15" customHeight="1" thickBot="1">
      <c r="A22" s="98"/>
      <c r="B22" s="25" t="s">
        <v>371</v>
      </c>
      <c r="C22" s="74"/>
      <c r="D22" s="75"/>
      <c r="E22" s="109"/>
    </row>
    <row r="23" spans="1:11" ht="14.15" customHeight="1">
      <c r="A23" s="4" t="s">
        <v>372</v>
      </c>
      <c r="B23" s="13" t="s">
        <v>359</v>
      </c>
      <c r="C23" s="14" t="s">
        <v>56</v>
      </c>
      <c r="D23" s="15" t="s">
        <v>57</v>
      </c>
      <c r="E23" s="34"/>
      <c r="F23" s="16">
        <v>7.8860000000000001</v>
      </c>
      <c r="G23" s="35">
        <v>14.892000000000001</v>
      </c>
      <c r="H23" s="34"/>
      <c r="I23" s="255"/>
    </row>
    <row r="24" spans="1:11" ht="14.15" customHeight="1">
      <c r="A24" s="4" t="s">
        <v>373</v>
      </c>
      <c r="B24" s="13" t="s">
        <v>325</v>
      </c>
      <c r="C24" s="14" t="s">
        <v>56</v>
      </c>
      <c r="D24" s="15" t="s">
        <v>57</v>
      </c>
      <c r="E24" s="34"/>
      <c r="F24" s="17">
        <v>-3.5680000000000001</v>
      </c>
      <c r="G24" s="36">
        <v>-7.3040000000000003</v>
      </c>
      <c r="H24" s="34"/>
    </row>
    <row r="25" spans="1:11" ht="14.15" customHeight="1">
      <c r="A25" s="4" t="s">
        <v>374</v>
      </c>
      <c r="B25" s="13" t="s">
        <v>327</v>
      </c>
      <c r="C25" s="14" t="s">
        <v>56</v>
      </c>
      <c r="D25" s="15" t="s">
        <v>57</v>
      </c>
      <c r="E25" s="34"/>
      <c r="F25" s="17">
        <v>1.667</v>
      </c>
      <c r="G25" s="36">
        <v>-1.845</v>
      </c>
      <c r="H25" s="34"/>
    </row>
    <row r="26" spans="1:11" ht="14.15" customHeight="1">
      <c r="A26" s="4" t="s">
        <v>375</v>
      </c>
      <c r="B26" s="13" t="s">
        <v>329</v>
      </c>
      <c r="C26" s="14" t="s">
        <v>56</v>
      </c>
      <c r="D26" s="15" t="s">
        <v>57</v>
      </c>
      <c r="E26" s="34"/>
      <c r="F26" s="17">
        <v>-0.81200000000000006</v>
      </c>
      <c r="G26" s="36">
        <v>-0.63</v>
      </c>
      <c r="H26" s="34"/>
    </row>
    <row r="27" spans="1:11" ht="15" customHeight="1" thickBot="1">
      <c r="A27" s="6" t="s">
        <v>376</v>
      </c>
      <c r="B27" s="20" t="s">
        <v>331</v>
      </c>
      <c r="C27" s="21" t="s">
        <v>56</v>
      </c>
      <c r="D27" s="22" t="s">
        <v>57</v>
      </c>
      <c r="E27" s="34"/>
      <c r="F27" s="26">
        <v>-5.173</v>
      </c>
      <c r="G27" s="41">
        <v>-5.1139999999999999</v>
      </c>
      <c r="H27" s="34"/>
    </row>
    <row r="28" spans="1:11" ht="15" customHeight="1" thickBot="1">
      <c r="A28" s="37"/>
      <c r="B28" s="38"/>
      <c r="C28" s="37"/>
      <c r="D28" s="37"/>
      <c r="F28" s="39"/>
      <c r="G28" s="39"/>
    </row>
    <row r="29" spans="1:11" ht="15" customHeight="1">
      <c r="A29" s="98"/>
      <c r="B29" s="25" t="s">
        <v>377</v>
      </c>
      <c r="C29" s="74"/>
      <c r="D29" s="75"/>
      <c r="E29" s="34"/>
    </row>
    <row r="30" spans="1:11" ht="15" customHeight="1">
      <c r="A30" s="6" t="s">
        <v>378</v>
      </c>
      <c r="B30" s="20" t="s">
        <v>377</v>
      </c>
      <c r="C30" s="21" t="s">
        <v>56</v>
      </c>
      <c r="D30" s="22" t="s">
        <v>57</v>
      </c>
      <c r="E30" s="33"/>
      <c r="F30" s="120">
        <v>0</v>
      </c>
      <c r="G30" s="327">
        <v>0</v>
      </c>
      <c r="H30" s="34"/>
    </row>
    <row r="31" spans="1:11" ht="15" customHeight="1">
      <c r="A31" s="37"/>
      <c r="B31" s="101"/>
      <c r="C31" s="38"/>
      <c r="D31" s="38"/>
      <c r="F31" s="37"/>
      <c r="G31" s="39"/>
    </row>
    <row r="32" spans="1:11" ht="14.15" customHeight="1">
      <c r="A32" s="42"/>
      <c r="B32" s="43"/>
      <c r="C32" s="43"/>
      <c r="D32" s="43"/>
      <c r="E32" s="43"/>
      <c r="F32" s="44"/>
      <c r="G32" s="45"/>
    </row>
    <row r="33" spans="1:7" ht="14.15" customHeight="1">
      <c r="A33" s="334" t="s">
        <v>109</v>
      </c>
      <c r="G33" s="45"/>
    </row>
    <row r="34" spans="1:7" ht="14.15" customHeight="1">
      <c r="A34" s="303"/>
      <c r="G34" s="45"/>
    </row>
    <row r="35" spans="1:7" ht="14.15" customHeight="1">
      <c r="A35" s="334" t="s">
        <v>110</v>
      </c>
      <c r="G35" s="45"/>
    </row>
    <row r="36" spans="1:7" ht="14.15" customHeight="1">
      <c r="A36" s="303"/>
      <c r="G36" s="45"/>
    </row>
    <row r="37" spans="1:7" ht="14.15" customHeight="1">
      <c r="A37" s="334" t="s">
        <v>111</v>
      </c>
      <c r="C37" s="32" t="s">
        <v>112</v>
      </c>
      <c r="D37" s="339">
        <v>46198</v>
      </c>
      <c r="G37" s="45"/>
    </row>
    <row r="38" spans="1:7" ht="15" customHeight="1">
      <c r="A38" s="46"/>
      <c r="G38" s="45"/>
    </row>
    <row r="39" spans="1:7" ht="15" customHeight="1">
      <c r="A39" s="9"/>
      <c r="B39" s="9"/>
      <c r="C39" s="9"/>
      <c r="D39" s="9"/>
      <c r="E39" s="9"/>
      <c r="F39" s="9"/>
    </row>
    <row r="40" spans="1:7" ht="15" customHeight="1"/>
    <row r="41" spans="1:7" ht="15" customHeight="1"/>
    <row r="42" spans="1:7" ht="15" customHeight="1"/>
    <row r="43" spans="1:7" ht="15" customHeight="1"/>
    <row r="44" spans="1:7" ht="15" customHeight="1"/>
    <row r="45" spans="1:7" ht="15" customHeight="1"/>
    <row r="46" spans="1:7" ht="15" customHeight="1"/>
    <row r="47" spans="1:7" ht="15" customHeight="1"/>
    <row r="48" spans="1:7" ht="15" customHeight="1"/>
    <row r="49" ht="15" customHeight="1"/>
    <row r="50" ht="15" customHeight="1"/>
  </sheetData>
  <mergeCells count="4">
    <mergeCell ref="B6:B7"/>
    <mergeCell ref="A6:A7"/>
    <mergeCell ref="D6:D7"/>
    <mergeCell ref="C6:C7"/>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50"/>
  <sheetViews>
    <sheetView showRuler="0" zoomScaleNormal="100" workbookViewId="0">
      <selection sqref="A1:XFD1048576"/>
    </sheetView>
  </sheetViews>
  <sheetFormatPr defaultColWidth="13.7265625" defaultRowHeight="12.5"/>
  <cols>
    <col min="1" max="1" width="8.7265625" customWidth="1"/>
    <col min="2" max="2" width="52.7265625" customWidth="1"/>
    <col min="3" max="3" width="5.54296875" customWidth="1"/>
    <col min="4" max="4" width="11.54296875" customWidth="1"/>
    <col min="5" max="5" width="6.26953125" customWidth="1"/>
    <col min="6" max="6" width="9.81640625" customWidth="1"/>
    <col min="7" max="7" width="9.26953125" customWidth="1"/>
    <col min="8" max="8" width="9" customWidth="1"/>
    <col min="9" max="9" width="9.1796875" customWidth="1"/>
  </cols>
  <sheetData>
    <row r="1" spans="1:8" ht="17.5" customHeight="1"/>
    <row r="2" spans="1:8" ht="16.75" customHeight="1"/>
    <row r="3" spans="1:8" ht="17.5" customHeight="1">
      <c r="A3" s="252" t="s">
        <v>45</v>
      </c>
    </row>
    <row r="4" spans="1:8" ht="17.5" customHeight="1">
      <c r="A4" s="252" t="s">
        <v>379</v>
      </c>
    </row>
    <row r="5" spans="1:8" ht="17.5" customHeight="1"/>
    <row r="6" spans="1:8" ht="15" customHeight="1">
      <c r="A6" s="343" t="s">
        <v>47</v>
      </c>
      <c r="B6" s="341" t="s">
        <v>48</v>
      </c>
      <c r="C6" s="347" t="s">
        <v>49</v>
      </c>
      <c r="D6" s="345" t="s">
        <v>50</v>
      </c>
      <c r="E6" s="33"/>
      <c r="F6" s="2" t="str">
        <f>'M1 (SRC21)'!F6</f>
        <v>2024-25</v>
      </c>
      <c r="G6" s="10" t="str">
        <f>'M1 (SRC21)'!G6</f>
        <v>2025-26</v>
      </c>
      <c r="H6" s="34"/>
    </row>
    <row r="7" spans="1:8" ht="15.75" customHeight="1">
      <c r="A7" s="350"/>
      <c r="B7" s="352"/>
      <c r="C7" s="354"/>
      <c r="D7" s="356"/>
      <c r="E7" s="33"/>
      <c r="F7" s="11" t="s">
        <v>53</v>
      </c>
      <c r="G7" s="12" t="s">
        <v>53</v>
      </c>
      <c r="H7" s="34"/>
    </row>
    <row r="8" spans="1:8" ht="15" customHeight="1">
      <c r="A8" s="38"/>
      <c r="B8" s="38"/>
      <c r="C8" s="38"/>
      <c r="D8" s="38"/>
      <c r="F8" s="37"/>
      <c r="G8" s="37"/>
    </row>
    <row r="9" spans="1:8" ht="15" customHeight="1">
      <c r="A9" s="105" t="s">
        <v>380</v>
      </c>
      <c r="B9" s="106" t="s">
        <v>115</v>
      </c>
      <c r="C9" s="107" t="s">
        <v>56</v>
      </c>
      <c r="D9" s="108" t="s">
        <v>64</v>
      </c>
      <c r="E9" s="33"/>
      <c r="F9" s="67">
        <f>'M1 (SRC27)'!F19</f>
        <v>789.33999999999992</v>
      </c>
      <c r="G9" s="121">
        <f>'M1 (SRC27)'!G19</f>
        <v>887.35799999999983</v>
      </c>
      <c r="H9" s="34"/>
    </row>
    <row r="10" spans="1:8" ht="15" customHeight="1">
      <c r="A10" s="124"/>
      <c r="B10" s="125"/>
      <c r="C10" s="126"/>
      <c r="D10" s="38"/>
      <c r="F10" s="37"/>
      <c r="G10" s="37"/>
    </row>
    <row r="11" spans="1:8" ht="14.15" customHeight="1">
      <c r="A11" s="80" t="s">
        <v>381</v>
      </c>
      <c r="B11" s="81" t="s">
        <v>88</v>
      </c>
      <c r="C11" s="82" t="s">
        <v>56</v>
      </c>
      <c r="D11" s="83" t="s">
        <v>64</v>
      </c>
      <c r="E11" s="33"/>
      <c r="F11" s="52">
        <f>'M1 (SRC27)'!F15</f>
        <v>16.478000000000002</v>
      </c>
      <c r="G11" s="84">
        <f>'M1 (SRC27)'!G15</f>
        <v>5.274</v>
      </c>
      <c r="H11" s="34"/>
    </row>
    <row r="12" spans="1:8" ht="14.15" customHeight="1">
      <c r="A12" s="4" t="s">
        <v>382</v>
      </c>
      <c r="B12" s="13" t="s">
        <v>314</v>
      </c>
      <c r="C12" s="14" t="s">
        <v>56</v>
      </c>
      <c r="D12" s="15" t="s">
        <v>64</v>
      </c>
      <c r="E12" s="33"/>
      <c r="F12" s="18">
        <f>'M6'!F21</f>
        <v>11.099</v>
      </c>
      <c r="G12" s="19">
        <f>'M6'!G21</f>
        <v>4.3949999999999996</v>
      </c>
      <c r="H12" s="34"/>
    </row>
    <row r="13" spans="1:8" ht="15" customHeight="1">
      <c r="A13" s="6" t="s">
        <v>383</v>
      </c>
      <c r="B13" s="20" t="s">
        <v>316</v>
      </c>
      <c r="C13" s="21" t="s">
        <v>56</v>
      </c>
      <c r="D13" s="22" t="s">
        <v>64</v>
      </c>
      <c r="E13" s="33"/>
      <c r="F13" s="23">
        <f>'M6'!F22</f>
        <v>-152.1</v>
      </c>
      <c r="G13" s="24">
        <f>'M6'!G22</f>
        <v>-159.857</v>
      </c>
      <c r="H13" s="34"/>
    </row>
    <row r="14" spans="1:8" ht="15" customHeight="1">
      <c r="A14" s="37"/>
      <c r="B14" s="38"/>
      <c r="C14" s="38"/>
      <c r="D14" s="38"/>
      <c r="F14" s="37"/>
      <c r="G14" s="37"/>
    </row>
    <row r="15" spans="1:8" ht="15" customHeight="1">
      <c r="A15" s="105" t="s">
        <v>384</v>
      </c>
      <c r="B15" s="106" t="s">
        <v>385</v>
      </c>
      <c r="C15" s="107" t="s">
        <v>56</v>
      </c>
      <c r="D15" s="108" t="s">
        <v>64</v>
      </c>
      <c r="E15" s="33"/>
      <c r="F15" s="67">
        <f>F9-SUM(F11:F13)</f>
        <v>913.86299999999994</v>
      </c>
      <c r="G15" s="121">
        <f>G9-SUM(G11:G13)</f>
        <v>1037.5459999999998</v>
      </c>
      <c r="H15" s="34"/>
    </row>
    <row r="16" spans="1:8" ht="15" customHeight="1">
      <c r="A16" s="124"/>
      <c r="B16" s="125"/>
      <c r="C16" s="126"/>
      <c r="D16" s="38"/>
      <c r="F16" s="37"/>
      <c r="G16" s="37"/>
    </row>
    <row r="17" spans="1:8" ht="14.15" customHeight="1">
      <c r="A17" s="80" t="s">
        <v>386</v>
      </c>
      <c r="B17" s="81" t="s">
        <v>116</v>
      </c>
      <c r="C17" s="82" t="s">
        <v>56</v>
      </c>
      <c r="D17" s="83" t="s">
        <v>64</v>
      </c>
      <c r="E17" s="33"/>
      <c r="F17" s="52">
        <f>-M6a!F11</f>
        <v>-334.74</v>
      </c>
      <c r="G17" s="84">
        <f>-M6a!G11</f>
        <v>-312.375</v>
      </c>
      <c r="H17" s="34"/>
    </row>
    <row r="18" spans="1:8" ht="14.15" customHeight="1">
      <c r="A18" s="4" t="s">
        <v>387</v>
      </c>
      <c r="B18" s="13" t="s">
        <v>388</v>
      </c>
      <c r="C18" s="14" t="s">
        <v>56</v>
      </c>
      <c r="D18" s="15" t="s">
        <v>64</v>
      </c>
      <c r="E18" s="33"/>
      <c r="F18" s="18">
        <f>-M6a!F12</f>
        <v>-147.13900000000001</v>
      </c>
      <c r="G18" s="19">
        <f>-M6a!G12</f>
        <v>-142.27000000000001</v>
      </c>
      <c r="H18" s="34"/>
    </row>
    <row r="19" spans="1:8" ht="15" customHeight="1">
      <c r="A19" s="6" t="s">
        <v>389</v>
      </c>
      <c r="B19" s="20" t="s">
        <v>390</v>
      </c>
      <c r="C19" s="21" t="s">
        <v>56</v>
      </c>
      <c r="D19" s="22" t="s">
        <v>64</v>
      </c>
      <c r="E19" s="33"/>
      <c r="F19" s="23">
        <f>-M6a!F13</f>
        <v>-351.762</v>
      </c>
      <c r="G19" s="24">
        <f>-M6a!G13</f>
        <v>-352.42599999999999</v>
      </c>
      <c r="H19" s="34"/>
    </row>
    <row r="20" spans="1:8" ht="15" customHeight="1">
      <c r="A20" s="37"/>
      <c r="B20" s="38"/>
      <c r="C20" s="38"/>
      <c r="D20" s="38"/>
      <c r="F20" s="37"/>
      <c r="G20" s="37"/>
    </row>
    <row r="21" spans="1:8" ht="15" customHeight="1">
      <c r="A21" s="105" t="s">
        <v>391</v>
      </c>
      <c r="B21" s="106" t="s">
        <v>392</v>
      </c>
      <c r="C21" s="107" t="s">
        <v>56</v>
      </c>
      <c r="D21" s="108" t="s">
        <v>64</v>
      </c>
      <c r="E21" s="33"/>
      <c r="F21" s="67">
        <f>F15+SUM(F17:F19)</f>
        <v>80.221999999999866</v>
      </c>
      <c r="G21" s="121">
        <f>G15+SUM(G17:G19)</f>
        <v>230.47499999999991</v>
      </c>
      <c r="H21" s="34"/>
    </row>
    <row r="22" spans="1:8" ht="15" customHeight="1">
      <c r="A22" s="37"/>
      <c r="B22" s="38"/>
      <c r="C22" s="38"/>
      <c r="D22" s="38"/>
      <c r="F22" s="37"/>
      <c r="G22" s="37"/>
    </row>
    <row r="23" spans="1:8" ht="14.15" customHeight="1">
      <c r="A23" s="80" t="s">
        <v>393</v>
      </c>
      <c r="B23" s="81" t="s">
        <v>394</v>
      </c>
      <c r="C23" s="82" t="s">
        <v>56</v>
      </c>
      <c r="D23" s="83" t="s">
        <v>64</v>
      </c>
      <c r="E23" s="33"/>
      <c r="F23" s="52">
        <f>'M5'!F16+'M5'!F17</f>
        <v>136.44200000000001</v>
      </c>
      <c r="G23" s="84">
        <f>'M5'!G16+'M5'!G17</f>
        <v>64.939000000000007</v>
      </c>
      <c r="H23" s="34"/>
    </row>
    <row r="24" spans="1:8" ht="14.15" customHeight="1">
      <c r="A24" s="4" t="s">
        <v>395</v>
      </c>
      <c r="B24" s="13" t="s">
        <v>282</v>
      </c>
      <c r="C24" s="14" t="s">
        <v>56</v>
      </c>
      <c r="D24" s="15" t="s">
        <v>64</v>
      </c>
      <c r="E24" s="33"/>
      <c r="F24" s="18">
        <f>-'M5'!F43</f>
        <v>-4874.4319999999998</v>
      </c>
      <c r="G24" s="19">
        <f>-'M5'!G43</f>
        <v>-5044.4319999999998</v>
      </c>
      <c r="H24" s="34"/>
    </row>
    <row r="25" spans="1:8" ht="14.15" customHeight="1">
      <c r="A25" s="4" t="s">
        <v>396</v>
      </c>
      <c r="B25" s="13" t="s">
        <v>397</v>
      </c>
      <c r="C25" s="14" t="s">
        <v>56</v>
      </c>
      <c r="D25" s="15" t="s">
        <v>64</v>
      </c>
      <c r="E25" s="33"/>
      <c r="F25" s="18">
        <f>'M5'!F22+'M5'!F30</f>
        <v>0</v>
      </c>
      <c r="G25" s="19">
        <f>'M5'!G22+'M5'!G30</f>
        <v>0</v>
      </c>
      <c r="H25" s="34"/>
    </row>
    <row r="26" spans="1:8" ht="15" customHeight="1">
      <c r="A26" s="6" t="s">
        <v>398</v>
      </c>
      <c r="B26" s="20" t="s">
        <v>399</v>
      </c>
      <c r="C26" s="21" t="s">
        <v>56</v>
      </c>
      <c r="D26" s="22" t="s">
        <v>64</v>
      </c>
      <c r="E26" s="33"/>
      <c r="F26" s="23">
        <f>SUM(F23:F25)</f>
        <v>-4737.99</v>
      </c>
      <c r="G26" s="24">
        <f>SUM(G23:G25)</f>
        <v>-4979.4929999999995</v>
      </c>
      <c r="H26" s="34"/>
    </row>
    <row r="27" spans="1:8" ht="15" customHeight="1">
      <c r="A27" s="37"/>
      <c r="B27" s="38"/>
      <c r="C27" s="38"/>
      <c r="D27" s="38"/>
      <c r="F27" s="39"/>
      <c r="G27" s="39"/>
    </row>
    <row r="28" spans="1:8" ht="15" customHeight="1">
      <c r="A28" s="98"/>
      <c r="B28" s="25" t="s">
        <v>400</v>
      </c>
      <c r="C28" s="74"/>
      <c r="D28" s="75"/>
      <c r="E28" s="34"/>
    </row>
    <row r="29" spans="1:8" ht="15" customHeight="1">
      <c r="A29" s="6" t="s">
        <v>401</v>
      </c>
      <c r="B29" s="20" t="s">
        <v>402</v>
      </c>
      <c r="C29" s="21" t="s">
        <v>56</v>
      </c>
      <c r="D29" s="22" t="s">
        <v>57</v>
      </c>
      <c r="E29" s="33"/>
      <c r="F29" s="79"/>
      <c r="G29" s="66"/>
      <c r="H29" s="34"/>
    </row>
    <row r="30" spans="1:8" ht="15" customHeight="1">
      <c r="A30" s="37"/>
      <c r="B30" s="127"/>
      <c r="C30" s="37"/>
      <c r="D30" s="37"/>
      <c r="F30" s="39"/>
      <c r="G30" s="39"/>
    </row>
    <row r="31" spans="1:8" ht="15" customHeight="1">
      <c r="A31" s="98"/>
      <c r="B31" s="25" t="s">
        <v>403</v>
      </c>
      <c r="C31" s="74"/>
      <c r="D31" s="75"/>
      <c r="E31" s="34"/>
    </row>
    <row r="32" spans="1:8" ht="14.15" customHeight="1">
      <c r="A32" s="4" t="s">
        <v>404</v>
      </c>
      <c r="B32" s="13" t="s">
        <v>405</v>
      </c>
      <c r="C32" s="14" t="s">
        <v>406</v>
      </c>
      <c r="D32" s="15" t="s">
        <v>64</v>
      </c>
      <c r="E32" s="33"/>
      <c r="F32" s="122" t="e">
        <f>-F26/F29</f>
        <v>#DIV/0!</v>
      </c>
      <c r="G32" s="103" t="e">
        <f>-G26/G29</f>
        <v>#DIV/0!</v>
      </c>
      <c r="H32" s="34"/>
    </row>
    <row r="33" spans="1:8" ht="14.15" customHeight="1">
      <c r="A33" s="4" t="s">
        <v>407</v>
      </c>
      <c r="B33" s="13" t="s">
        <v>408</v>
      </c>
      <c r="C33" s="14" t="s">
        <v>409</v>
      </c>
      <c r="D33" s="15" t="s">
        <v>64</v>
      </c>
      <c r="E33" s="33"/>
      <c r="F33" s="123">
        <f>F9/-F26</f>
        <v>0.16659807217828657</v>
      </c>
      <c r="G33" s="123">
        <f>G9/-G26</f>
        <v>0.17820247965003663</v>
      </c>
      <c r="H33" s="34"/>
    </row>
    <row r="34" spans="1:8" ht="14.15" customHeight="1">
      <c r="A34" s="4" t="s">
        <v>410</v>
      </c>
      <c r="B34" s="13" t="s">
        <v>411</v>
      </c>
      <c r="C34" s="14" t="s">
        <v>409</v>
      </c>
      <c r="D34" s="15" t="s">
        <v>64</v>
      </c>
      <c r="E34" s="33"/>
      <c r="F34" s="18">
        <f>F15/-F13</f>
        <v>6.0083037475345167</v>
      </c>
      <c r="G34" s="258">
        <f>G15/-G13</f>
        <v>6.4904633516205097</v>
      </c>
      <c r="H34" s="34"/>
    </row>
    <row r="35" spans="1:8" ht="15" customHeight="1">
      <c r="A35" s="6" t="s">
        <v>412</v>
      </c>
      <c r="B35" s="20" t="s">
        <v>413</v>
      </c>
      <c r="C35" s="21" t="s">
        <v>409</v>
      </c>
      <c r="D35" s="22" t="s">
        <v>64</v>
      </c>
      <c r="E35" s="33"/>
      <c r="F35" s="23">
        <f>F21/-F13</f>
        <v>0.52742932281393728</v>
      </c>
      <c r="G35" s="319">
        <f>G21/-G13</f>
        <v>1.4417573206052905</v>
      </c>
      <c r="H35" s="34"/>
    </row>
    <row r="36" spans="1:8" ht="15" customHeight="1">
      <c r="A36" s="37"/>
      <c r="B36" s="127"/>
      <c r="C36" s="37"/>
      <c r="D36" s="37"/>
      <c r="F36" s="37"/>
      <c r="G36" s="39"/>
    </row>
    <row r="37" spans="1:8" ht="14.15" customHeight="1">
      <c r="A37" s="42"/>
      <c r="B37" s="43"/>
      <c r="C37" s="43"/>
      <c r="D37" s="43"/>
      <c r="E37" s="43"/>
      <c r="F37" s="44"/>
      <c r="G37" s="45"/>
    </row>
    <row r="38" spans="1:8" ht="14.15" customHeight="1">
      <c r="A38" s="334" t="s">
        <v>109</v>
      </c>
      <c r="G38" s="45"/>
    </row>
    <row r="39" spans="1:8" ht="14.15" customHeight="1">
      <c r="A39" s="303"/>
      <c r="G39" s="45"/>
    </row>
    <row r="40" spans="1:8" ht="14.15" customHeight="1">
      <c r="A40" s="334" t="s">
        <v>110</v>
      </c>
      <c r="G40" s="45"/>
    </row>
    <row r="41" spans="1:8" ht="14.15" customHeight="1">
      <c r="A41" s="303"/>
      <c r="G41" s="45"/>
    </row>
    <row r="42" spans="1:8" ht="14.15" customHeight="1">
      <c r="A42" s="334" t="s">
        <v>228</v>
      </c>
      <c r="C42" s="32" t="s">
        <v>112</v>
      </c>
      <c r="D42" s="339">
        <v>46198</v>
      </c>
      <c r="G42" s="45"/>
    </row>
    <row r="43" spans="1:8" ht="15" customHeight="1">
      <c r="A43" s="46"/>
      <c r="G43" s="45"/>
    </row>
    <row r="44" spans="1:8" ht="15" customHeight="1">
      <c r="A44" s="9"/>
      <c r="B44" s="9"/>
      <c r="C44" s="9"/>
      <c r="D44" s="9"/>
      <c r="E44" s="9"/>
      <c r="F44" s="9"/>
    </row>
    <row r="45" spans="1:8" ht="15" customHeight="1"/>
    <row r="46" spans="1:8" ht="15" customHeight="1"/>
    <row r="47" spans="1:8" ht="15" customHeight="1"/>
    <row r="48" spans="1:8" ht="15" customHeight="1"/>
    <row r="49" ht="15" customHeight="1"/>
    <row r="50" ht="15" customHeight="1"/>
  </sheetData>
  <mergeCells count="4">
    <mergeCell ref="B6:B7"/>
    <mergeCell ref="A6:A7"/>
    <mergeCell ref="D6:D7"/>
    <mergeCell ref="C6:C7"/>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8"/>
  <sheetViews>
    <sheetView showRuler="0" zoomScaleNormal="100" workbookViewId="0">
      <selection sqref="A1:XFD1048576"/>
    </sheetView>
  </sheetViews>
  <sheetFormatPr defaultColWidth="13.7265625" defaultRowHeight="12.5"/>
  <cols>
    <col min="1" max="1" width="9.1796875" customWidth="1"/>
    <col min="2" max="2" width="84.54296875" customWidth="1"/>
    <col min="3" max="3" width="7.1796875" customWidth="1"/>
    <col min="4" max="4" width="13" customWidth="1"/>
    <col min="5" max="5" width="7.453125" customWidth="1"/>
    <col min="6" max="6" width="11.81640625" customWidth="1"/>
    <col min="7" max="7" width="14.81640625" customWidth="1"/>
    <col min="8" max="8" width="16.453125" customWidth="1"/>
    <col min="9" max="9" width="11.81640625" customWidth="1"/>
    <col min="10" max="10" width="12.81640625" customWidth="1"/>
    <col min="11" max="11" width="17.453125" customWidth="1"/>
    <col min="12" max="14" width="9.26953125" customWidth="1"/>
  </cols>
  <sheetData>
    <row r="1" spans="1:15" ht="16.75" customHeight="1"/>
    <row r="2" spans="1:15" ht="17.5" customHeight="1"/>
    <row r="3" spans="1:15" ht="17.5" customHeight="1">
      <c r="A3" s="252" t="s">
        <v>45</v>
      </c>
    </row>
    <row r="4" spans="1:15" ht="17.5" customHeight="1">
      <c r="A4" s="252" t="s">
        <v>414</v>
      </c>
    </row>
    <row r="5" spans="1:15" ht="18.649999999999999" customHeight="1"/>
    <row r="6" spans="1:15" ht="14.15" customHeight="1">
      <c r="A6" s="343" t="s">
        <v>47</v>
      </c>
      <c r="B6" s="341" t="s">
        <v>48</v>
      </c>
      <c r="C6" s="347" t="s">
        <v>49</v>
      </c>
      <c r="D6" s="345" t="s">
        <v>50</v>
      </c>
      <c r="E6" s="89"/>
      <c r="F6" s="357" t="str">
        <f>'M1 (SRC21)'!F6</f>
        <v>2024-25</v>
      </c>
      <c r="G6" s="358"/>
      <c r="H6" s="359"/>
      <c r="I6" s="357" t="str">
        <f>'M1 (SRC21)'!G6</f>
        <v>2025-26</v>
      </c>
      <c r="J6" s="358"/>
      <c r="K6" s="359"/>
      <c r="L6" s="34"/>
    </row>
    <row r="7" spans="1:15" ht="15" customHeight="1">
      <c r="A7" s="350"/>
      <c r="B7" s="352"/>
      <c r="C7" s="354"/>
      <c r="D7" s="356"/>
      <c r="E7" s="89"/>
      <c r="F7" s="11" t="s">
        <v>415</v>
      </c>
      <c r="G7" s="128" t="s">
        <v>416</v>
      </c>
      <c r="H7" s="12" t="s">
        <v>417</v>
      </c>
      <c r="I7" s="11" t="s">
        <v>415</v>
      </c>
      <c r="J7" s="128" t="s">
        <v>416</v>
      </c>
      <c r="K7" s="12" t="s">
        <v>417</v>
      </c>
      <c r="L7" s="34"/>
    </row>
    <row r="8" spans="1:15" ht="15" customHeight="1">
      <c r="A8" s="37"/>
      <c r="B8" s="99"/>
      <c r="C8" s="99"/>
      <c r="D8" s="99"/>
      <c r="F8" s="100"/>
      <c r="G8" s="100"/>
      <c r="H8" s="100"/>
      <c r="I8" s="100"/>
      <c r="J8" s="100"/>
      <c r="K8" s="100"/>
    </row>
    <row r="9" spans="1:15" ht="15" customHeight="1">
      <c r="A9" s="98"/>
      <c r="B9" s="25" t="s">
        <v>132</v>
      </c>
      <c r="C9" s="74"/>
      <c r="D9" s="75"/>
      <c r="E9" s="109"/>
    </row>
    <row r="10" spans="1:15" ht="14.15" customHeight="1">
      <c r="A10" s="4" t="s">
        <v>418</v>
      </c>
      <c r="B10" s="13" t="s">
        <v>419</v>
      </c>
      <c r="C10" s="14" t="s">
        <v>56</v>
      </c>
      <c r="D10" s="15" t="s">
        <v>134</v>
      </c>
      <c r="E10" s="33"/>
      <c r="F10" s="95">
        <v>550.13599999999997</v>
      </c>
      <c r="G10" s="129">
        <v>603.33900000000006</v>
      </c>
      <c r="H10" s="84">
        <f t="shared" ref="H10:H17" si="0">+G10+F10</f>
        <v>1153.4749999999999</v>
      </c>
      <c r="I10" s="69">
        <v>608.99000000000012</v>
      </c>
      <c r="J10" s="57">
        <v>667.60699999999997</v>
      </c>
      <c r="K10" s="84">
        <f t="shared" ref="K10:K17" si="1">+J10+I10</f>
        <v>1276.5970000000002</v>
      </c>
      <c r="L10" s="34"/>
      <c r="M10" s="255"/>
      <c r="O10" s="255"/>
    </row>
    <row r="11" spans="1:15" ht="14.15" customHeight="1">
      <c r="A11" s="4" t="s">
        <v>420</v>
      </c>
      <c r="B11" s="13" t="s">
        <v>421</v>
      </c>
      <c r="C11" s="14" t="s">
        <v>56</v>
      </c>
      <c r="D11" s="15" t="s">
        <v>134</v>
      </c>
      <c r="E11" s="33"/>
      <c r="F11" s="70">
        <v>0</v>
      </c>
      <c r="G11" s="130">
        <v>0</v>
      </c>
      <c r="H11" s="19">
        <f t="shared" si="0"/>
        <v>0</v>
      </c>
      <c r="I11" s="70">
        <v>0</v>
      </c>
      <c r="J11" s="130">
        <v>0</v>
      </c>
      <c r="K11" s="19">
        <f t="shared" si="1"/>
        <v>0</v>
      </c>
      <c r="L11" s="34"/>
    </row>
    <row r="12" spans="1:15" ht="14.15" customHeight="1">
      <c r="A12" s="4" t="s">
        <v>422</v>
      </c>
      <c r="B12" s="13" t="s">
        <v>423</v>
      </c>
      <c r="C12" s="14" t="s">
        <v>56</v>
      </c>
      <c r="D12" s="15" t="s">
        <v>134</v>
      </c>
      <c r="E12" s="33"/>
      <c r="F12" s="70">
        <v>132.34200000000001</v>
      </c>
      <c r="G12" s="130">
        <v>278.185</v>
      </c>
      <c r="H12" s="19">
        <f t="shared" si="0"/>
        <v>410.52700000000004</v>
      </c>
      <c r="I12" s="61">
        <v>145.928</v>
      </c>
      <c r="J12" s="62">
        <v>298.43700000000001</v>
      </c>
      <c r="K12" s="19">
        <f t="shared" si="1"/>
        <v>444.36500000000001</v>
      </c>
      <c r="L12" s="34"/>
      <c r="M12" s="255"/>
      <c r="O12" s="255"/>
    </row>
    <row r="13" spans="1:15" ht="14.15" customHeight="1">
      <c r="A13" s="4" t="s">
        <v>424</v>
      </c>
      <c r="B13" s="13" t="s">
        <v>425</v>
      </c>
      <c r="C13" s="14" t="s">
        <v>56</v>
      </c>
      <c r="D13" s="15" t="s">
        <v>134</v>
      </c>
      <c r="E13" s="33"/>
      <c r="F13" s="70">
        <v>0</v>
      </c>
      <c r="G13" s="130">
        <v>0</v>
      </c>
      <c r="H13" s="19">
        <f t="shared" si="0"/>
        <v>0</v>
      </c>
      <c r="I13" s="70">
        <v>0</v>
      </c>
      <c r="J13" s="130">
        <v>0</v>
      </c>
      <c r="K13" s="19">
        <f t="shared" si="1"/>
        <v>0</v>
      </c>
      <c r="L13" s="34"/>
    </row>
    <row r="14" spans="1:15" ht="14.15" customHeight="1">
      <c r="A14" s="4" t="s">
        <v>426</v>
      </c>
      <c r="B14" s="13" t="s">
        <v>427</v>
      </c>
      <c r="C14" s="14" t="s">
        <v>56</v>
      </c>
      <c r="D14" s="15" t="s">
        <v>134</v>
      </c>
      <c r="E14" s="33"/>
      <c r="F14" s="70">
        <v>0</v>
      </c>
      <c r="G14" s="130">
        <v>0</v>
      </c>
      <c r="H14" s="19">
        <f t="shared" si="0"/>
        <v>0</v>
      </c>
      <c r="I14" s="70">
        <v>0</v>
      </c>
      <c r="J14" s="130">
        <v>0</v>
      </c>
      <c r="K14" s="19">
        <f t="shared" si="1"/>
        <v>0</v>
      </c>
      <c r="L14" s="34"/>
    </row>
    <row r="15" spans="1:15" ht="14.15" customHeight="1">
      <c r="A15" s="4" t="s">
        <v>428</v>
      </c>
      <c r="B15" s="13" t="s">
        <v>429</v>
      </c>
      <c r="C15" s="14" t="s">
        <v>56</v>
      </c>
      <c r="D15" s="15" t="s">
        <v>134</v>
      </c>
      <c r="E15" s="33"/>
      <c r="F15" s="70">
        <v>0</v>
      </c>
      <c r="G15" s="130">
        <v>0</v>
      </c>
      <c r="H15" s="19">
        <f t="shared" si="0"/>
        <v>0</v>
      </c>
      <c r="I15" s="70">
        <v>0</v>
      </c>
      <c r="J15" s="130">
        <v>0</v>
      </c>
      <c r="K15" s="19">
        <f t="shared" si="1"/>
        <v>0</v>
      </c>
      <c r="L15" s="34"/>
    </row>
    <row r="16" spans="1:15" ht="14.15" customHeight="1">
      <c r="A16" s="4" t="s">
        <v>430</v>
      </c>
      <c r="B16" s="13" t="s">
        <v>431</v>
      </c>
      <c r="C16" s="14" t="s">
        <v>56</v>
      </c>
      <c r="D16" s="15" t="s">
        <v>134</v>
      </c>
      <c r="E16" s="33"/>
      <c r="F16" s="70">
        <v>11.884</v>
      </c>
      <c r="G16" s="130">
        <v>3.625</v>
      </c>
      <c r="H16" s="19">
        <f t="shared" si="0"/>
        <v>15.509</v>
      </c>
      <c r="I16" s="61">
        <v>13.539</v>
      </c>
      <c r="J16" s="62">
        <v>3.2909999999999999</v>
      </c>
      <c r="K16" s="19">
        <f t="shared" si="1"/>
        <v>16.829999999999998</v>
      </c>
      <c r="L16" s="34"/>
      <c r="M16" s="255"/>
      <c r="O16" s="255"/>
    </row>
    <row r="17" spans="1:15" ht="14.15" customHeight="1">
      <c r="A17" s="4" t="s">
        <v>432</v>
      </c>
      <c r="B17" s="13" t="s">
        <v>433</v>
      </c>
      <c r="C17" s="14" t="s">
        <v>56</v>
      </c>
      <c r="D17" s="15" t="s">
        <v>134</v>
      </c>
      <c r="E17" s="33"/>
      <c r="F17" s="70">
        <v>0</v>
      </c>
      <c r="G17" s="130">
        <v>0</v>
      </c>
      <c r="H17" s="19">
        <f t="shared" si="0"/>
        <v>0</v>
      </c>
      <c r="I17" s="70">
        <v>0</v>
      </c>
      <c r="J17" s="130">
        <v>0</v>
      </c>
      <c r="K17" s="19">
        <f t="shared" si="1"/>
        <v>0</v>
      </c>
      <c r="L17" s="34"/>
      <c r="O17" s="291"/>
    </row>
    <row r="18" spans="1:15" ht="15" customHeight="1">
      <c r="A18" s="6" t="s">
        <v>434</v>
      </c>
      <c r="B18" s="20" t="s">
        <v>182</v>
      </c>
      <c r="C18" s="21" t="s">
        <v>56</v>
      </c>
      <c r="D18" s="22" t="s">
        <v>64</v>
      </c>
      <c r="E18" s="33"/>
      <c r="F18" s="23">
        <f t="shared" ref="F18:K18" si="2">SUM(F10:F17)</f>
        <v>694.36199999999997</v>
      </c>
      <c r="G18" s="56">
        <f t="shared" si="2"/>
        <v>885.14900000000011</v>
      </c>
      <c r="H18" s="24">
        <f t="shared" si="2"/>
        <v>1579.511</v>
      </c>
      <c r="I18" s="23">
        <f t="shared" si="2"/>
        <v>768.45700000000011</v>
      </c>
      <c r="J18" s="56">
        <f t="shared" si="2"/>
        <v>969.33500000000004</v>
      </c>
      <c r="K18" s="24">
        <f t="shared" si="2"/>
        <v>1737.7920000000001</v>
      </c>
      <c r="L18" s="34"/>
    </row>
    <row r="19" spans="1:15" ht="15" customHeight="1">
      <c r="A19" s="37"/>
      <c r="B19" s="99"/>
      <c r="C19" s="99"/>
      <c r="D19" s="99"/>
      <c r="F19" s="39"/>
      <c r="G19" s="39"/>
      <c r="H19" s="39"/>
      <c r="I19" s="39"/>
      <c r="J19" s="39"/>
      <c r="K19" s="39"/>
    </row>
    <row r="20" spans="1:15" ht="15" customHeight="1">
      <c r="A20" s="98"/>
      <c r="B20" s="25" t="s">
        <v>435</v>
      </c>
      <c r="C20" s="74"/>
      <c r="D20" s="75"/>
      <c r="E20" s="34"/>
    </row>
    <row r="21" spans="1:15" ht="14.15" customHeight="1">
      <c r="A21" s="4" t="s">
        <v>436</v>
      </c>
      <c r="B21" s="13" t="s">
        <v>138</v>
      </c>
      <c r="C21" s="14" t="s">
        <v>56</v>
      </c>
      <c r="D21" s="15" t="s">
        <v>57</v>
      </c>
      <c r="E21" s="33"/>
      <c r="F21" s="133"/>
      <c r="G21" s="134"/>
      <c r="H21" s="48">
        <v>12.871999999999986</v>
      </c>
      <c r="I21" s="133"/>
      <c r="J21" s="134"/>
      <c r="K21" s="60">
        <v>14.155999999999999</v>
      </c>
      <c r="L21" s="34"/>
      <c r="M21" s="255"/>
      <c r="O21" s="255"/>
    </row>
    <row r="22" spans="1:15" ht="14.15" customHeight="1">
      <c r="A22" s="4" t="s">
        <v>437</v>
      </c>
      <c r="B22" s="13" t="s">
        <v>68</v>
      </c>
      <c r="C22" s="14" t="s">
        <v>56</v>
      </c>
      <c r="D22" s="15" t="s">
        <v>57</v>
      </c>
      <c r="E22" s="33"/>
      <c r="F22" s="135"/>
      <c r="G22" s="136"/>
      <c r="H22" s="48">
        <v>2.3199999999999998</v>
      </c>
      <c r="I22" s="135"/>
      <c r="J22" s="136"/>
      <c r="K22" s="60">
        <v>1.8760000000000001</v>
      </c>
      <c r="L22" s="34"/>
      <c r="M22" s="255"/>
      <c r="O22" s="290"/>
    </row>
    <row r="23" spans="1:15" ht="15" customHeight="1">
      <c r="A23" s="6" t="s">
        <v>438</v>
      </c>
      <c r="B23" s="20" t="s">
        <v>439</v>
      </c>
      <c r="C23" s="21" t="s">
        <v>56</v>
      </c>
      <c r="D23" s="22" t="s">
        <v>64</v>
      </c>
      <c r="E23" s="33"/>
      <c r="F23" s="137"/>
      <c r="G23" s="138"/>
      <c r="H23" s="24">
        <f>SUM(H21:H22)</f>
        <v>15.191999999999986</v>
      </c>
      <c r="I23" s="137"/>
      <c r="J23" s="138"/>
      <c r="K23" s="131">
        <f>SUM(K21:K22)</f>
        <v>16.032</v>
      </c>
    </row>
    <row r="24" spans="1:15" ht="15" customHeight="1">
      <c r="A24" s="37"/>
      <c r="B24" s="99"/>
      <c r="C24" s="99"/>
      <c r="D24" s="99"/>
      <c r="F24" s="37"/>
      <c r="G24" s="37"/>
      <c r="H24" s="37"/>
      <c r="I24" s="37"/>
      <c r="J24" s="37"/>
      <c r="K24" s="37"/>
    </row>
    <row r="25" spans="1:15" ht="15" customHeight="1">
      <c r="A25" s="105" t="s">
        <v>440</v>
      </c>
      <c r="B25" s="106" t="s">
        <v>441</v>
      </c>
      <c r="C25" s="107" t="s">
        <v>56</v>
      </c>
      <c r="D25" s="108" t="s">
        <v>64</v>
      </c>
      <c r="E25" s="33"/>
      <c r="F25" s="139"/>
      <c r="G25" s="140"/>
      <c r="H25" s="121">
        <f>H18+H23</f>
        <v>1594.703</v>
      </c>
      <c r="I25" s="139"/>
      <c r="J25" s="140"/>
      <c r="K25" s="121">
        <f>K18+K23</f>
        <v>1753.8240000000001</v>
      </c>
      <c r="L25" s="34"/>
    </row>
    <row r="26" spans="1:15" ht="15" customHeight="1">
      <c r="A26" s="37"/>
      <c r="B26" s="99"/>
      <c r="C26" s="99"/>
      <c r="D26" s="99"/>
      <c r="F26" s="39"/>
      <c r="G26" s="39"/>
      <c r="H26" s="39"/>
      <c r="I26" s="39"/>
      <c r="J26" s="39"/>
      <c r="K26" s="39"/>
    </row>
    <row r="27" spans="1:15" ht="15" customHeight="1">
      <c r="A27" s="98"/>
      <c r="B27" s="25" t="s">
        <v>442</v>
      </c>
      <c r="C27" s="74"/>
      <c r="D27" s="75"/>
      <c r="E27" s="34"/>
    </row>
    <row r="28" spans="1:15" ht="14.15" customHeight="1">
      <c r="A28" s="4" t="s">
        <v>443</v>
      </c>
      <c r="B28" s="13" t="s">
        <v>444</v>
      </c>
      <c r="C28" s="14" t="s">
        <v>56</v>
      </c>
      <c r="D28" s="15" t="s">
        <v>57</v>
      </c>
      <c r="E28" s="33"/>
      <c r="F28" s="133"/>
      <c r="G28" s="134"/>
      <c r="H28" s="47">
        <v>0</v>
      </c>
      <c r="I28" s="133"/>
      <c r="J28" s="134"/>
      <c r="K28" s="237">
        <v>0</v>
      </c>
      <c r="L28" s="34"/>
    </row>
    <row r="29" spans="1:15" ht="14.15" customHeight="1">
      <c r="A29" s="4" t="s">
        <v>445</v>
      </c>
      <c r="B29" s="13" t="s">
        <v>446</v>
      </c>
      <c r="C29" s="14" t="s">
        <v>56</v>
      </c>
      <c r="D29" s="15" t="s">
        <v>57</v>
      </c>
      <c r="E29" s="33"/>
      <c r="F29" s="135"/>
      <c r="G29" s="136"/>
      <c r="H29" s="48">
        <v>0</v>
      </c>
      <c r="I29" s="135"/>
      <c r="J29" s="136"/>
      <c r="K29" s="238">
        <v>0</v>
      </c>
      <c r="L29" s="34"/>
    </row>
    <row r="30" spans="1:15" ht="15" customHeight="1">
      <c r="A30" s="6" t="s">
        <v>447</v>
      </c>
      <c r="B30" s="20" t="s">
        <v>191</v>
      </c>
      <c r="C30" s="21" t="s">
        <v>56</v>
      </c>
      <c r="D30" s="22" t="s">
        <v>64</v>
      </c>
      <c r="E30" s="33"/>
      <c r="F30" s="137"/>
      <c r="G30" s="138"/>
      <c r="H30" s="24">
        <f>SUM(H28:H29)</f>
        <v>0</v>
      </c>
      <c r="I30" s="137"/>
      <c r="J30" s="138"/>
      <c r="K30" s="24">
        <f>SUM(K28:K29)</f>
        <v>0</v>
      </c>
      <c r="L30" s="34"/>
    </row>
    <row r="31" spans="1:15" ht="15" customHeight="1">
      <c r="A31" s="38"/>
      <c r="B31" s="99"/>
      <c r="C31" s="99"/>
      <c r="D31" s="99"/>
      <c r="F31" s="100"/>
      <c r="G31" s="100"/>
      <c r="H31" s="100"/>
      <c r="I31" s="100"/>
      <c r="J31" s="100"/>
      <c r="K31" s="100"/>
    </row>
    <row r="32" spans="1:15" ht="15" customHeight="1">
      <c r="A32" s="98"/>
      <c r="B32" s="25" t="s">
        <v>448</v>
      </c>
      <c r="C32" s="74"/>
      <c r="D32" s="75"/>
      <c r="E32" s="34"/>
    </row>
    <row r="33" spans="1:13" ht="14.15" customHeight="1">
      <c r="A33" s="4" t="s">
        <v>449</v>
      </c>
      <c r="B33" s="13" t="s">
        <v>450</v>
      </c>
      <c r="C33" s="14" t="s">
        <v>56</v>
      </c>
      <c r="D33" s="15" t="s">
        <v>57</v>
      </c>
      <c r="E33" s="33"/>
      <c r="F33" s="133"/>
      <c r="G33" s="134"/>
      <c r="H33" s="47">
        <v>92.382928000000007</v>
      </c>
      <c r="I33" s="133"/>
      <c r="J33" s="134"/>
      <c r="K33" s="237">
        <v>114.194025</v>
      </c>
      <c r="L33" s="34"/>
      <c r="M33" s="291"/>
    </row>
    <row r="34" spans="1:13" ht="14.15" customHeight="1">
      <c r="A34" s="4" t="s">
        <v>451</v>
      </c>
      <c r="B34" s="13" t="s">
        <v>452</v>
      </c>
      <c r="C34" s="14" t="s">
        <v>56</v>
      </c>
      <c r="D34" s="15" t="s">
        <v>57</v>
      </c>
      <c r="E34" s="33"/>
      <c r="F34" s="135"/>
      <c r="G34" s="136"/>
      <c r="H34" s="48">
        <v>8.2023632610312003</v>
      </c>
      <c r="I34" s="135"/>
      <c r="J34" s="136"/>
      <c r="K34" s="238">
        <v>9.4955483849097533</v>
      </c>
      <c r="L34" s="34"/>
    </row>
    <row r="35" spans="1:13" ht="14.15" customHeight="1">
      <c r="A35" s="4" t="s">
        <v>453</v>
      </c>
      <c r="B35" s="13" t="s">
        <v>454</v>
      </c>
      <c r="C35" s="14" t="s">
        <v>56</v>
      </c>
      <c r="D35" s="15" t="s">
        <v>57</v>
      </c>
      <c r="E35" s="33"/>
      <c r="F35" s="135"/>
      <c r="G35" s="136"/>
      <c r="H35" s="48">
        <v>3.0837087389686699</v>
      </c>
      <c r="I35" s="135"/>
      <c r="J35" s="136"/>
      <c r="K35" s="238">
        <v>-0.56762417490983808</v>
      </c>
      <c r="L35" s="34"/>
    </row>
    <row r="36" spans="1:13" ht="15" customHeight="1">
      <c r="A36" s="6" t="s">
        <v>455</v>
      </c>
      <c r="B36" s="20" t="s">
        <v>456</v>
      </c>
      <c r="C36" s="21" t="s">
        <v>56</v>
      </c>
      <c r="D36" s="22" t="s">
        <v>64</v>
      </c>
      <c r="E36" s="33"/>
      <c r="F36" s="137"/>
      <c r="G36" s="138"/>
      <c r="H36" s="24">
        <f>SUM(H33:H35)</f>
        <v>103.66899999999987</v>
      </c>
      <c r="I36" s="137"/>
      <c r="J36" s="138"/>
      <c r="K36" s="24">
        <f>SUM(K33:K35)</f>
        <v>123.12194920999991</v>
      </c>
      <c r="L36" s="34"/>
    </row>
    <row r="37" spans="1:13" ht="15" customHeight="1">
      <c r="A37" s="38"/>
      <c r="B37" s="38"/>
      <c r="C37" s="38"/>
      <c r="D37" s="38"/>
      <c r="F37" s="39"/>
      <c r="G37" s="39"/>
      <c r="H37" s="39"/>
      <c r="I37" s="39"/>
      <c r="J37" s="39"/>
      <c r="K37" s="39"/>
    </row>
    <row r="38" spans="1:13" ht="15" customHeight="1">
      <c r="A38" s="98"/>
      <c r="B38" s="25" t="s">
        <v>457</v>
      </c>
      <c r="C38" s="74"/>
      <c r="D38" s="75"/>
      <c r="E38" s="34"/>
    </row>
    <row r="39" spans="1:13" ht="14.15" customHeight="1">
      <c r="A39" s="4" t="s">
        <v>458</v>
      </c>
      <c r="B39" s="13" t="s">
        <v>450</v>
      </c>
      <c r="C39" s="14" t="s">
        <v>56</v>
      </c>
      <c r="D39" s="15" t="s">
        <v>57</v>
      </c>
      <c r="E39" s="33"/>
      <c r="F39" s="133"/>
      <c r="G39" s="134"/>
      <c r="H39" s="47">
        <v>33.634304</v>
      </c>
      <c r="I39" s="133"/>
      <c r="J39" s="134"/>
      <c r="K39" s="237">
        <v>40.642000000000003</v>
      </c>
      <c r="L39" s="34"/>
      <c r="M39" s="291"/>
    </row>
    <row r="40" spans="1:13" ht="14.15" customHeight="1">
      <c r="A40" s="4" t="s">
        <v>459</v>
      </c>
      <c r="B40" s="13" t="s">
        <v>460</v>
      </c>
      <c r="C40" s="14" t="s">
        <v>56</v>
      </c>
      <c r="D40" s="15" t="s">
        <v>57</v>
      </c>
      <c r="E40" s="33"/>
      <c r="F40" s="135"/>
      <c r="G40" s="136"/>
      <c r="H40" s="48">
        <v>-1.28709601956284</v>
      </c>
      <c r="I40" s="135"/>
      <c r="J40" s="136"/>
      <c r="K40" s="238">
        <v>-3.762</v>
      </c>
      <c r="L40" s="34"/>
    </row>
    <row r="41" spans="1:13" ht="14.15" customHeight="1">
      <c r="A41" s="4" t="s">
        <v>461</v>
      </c>
      <c r="B41" s="13" t="s">
        <v>454</v>
      </c>
      <c r="C41" s="14" t="s">
        <v>56</v>
      </c>
      <c r="D41" s="15" t="s">
        <v>57</v>
      </c>
      <c r="E41" s="33"/>
      <c r="F41" s="135"/>
      <c r="G41" s="136"/>
      <c r="H41" s="48">
        <v>-6.0392079804370802</v>
      </c>
      <c r="I41" s="135"/>
      <c r="J41" s="136"/>
      <c r="K41" s="238">
        <v>-4.0930000000000009</v>
      </c>
      <c r="L41" s="34"/>
    </row>
    <row r="42" spans="1:13" ht="15" customHeight="1">
      <c r="A42" s="6" t="s">
        <v>462</v>
      </c>
      <c r="B42" s="20" t="s">
        <v>463</v>
      </c>
      <c r="C42" s="21" t="s">
        <v>56</v>
      </c>
      <c r="D42" s="22" t="s">
        <v>64</v>
      </c>
      <c r="E42" s="33"/>
      <c r="F42" s="137"/>
      <c r="G42" s="138"/>
      <c r="H42" s="24">
        <f>SUM(H39:H41)</f>
        <v>26.308000000000082</v>
      </c>
      <c r="I42" s="137"/>
      <c r="J42" s="138"/>
      <c r="K42" s="24">
        <f>SUM(K39:K41)</f>
        <v>32.786999999999999</v>
      </c>
      <c r="L42" s="34"/>
      <c r="M42" s="255"/>
    </row>
    <row r="43" spans="1:13" ht="15" customHeight="1">
      <c r="A43" s="37"/>
      <c r="B43" s="38"/>
      <c r="C43" s="38"/>
      <c r="D43" s="38"/>
      <c r="F43" s="39"/>
      <c r="G43" s="39"/>
      <c r="H43" s="39"/>
      <c r="I43" s="39"/>
      <c r="J43" s="39"/>
      <c r="K43" s="39"/>
    </row>
    <row r="44" spans="1:13" ht="15" customHeight="1">
      <c r="A44" s="98"/>
      <c r="B44" s="25" t="s">
        <v>464</v>
      </c>
      <c r="C44" s="74"/>
      <c r="D44" s="75"/>
      <c r="E44" s="34"/>
    </row>
    <row r="45" spans="1:13" ht="14.15" customHeight="1">
      <c r="A45" s="4" t="s">
        <v>465</v>
      </c>
      <c r="B45" s="13" t="s">
        <v>466</v>
      </c>
      <c r="C45" s="14" t="s">
        <v>56</v>
      </c>
      <c r="D45" s="15" t="s">
        <v>57</v>
      </c>
      <c r="E45" s="33"/>
      <c r="F45" s="133"/>
      <c r="G45" s="134"/>
      <c r="H45" s="47">
        <v>1.9990000000000001</v>
      </c>
      <c r="I45" s="133"/>
      <c r="J45" s="134"/>
      <c r="K45" s="58">
        <v>2.4540000000000006</v>
      </c>
      <c r="L45" s="34"/>
    </row>
    <row r="46" spans="1:13" ht="15" customHeight="1">
      <c r="A46" s="6" t="s">
        <v>467</v>
      </c>
      <c r="B46" s="20" t="s">
        <v>468</v>
      </c>
      <c r="C46" s="21" t="s">
        <v>56</v>
      </c>
      <c r="D46" s="22" t="s">
        <v>57</v>
      </c>
      <c r="E46" s="33"/>
      <c r="F46" s="137"/>
      <c r="G46" s="138"/>
      <c r="H46" s="119">
        <v>1.1999999999998699E-2</v>
      </c>
      <c r="I46" s="137"/>
      <c r="J46" s="138"/>
      <c r="K46" s="132">
        <v>-1.4029999999999987</v>
      </c>
      <c r="L46" s="34"/>
    </row>
    <row r="47" spans="1:13" ht="15" customHeight="1">
      <c r="A47" s="37"/>
      <c r="B47" s="38"/>
      <c r="C47" s="38"/>
      <c r="D47" s="38"/>
      <c r="F47" s="37"/>
      <c r="G47" s="39"/>
      <c r="H47" s="39"/>
      <c r="I47" s="39"/>
      <c r="J47" s="39"/>
      <c r="K47" s="39"/>
    </row>
    <row r="48" spans="1:13" ht="14.15" customHeight="1">
      <c r="A48" s="42"/>
      <c r="B48" s="43"/>
      <c r="C48" s="43"/>
      <c r="D48" s="43"/>
      <c r="E48" s="43"/>
      <c r="F48" s="44"/>
      <c r="G48" s="45"/>
    </row>
    <row r="49" spans="1:7" ht="14.15" customHeight="1">
      <c r="A49" s="334" t="s">
        <v>109</v>
      </c>
      <c r="G49" s="45"/>
    </row>
    <row r="50" spans="1:7" ht="14.15" customHeight="1">
      <c r="A50" s="303"/>
      <c r="G50" s="45"/>
    </row>
    <row r="51" spans="1:7" ht="14.15" customHeight="1">
      <c r="A51" s="334" t="s">
        <v>110</v>
      </c>
      <c r="G51" s="45"/>
    </row>
    <row r="52" spans="1:7" ht="14.15" customHeight="1">
      <c r="A52" s="303"/>
      <c r="G52" s="45"/>
    </row>
    <row r="53" spans="1:7" ht="14.15" customHeight="1">
      <c r="A53" s="334" t="s">
        <v>111</v>
      </c>
      <c r="C53" s="32" t="s">
        <v>112</v>
      </c>
      <c r="D53" s="339">
        <v>46198</v>
      </c>
      <c r="G53" s="45"/>
    </row>
    <row r="54" spans="1:7" ht="15" customHeight="1">
      <c r="A54" s="46"/>
      <c r="G54" s="45"/>
    </row>
    <row r="55" spans="1:7" ht="15" customHeight="1">
      <c r="A55" s="9"/>
      <c r="B55" s="9"/>
      <c r="C55" s="9"/>
      <c r="D55" s="9"/>
      <c r="E55" s="9"/>
      <c r="F55" s="9"/>
    </row>
    <row r="56" spans="1:7" ht="15" customHeight="1"/>
    <row r="57" spans="1:7" ht="15" customHeight="1"/>
    <row r="58" spans="1:7" ht="15" customHeight="1"/>
  </sheetData>
  <mergeCells count="6">
    <mergeCell ref="I6:K6"/>
    <mergeCell ref="B6:B7"/>
    <mergeCell ref="A6:A7"/>
    <mergeCell ref="D6:D7"/>
    <mergeCell ref="C6:C7"/>
    <mergeCell ref="F6:H6"/>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50"/>
  <sheetViews>
    <sheetView showRuler="0" zoomScaleNormal="100" workbookViewId="0">
      <selection sqref="A1:XFD1048576"/>
    </sheetView>
  </sheetViews>
  <sheetFormatPr defaultColWidth="13.7265625" defaultRowHeight="12.5"/>
  <cols>
    <col min="1" max="1" width="9" customWidth="1"/>
    <col min="2" max="2" width="64.7265625" customWidth="1"/>
    <col min="3" max="3" width="6.26953125" customWidth="1"/>
    <col min="4" max="4" width="11.54296875" customWidth="1"/>
    <col min="5" max="5" width="6.26953125" customWidth="1"/>
    <col min="6" max="6" width="16" customWidth="1"/>
    <col min="7" max="13" width="12.26953125" customWidth="1"/>
  </cols>
  <sheetData>
    <row r="1" spans="1:14" ht="17.5" customHeight="1"/>
    <row r="2" spans="1:14" ht="17.5" customHeight="1"/>
    <row r="3" spans="1:14" ht="17.5" customHeight="1">
      <c r="A3" s="252" t="s">
        <v>45</v>
      </c>
    </row>
    <row r="4" spans="1:14" ht="17.5" customHeight="1">
      <c r="A4" s="252" t="s">
        <v>469</v>
      </c>
    </row>
    <row r="5" spans="1:14" ht="17.5" customHeight="1"/>
    <row r="6" spans="1:14" ht="15.75" customHeight="1">
      <c r="A6" s="343" t="s">
        <v>47</v>
      </c>
      <c r="B6" s="341" t="s">
        <v>48</v>
      </c>
      <c r="C6" s="347" t="s">
        <v>49</v>
      </c>
      <c r="D6" s="345" t="s">
        <v>470</v>
      </c>
      <c r="E6" s="33"/>
      <c r="F6" s="360" t="str">
        <f>"Cash generated during 2025-26"</f>
        <v>Cash generated during 2025-26</v>
      </c>
      <c r="G6" s="362" t="s">
        <v>471</v>
      </c>
      <c r="H6" s="363"/>
      <c r="I6" s="363"/>
      <c r="J6" s="363"/>
      <c r="K6" s="363"/>
      <c r="L6" s="364"/>
      <c r="M6" s="360" t="s">
        <v>472</v>
      </c>
      <c r="N6" s="8"/>
    </row>
    <row r="7" spans="1:14" ht="29.15" customHeight="1">
      <c r="A7" s="350"/>
      <c r="B7" s="352"/>
      <c r="C7" s="354"/>
      <c r="D7" s="356"/>
      <c r="E7" s="33"/>
      <c r="F7" s="361"/>
      <c r="G7" s="79" t="s">
        <v>473</v>
      </c>
      <c r="H7" s="65" t="s">
        <v>474</v>
      </c>
      <c r="I7" s="65" t="s">
        <v>475</v>
      </c>
      <c r="J7" s="65" t="s">
        <v>476</v>
      </c>
      <c r="K7" s="65"/>
      <c r="L7" s="66"/>
      <c r="M7" s="361"/>
      <c r="N7" s="8"/>
    </row>
    <row r="8" spans="1:14" ht="15" customHeight="1">
      <c r="A8" s="39"/>
      <c r="B8" s="43"/>
      <c r="C8" s="39"/>
      <c r="D8" s="39"/>
      <c r="F8" s="141">
        <v>1</v>
      </c>
      <c r="G8" s="142">
        <v>2</v>
      </c>
      <c r="H8" s="142">
        <v>3</v>
      </c>
      <c r="I8" s="142">
        <v>4</v>
      </c>
      <c r="J8" s="142">
        <v>5</v>
      </c>
      <c r="K8" s="142">
        <v>6</v>
      </c>
      <c r="L8" s="142">
        <v>7</v>
      </c>
      <c r="M8" s="143">
        <v>8</v>
      </c>
      <c r="N8" s="8"/>
    </row>
    <row r="9" spans="1:14" ht="15" customHeight="1">
      <c r="F9" s="94"/>
      <c r="G9" s="94"/>
      <c r="H9" s="94"/>
      <c r="I9" s="94"/>
      <c r="J9" s="94"/>
      <c r="K9" s="94"/>
      <c r="L9" s="94"/>
      <c r="M9" s="94"/>
    </row>
    <row r="10" spans="1:14" ht="15" customHeight="1">
      <c r="A10" s="98"/>
      <c r="B10" s="25" t="s">
        <v>477</v>
      </c>
      <c r="C10" s="146"/>
      <c r="D10" s="147"/>
      <c r="E10" s="34"/>
    </row>
    <row r="11" spans="1:14" ht="14.15" customHeight="1">
      <c r="A11" s="4" t="s">
        <v>478</v>
      </c>
      <c r="B11" s="13" t="s">
        <v>55</v>
      </c>
      <c r="C11" s="14" t="s">
        <v>56</v>
      </c>
      <c r="D11" s="15" t="s">
        <v>57</v>
      </c>
      <c r="E11" s="33"/>
      <c r="F11" s="69">
        <v>-24.9</v>
      </c>
      <c r="G11" s="57"/>
      <c r="H11" s="57"/>
      <c r="I11" s="57"/>
      <c r="J11" s="57"/>
      <c r="K11" s="57"/>
      <c r="L11" s="58"/>
      <c r="M11" s="45"/>
    </row>
    <row r="12" spans="1:14" ht="14.15" customHeight="1">
      <c r="A12" s="4" t="s">
        <v>479</v>
      </c>
      <c r="B12" s="13" t="s">
        <v>59</v>
      </c>
      <c r="C12" s="14" t="s">
        <v>56</v>
      </c>
      <c r="D12" s="15" t="s">
        <v>57</v>
      </c>
      <c r="E12" s="33"/>
      <c r="F12" s="61">
        <v>-29.400000000000034</v>
      </c>
      <c r="G12" s="62"/>
      <c r="H12" s="62"/>
      <c r="I12" s="62"/>
      <c r="J12" s="62"/>
      <c r="K12" s="62"/>
      <c r="L12" s="60"/>
      <c r="M12" s="45"/>
    </row>
    <row r="13" spans="1:14" ht="14.15" customHeight="1">
      <c r="A13" s="4" t="s">
        <v>480</v>
      </c>
      <c r="B13" s="13" t="s">
        <v>61</v>
      </c>
      <c r="C13" s="14" t="s">
        <v>56</v>
      </c>
      <c r="D13" s="15" t="s">
        <v>57</v>
      </c>
      <c r="E13" s="33"/>
      <c r="F13" s="61">
        <v>-3.6999999999999993</v>
      </c>
      <c r="G13" s="62"/>
      <c r="H13" s="62"/>
      <c r="I13" s="62"/>
      <c r="J13" s="62"/>
      <c r="K13" s="62"/>
      <c r="L13" s="60"/>
      <c r="M13" s="45"/>
    </row>
    <row r="14" spans="1:14" ht="14.15" customHeight="1">
      <c r="A14" s="4" t="s">
        <v>481</v>
      </c>
      <c r="B14" s="13" t="s">
        <v>138</v>
      </c>
      <c r="C14" s="14" t="s">
        <v>56</v>
      </c>
      <c r="D14" s="15" t="s">
        <v>57</v>
      </c>
      <c r="E14" s="33"/>
      <c r="F14" s="61">
        <v>-8.9</v>
      </c>
      <c r="G14" s="62"/>
      <c r="H14" s="62"/>
      <c r="I14" s="62"/>
      <c r="J14" s="62"/>
      <c r="K14" s="62"/>
      <c r="L14" s="60"/>
      <c r="M14" s="45"/>
    </row>
    <row r="15" spans="1:14" ht="14.15" customHeight="1">
      <c r="A15" s="4" t="s">
        <v>482</v>
      </c>
      <c r="B15" s="13" t="s">
        <v>68</v>
      </c>
      <c r="C15" s="14" t="s">
        <v>56</v>
      </c>
      <c r="D15" s="15" t="s">
        <v>57</v>
      </c>
      <c r="E15" s="33"/>
      <c r="F15" s="61">
        <v>0.89999999999999991</v>
      </c>
      <c r="G15" s="62"/>
      <c r="H15" s="62"/>
      <c r="I15" s="62"/>
      <c r="J15" s="62"/>
      <c r="K15" s="62"/>
      <c r="L15" s="60"/>
      <c r="M15" s="45"/>
    </row>
    <row r="16" spans="1:14" ht="14.15" customHeight="1">
      <c r="A16" s="4" t="s">
        <v>483</v>
      </c>
      <c r="B16" s="13" t="s">
        <v>184</v>
      </c>
      <c r="C16" s="14" t="s">
        <v>56</v>
      </c>
      <c r="D16" s="15" t="s">
        <v>57</v>
      </c>
      <c r="E16" s="33"/>
      <c r="F16" s="61">
        <v>-56.799999999999955</v>
      </c>
      <c r="G16" s="62"/>
      <c r="H16" s="62"/>
      <c r="I16" s="62"/>
      <c r="J16" s="62"/>
      <c r="K16" s="62"/>
      <c r="L16" s="60"/>
      <c r="M16" s="45"/>
    </row>
    <row r="17" spans="1:14" ht="14.15" customHeight="1">
      <c r="A17" s="4" t="s">
        <v>484</v>
      </c>
      <c r="B17" s="13" t="s">
        <v>485</v>
      </c>
      <c r="C17" s="14" t="s">
        <v>56</v>
      </c>
      <c r="D17" s="15" t="s">
        <v>57</v>
      </c>
      <c r="E17" s="33"/>
      <c r="F17" s="61">
        <v>33.099999999999994</v>
      </c>
      <c r="G17" s="62"/>
      <c r="H17" s="62"/>
      <c r="I17" s="62"/>
      <c r="J17" s="62"/>
      <c r="K17" s="62"/>
      <c r="L17" s="60"/>
      <c r="M17" s="45"/>
    </row>
    <row r="18" spans="1:14" ht="14.15" customHeight="1">
      <c r="A18" s="4" t="s">
        <v>486</v>
      </c>
      <c r="B18" s="13" t="s">
        <v>487</v>
      </c>
      <c r="C18" s="14" t="s">
        <v>56</v>
      </c>
      <c r="D18" s="15" t="s">
        <v>57</v>
      </c>
      <c r="E18" s="33"/>
      <c r="F18" s="61">
        <v>28.800000000000011</v>
      </c>
      <c r="G18" s="62">
        <v>27.2</v>
      </c>
      <c r="H18" s="62"/>
      <c r="I18" s="62"/>
      <c r="J18" s="62"/>
      <c r="K18" s="62"/>
      <c r="L18" s="60"/>
      <c r="M18" s="45"/>
    </row>
    <row r="19" spans="1:14" ht="14.15" customHeight="1">
      <c r="A19" s="4" t="s">
        <v>488</v>
      </c>
      <c r="B19" s="13" t="s">
        <v>323</v>
      </c>
      <c r="C19" s="14" t="s">
        <v>56</v>
      </c>
      <c r="D19" s="15" t="s">
        <v>57</v>
      </c>
      <c r="E19" s="33"/>
      <c r="F19" s="61">
        <v>-3.4</v>
      </c>
      <c r="G19" s="62">
        <v>-8.3000000000000007</v>
      </c>
      <c r="H19" s="62"/>
      <c r="I19" s="62"/>
      <c r="J19" s="62"/>
      <c r="K19" s="62"/>
      <c r="L19" s="60"/>
      <c r="M19" s="45"/>
    </row>
    <row r="20" spans="1:14" ht="14.15" customHeight="1">
      <c r="A20" s="4" t="s">
        <v>489</v>
      </c>
      <c r="B20" s="13" t="s">
        <v>38</v>
      </c>
      <c r="C20" s="14" t="s">
        <v>56</v>
      </c>
      <c r="D20" s="15" t="s">
        <v>57</v>
      </c>
      <c r="E20" s="33"/>
      <c r="F20" s="61">
        <v>37</v>
      </c>
      <c r="G20" s="62"/>
      <c r="H20" s="62"/>
      <c r="I20" s="62"/>
      <c r="J20" s="62"/>
      <c r="K20" s="62"/>
      <c r="L20" s="60"/>
      <c r="M20" s="45"/>
    </row>
    <row r="21" spans="1:14" ht="14.15" customHeight="1">
      <c r="A21" s="4" t="s">
        <v>490</v>
      </c>
      <c r="B21" s="13" t="s">
        <v>88</v>
      </c>
      <c r="C21" s="14" t="s">
        <v>56</v>
      </c>
      <c r="D21" s="15" t="s">
        <v>57</v>
      </c>
      <c r="E21" s="33"/>
      <c r="F21" s="61">
        <v>11.1</v>
      </c>
      <c r="G21" s="62">
        <v>-5.3</v>
      </c>
      <c r="H21" s="62"/>
      <c r="I21" s="62"/>
      <c r="J21" s="62"/>
      <c r="K21" s="62"/>
      <c r="L21" s="60"/>
      <c r="M21" s="45"/>
    </row>
    <row r="22" spans="1:14" ht="14.15" customHeight="1">
      <c r="A22" s="4" t="s">
        <v>491</v>
      </c>
      <c r="B22" s="13" t="s">
        <v>492</v>
      </c>
      <c r="C22" s="14" t="s">
        <v>56</v>
      </c>
      <c r="D22" s="15" t="s">
        <v>57</v>
      </c>
      <c r="E22" s="33"/>
      <c r="F22" s="61">
        <v>-44.9</v>
      </c>
      <c r="G22" s="62"/>
      <c r="H22" s="62"/>
      <c r="I22" s="62">
        <v>44.9</v>
      </c>
      <c r="J22" s="62"/>
      <c r="K22" s="62"/>
      <c r="L22" s="60"/>
      <c r="M22" s="45"/>
    </row>
    <row r="23" spans="1:14" ht="14.15" customHeight="1">
      <c r="A23" s="4" t="s">
        <v>493</v>
      </c>
      <c r="B23" s="13" t="s">
        <v>494</v>
      </c>
      <c r="C23" s="14" t="s">
        <v>56</v>
      </c>
      <c r="D23" s="15" t="s">
        <v>57</v>
      </c>
      <c r="E23" s="33"/>
      <c r="F23" s="61">
        <v>-6.6</v>
      </c>
      <c r="G23" s="62"/>
      <c r="H23" s="62">
        <v>6.6</v>
      </c>
      <c r="I23" s="62"/>
      <c r="J23" s="62"/>
      <c r="K23" s="62"/>
      <c r="L23" s="60"/>
      <c r="M23" s="45"/>
    </row>
    <row r="24" spans="1:14" ht="14.15" customHeight="1">
      <c r="A24" s="4" t="s">
        <v>495</v>
      </c>
      <c r="B24" s="144" t="s">
        <v>476</v>
      </c>
      <c r="C24" s="14" t="s">
        <v>56</v>
      </c>
      <c r="D24" s="15" t="s">
        <v>57</v>
      </c>
      <c r="E24" s="33"/>
      <c r="F24" s="61">
        <v>30.2</v>
      </c>
      <c r="G24" s="62"/>
      <c r="H24" s="62"/>
      <c r="I24" s="62"/>
      <c r="J24" s="62">
        <v>-30.2</v>
      </c>
      <c r="K24" s="62"/>
      <c r="L24" s="60"/>
      <c r="M24" s="45"/>
    </row>
    <row r="25" spans="1:14" ht="14.15" customHeight="1">
      <c r="A25" s="4" t="s">
        <v>496</v>
      </c>
      <c r="B25" s="144" t="s">
        <v>497</v>
      </c>
      <c r="C25" s="14" t="s">
        <v>56</v>
      </c>
      <c r="D25" s="15" t="s">
        <v>57</v>
      </c>
      <c r="E25" s="33"/>
      <c r="F25" s="61">
        <v>-4.9000000000000004</v>
      </c>
      <c r="G25" s="62"/>
      <c r="H25" s="62"/>
      <c r="I25" s="62"/>
      <c r="J25" s="62"/>
      <c r="K25" s="62"/>
      <c r="L25" s="60"/>
      <c r="M25" s="45"/>
    </row>
    <row r="26" spans="1:14" ht="14.15" customHeight="1">
      <c r="A26" s="4" t="s">
        <v>498</v>
      </c>
      <c r="B26" s="144"/>
      <c r="C26" s="14" t="s">
        <v>56</v>
      </c>
      <c r="D26" s="15" t="s">
        <v>57</v>
      </c>
      <c r="E26" s="33"/>
      <c r="F26" s="61"/>
      <c r="G26" s="62"/>
      <c r="H26" s="62"/>
      <c r="I26" s="62"/>
      <c r="J26" s="62"/>
      <c r="K26" s="62"/>
      <c r="L26" s="60"/>
      <c r="M26" s="45"/>
    </row>
    <row r="27" spans="1:14" ht="14.15" customHeight="1">
      <c r="A27" s="4" t="s">
        <v>499</v>
      </c>
      <c r="B27" s="144"/>
      <c r="C27" s="14" t="s">
        <v>56</v>
      </c>
      <c r="D27" s="15" t="s">
        <v>57</v>
      </c>
      <c r="E27" s="33"/>
      <c r="F27" s="61"/>
      <c r="G27" s="62"/>
      <c r="H27" s="62"/>
      <c r="I27" s="62"/>
      <c r="J27" s="62"/>
      <c r="K27" s="62"/>
      <c r="L27" s="60"/>
      <c r="M27" s="45"/>
    </row>
    <row r="28" spans="1:14" ht="14.15" customHeight="1">
      <c r="A28" s="4" t="s">
        <v>500</v>
      </c>
      <c r="B28" s="144"/>
      <c r="C28" s="14" t="s">
        <v>56</v>
      </c>
      <c r="D28" s="15" t="s">
        <v>57</v>
      </c>
      <c r="E28" s="33"/>
      <c r="F28" s="61"/>
      <c r="G28" s="62"/>
      <c r="H28" s="62"/>
      <c r="I28" s="62"/>
      <c r="J28" s="62"/>
      <c r="K28" s="62"/>
      <c r="L28" s="60"/>
      <c r="M28" s="45"/>
    </row>
    <row r="29" spans="1:14" ht="15" customHeight="1">
      <c r="A29" s="6" t="s">
        <v>501</v>
      </c>
      <c r="B29" s="148"/>
      <c r="C29" s="21" t="s">
        <v>56</v>
      </c>
      <c r="D29" s="22" t="s">
        <v>57</v>
      </c>
      <c r="E29" s="33"/>
      <c r="F29" s="149"/>
      <c r="G29" s="150"/>
      <c r="H29" s="150"/>
      <c r="I29" s="150"/>
      <c r="J29" s="150"/>
      <c r="K29" s="150"/>
      <c r="L29" s="132"/>
      <c r="M29" s="45"/>
    </row>
    <row r="30" spans="1:14" ht="16.75" customHeight="1">
      <c r="A30" s="38"/>
      <c r="B30" s="38"/>
      <c r="C30" s="38"/>
      <c r="D30" s="38"/>
      <c r="F30" s="37"/>
      <c r="G30" s="37"/>
      <c r="H30" s="37"/>
      <c r="I30" s="37"/>
      <c r="J30" s="37"/>
      <c r="K30" s="37"/>
      <c r="L30" s="37"/>
    </row>
    <row r="31" spans="1:14" ht="28.4" customHeight="1">
      <c r="A31" s="80" t="s">
        <v>502</v>
      </c>
      <c r="B31" s="81" t="s">
        <v>503</v>
      </c>
      <c r="C31" s="82" t="s">
        <v>56</v>
      </c>
      <c r="D31" s="83" t="s">
        <v>64</v>
      </c>
      <c r="E31" s="33"/>
      <c r="F31" s="52">
        <f t="shared" ref="F31:L31" si="0">SUM(F11:F29)</f>
        <v>-42.39999999999997</v>
      </c>
      <c r="G31" s="145">
        <f t="shared" si="0"/>
        <v>13.599999999999998</v>
      </c>
      <c r="H31" s="145">
        <f t="shared" si="0"/>
        <v>6.6</v>
      </c>
      <c r="I31" s="145">
        <f t="shared" si="0"/>
        <v>44.9</v>
      </c>
      <c r="J31" s="145">
        <f t="shared" si="0"/>
        <v>-30.2</v>
      </c>
      <c r="K31" s="145">
        <f t="shared" si="0"/>
        <v>0</v>
      </c>
      <c r="L31" s="145">
        <f t="shared" si="0"/>
        <v>0</v>
      </c>
      <c r="M31" s="84">
        <f>SUM(F31:L31)</f>
        <v>-7.4999999999999751</v>
      </c>
      <c r="N31" s="8"/>
    </row>
    <row r="32" spans="1:14" ht="14.15" customHeight="1">
      <c r="A32" s="4" t="s">
        <v>504</v>
      </c>
      <c r="B32" s="13" t="s">
        <v>505</v>
      </c>
      <c r="C32" s="14" t="s">
        <v>56</v>
      </c>
      <c r="D32" s="15" t="s">
        <v>134</v>
      </c>
      <c r="E32" s="33"/>
      <c r="F32" s="61">
        <v>64.599999999999994</v>
      </c>
      <c r="G32" s="136"/>
      <c r="H32" s="136"/>
      <c r="I32" s="136"/>
      <c r="J32" s="136"/>
      <c r="K32" s="136"/>
      <c r="L32" s="136"/>
      <c r="M32" s="19">
        <f>SUM(F32:L32)</f>
        <v>64.599999999999994</v>
      </c>
      <c r="N32" s="8"/>
    </row>
    <row r="33" spans="1:14" ht="14.15" customHeight="1">
      <c r="A33" s="4" t="s">
        <v>506</v>
      </c>
      <c r="B33" s="13" t="s">
        <v>507</v>
      </c>
      <c r="C33" s="14" t="s">
        <v>56</v>
      </c>
      <c r="D33" s="15" t="s">
        <v>134</v>
      </c>
      <c r="E33" s="33"/>
      <c r="F33" s="300">
        <v>10</v>
      </c>
      <c r="G33" s="62">
        <v>-59.3</v>
      </c>
      <c r="H33" s="62">
        <v>-13.7</v>
      </c>
      <c r="I33" s="62">
        <v>224.5</v>
      </c>
      <c r="J33" s="62">
        <v>-137.9</v>
      </c>
      <c r="K33" s="62"/>
      <c r="L33" s="62"/>
      <c r="M33" s="19">
        <f>SUM(F33:L33)</f>
        <v>23.599999999999994</v>
      </c>
      <c r="N33" s="8"/>
    </row>
    <row r="34" spans="1:14" ht="15" customHeight="1">
      <c r="A34" s="6" t="s">
        <v>508</v>
      </c>
      <c r="B34" s="20" t="s">
        <v>509</v>
      </c>
      <c r="C34" s="21" t="s">
        <v>56</v>
      </c>
      <c r="D34" s="22" t="s">
        <v>64</v>
      </c>
      <c r="E34" s="33"/>
      <c r="F34" s="23">
        <f>SUM(F31:F33)</f>
        <v>32.200000000000024</v>
      </c>
      <c r="G34" s="138"/>
      <c r="H34" s="138"/>
      <c r="I34" s="138"/>
      <c r="J34" s="138"/>
      <c r="K34" s="138"/>
      <c r="L34" s="138"/>
      <c r="M34" s="24">
        <f>SUM(M31:M33)</f>
        <v>80.700000000000017</v>
      </c>
      <c r="N34" s="8"/>
    </row>
    <row r="35" spans="1:14" ht="14.15" customHeight="1">
      <c r="A35" s="38"/>
      <c r="B35" s="38"/>
      <c r="C35" s="38"/>
      <c r="D35" s="38"/>
      <c r="F35" s="37"/>
      <c r="G35" s="39"/>
      <c r="H35" s="39"/>
      <c r="I35" s="39"/>
      <c r="J35" s="39"/>
      <c r="K35" s="39"/>
      <c r="L35" s="39"/>
      <c r="M35" s="39"/>
    </row>
    <row r="36" spans="1:14" ht="14.15" customHeight="1">
      <c r="A36" s="42"/>
      <c r="B36" s="43"/>
      <c r="C36" s="43"/>
      <c r="D36" s="43"/>
      <c r="E36" s="43"/>
      <c r="F36" s="44"/>
      <c r="G36" s="45"/>
    </row>
    <row r="37" spans="1:14" ht="14.15" customHeight="1">
      <c r="A37" s="334" t="s">
        <v>109</v>
      </c>
      <c r="G37" s="45"/>
    </row>
    <row r="38" spans="1:14" ht="14.15" customHeight="1">
      <c r="A38" s="303"/>
      <c r="G38" s="45"/>
    </row>
    <row r="39" spans="1:14" ht="14.15" customHeight="1">
      <c r="A39" s="334" t="s">
        <v>110</v>
      </c>
      <c r="G39" s="45"/>
    </row>
    <row r="40" spans="1:14" ht="14.15" customHeight="1">
      <c r="A40" s="303"/>
      <c r="G40" s="45"/>
    </row>
    <row r="41" spans="1:14" ht="14.15" customHeight="1">
      <c r="A41" s="334" t="s">
        <v>228</v>
      </c>
      <c r="C41" s="32" t="s">
        <v>112</v>
      </c>
      <c r="D41" s="339">
        <v>46198</v>
      </c>
      <c r="G41" s="45"/>
    </row>
    <row r="42" spans="1:14" ht="15" customHeight="1">
      <c r="A42" s="46"/>
      <c r="G42" s="45"/>
    </row>
    <row r="43" spans="1:14" ht="15" customHeight="1">
      <c r="A43" s="9"/>
      <c r="B43" s="9"/>
      <c r="C43" s="9"/>
      <c r="D43" s="9"/>
      <c r="E43" s="9"/>
      <c r="F43" s="9"/>
    </row>
    <row r="44" spans="1:14" ht="15" customHeight="1"/>
    <row r="45" spans="1:14" ht="15" customHeight="1"/>
    <row r="46" spans="1:14" ht="15" customHeight="1"/>
    <row r="47" spans="1:14" ht="15" customHeight="1"/>
    <row r="48" spans="1:14" ht="15" customHeight="1"/>
    <row r="49" ht="15" customHeight="1"/>
    <row r="50" ht="15" customHeight="1"/>
  </sheetData>
  <mergeCells count="7">
    <mergeCell ref="M6:M7"/>
    <mergeCell ref="G6:L6"/>
    <mergeCell ref="B6:B7"/>
    <mergeCell ref="A6:A7"/>
    <mergeCell ref="D6:D7"/>
    <mergeCell ref="C6:C7"/>
    <mergeCell ref="F6:F7"/>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4"/>
  <sheetViews>
    <sheetView showRuler="0" zoomScaleNormal="100" workbookViewId="0">
      <selection sqref="A1:XFD1048576"/>
    </sheetView>
  </sheetViews>
  <sheetFormatPr defaultColWidth="13.7265625" defaultRowHeight="12.5"/>
  <cols>
    <col min="1" max="1" width="9.1796875" customWidth="1"/>
    <col min="2" max="2" width="61.453125" customWidth="1"/>
    <col min="3" max="3" width="8.1796875" customWidth="1"/>
    <col min="4" max="4" width="13.1796875" customWidth="1"/>
    <col min="5" max="5" width="6.26953125" customWidth="1"/>
    <col min="6" max="8" width="9.54296875" customWidth="1"/>
    <col min="9" max="9" width="17.1796875" bestFit="1" customWidth="1"/>
  </cols>
  <sheetData>
    <row r="1" spans="1:8" ht="16.75" customHeight="1"/>
    <row r="2" spans="1:8" ht="16.75" customHeight="1"/>
    <row r="3" spans="1:8" ht="17.5" customHeight="1">
      <c r="A3" s="252" t="s">
        <v>45</v>
      </c>
    </row>
    <row r="4" spans="1:8" ht="17.5" customHeight="1">
      <c r="A4" s="252" t="s">
        <v>510</v>
      </c>
    </row>
    <row r="5" spans="1:8" ht="16.75" customHeight="1"/>
    <row r="6" spans="1:8" ht="15" customHeight="1">
      <c r="A6" s="343" t="s">
        <v>47</v>
      </c>
      <c r="B6" s="341" t="s">
        <v>48</v>
      </c>
      <c r="C6" s="347" t="s">
        <v>49</v>
      </c>
      <c r="D6" s="345" t="s">
        <v>50</v>
      </c>
      <c r="E6" s="33"/>
      <c r="F6" s="343" t="str">
        <f>'M1 (SRC21)'!F6</f>
        <v>2024-25</v>
      </c>
      <c r="G6" s="345" t="str">
        <f>'M1 (SRC21)'!G6</f>
        <v>2025-26</v>
      </c>
      <c r="H6" s="34"/>
    </row>
    <row r="7" spans="1:8" ht="14.15" customHeight="1">
      <c r="A7" s="350"/>
      <c r="B7" s="352"/>
      <c r="C7" s="354"/>
      <c r="D7" s="356"/>
      <c r="E7" s="33"/>
      <c r="F7" s="350"/>
      <c r="G7" s="356"/>
      <c r="H7" s="34"/>
    </row>
    <row r="8" spans="1:8" ht="15" customHeight="1">
      <c r="A8" s="38"/>
      <c r="B8" s="38"/>
      <c r="C8" s="38"/>
      <c r="D8" s="38"/>
      <c r="F8" s="39"/>
      <c r="G8" s="39"/>
    </row>
    <row r="9" spans="1:8" ht="15" customHeight="1">
      <c r="A9" s="73"/>
      <c r="B9" s="25" t="s">
        <v>511</v>
      </c>
      <c r="C9" s="74"/>
      <c r="D9" s="75"/>
      <c r="E9" s="34"/>
    </row>
    <row r="10" spans="1:8" ht="14.15" customHeight="1">
      <c r="A10" s="4" t="s">
        <v>512</v>
      </c>
      <c r="B10" s="13" t="s">
        <v>513</v>
      </c>
      <c r="C10" s="14" t="s">
        <v>56</v>
      </c>
      <c r="D10" s="15" t="s">
        <v>57</v>
      </c>
      <c r="E10" s="50"/>
      <c r="F10" s="47">
        <v>4.5949999999999998</v>
      </c>
      <c r="G10" s="35">
        <v>6.359</v>
      </c>
      <c r="H10" s="34"/>
    </row>
    <row r="11" spans="1:8" ht="14.15" customHeight="1">
      <c r="A11" s="4" t="s">
        <v>514</v>
      </c>
      <c r="B11" s="13" t="s">
        <v>515</v>
      </c>
      <c r="C11" s="14" t="s">
        <v>56</v>
      </c>
      <c r="D11" s="15" t="s">
        <v>57</v>
      </c>
      <c r="E11" s="50"/>
      <c r="F11" s="48">
        <v>74.52</v>
      </c>
      <c r="G11" s="36">
        <v>104.319</v>
      </c>
      <c r="H11" s="34"/>
    </row>
    <row r="12" spans="1:8" ht="14.15" customHeight="1">
      <c r="A12" s="4" t="s">
        <v>516</v>
      </c>
      <c r="B12" s="13" t="s">
        <v>517</v>
      </c>
      <c r="C12" s="14" t="s">
        <v>56</v>
      </c>
      <c r="D12" s="15" t="s">
        <v>57</v>
      </c>
      <c r="E12" s="50"/>
      <c r="F12" s="48">
        <v>0</v>
      </c>
      <c r="G12" s="48">
        <v>0</v>
      </c>
      <c r="H12" s="34"/>
    </row>
    <row r="13" spans="1:8" ht="14.15" customHeight="1">
      <c r="A13" s="4" t="s">
        <v>518</v>
      </c>
      <c r="B13" s="13" t="s">
        <v>519</v>
      </c>
      <c r="C13" s="14" t="s">
        <v>56</v>
      </c>
      <c r="D13" s="15" t="s">
        <v>57</v>
      </c>
      <c r="E13" s="50"/>
      <c r="F13" s="48">
        <v>19.533000000000001</v>
      </c>
      <c r="G13" s="36">
        <v>12.06</v>
      </c>
      <c r="H13" s="34"/>
    </row>
    <row r="14" spans="1:8" ht="14.15" customHeight="1">
      <c r="A14" s="4" t="s">
        <v>520</v>
      </c>
      <c r="B14" s="13" t="s">
        <v>521</v>
      </c>
      <c r="C14" s="14" t="s">
        <v>56</v>
      </c>
      <c r="D14" s="15" t="s">
        <v>57</v>
      </c>
      <c r="E14" s="50"/>
      <c r="F14" s="48">
        <v>0.59099999999999997</v>
      </c>
      <c r="G14" s="36">
        <v>0.497</v>
      </c>
      <c r="H14" s="34"/>
    </row>
    <row r="15" spans="1:8" ht="14.15" customHeight="1">
      <c r="A15" s="4" t="s">
        <v>522</v>
      </c>
      <c r="B15" s="13" t="s">
        <v>523</v>
      </c>
      <c r="C15" s="14" t="s">
        <v>56</v>
      </c>
      <c r="D15" s="15" t="s">
        <v>57</v>
      </c>
      <c r="E15" s="50"/>
      <c r="F15" s="48">
        <v>0</v>
      </c>
      <c r="G15" s="48">
        <v>0</v>
      </c>
      <c r="H15" s="34"/>
    </row>
    <row r="16" spans="1:8" ht="14.15" customHeight="1">
      <c r="A16" s="4" t="s">
        <v>524</v>
      </c>
      <c r="B16" s="13" t="s">
        <v>525</v>
      </c>
      <c r="C16" s="14" t="s">
        <v>56</v>
      </c>
      <c r="D16" s="15" t="s">
        <v>57</v>
      </c>
      <c r="E16" s="50"/>
      <c r="F16" s="48">
        <v>47.195999999999998</v>
      </c>
      <c r="G16" s="36">
        <v>21.594000000000001</v>
      </c>
      <c r="H16" s="34"/>
    </row>
    <row r="17" spans="1:12" ht="14.15" customHeight="1">
      <c r="A17" s="4" t="s">
        <v>526</v>
      </c>
      <c r="B17" s="13" t="s">
        <v>527</v>
      </c>
      <c r="C17" s="14" t="s">
        <v>56</v>
      </c>
      <c r="D17" s="15" t="s">
        <v>57</v>
      </c>
      <c r="E17" s="50"/>
      <c r="F17" s="48">
        <v>19.404</v>
      </c>
      <c r="G17" s="36">
        <v>19.530999999999999</v>
      </c>
      <c r="H17" s="34"/>
    </row>
    <row r="18" spans="1:12" ht="14.15" customHeight="1">
      <c r="A18" s="4" t="s">
        <v>528</v>
      </c>
      <c r="B18" s="13" t="s">
        <v>529</v>
      </c>
      <c r="C18" s="14" t="s">
        <v>56</v>
      </c>
      <c r="D18" s="15" t="s">
        <v>57</v>
      </c>
      <c r="E18" s="50"/>
      <c r="F18" s="48">
        <v>-35.127000000000002</v>
      </c>
      <c r="G18" s="36">
        <v>-33.779000000000003</v>
      </c>
      <c r="H18" s="34"/>
    </row>
    <row r="19" spans="1:12" ht="14.15" customHeight="1">
      <c r="A19" s="4" t="s">
        <v>530</v>
      </c>
      <c r="B19" s="13" t="s">
        <v>531</v>
      </c>
      <c r="C19" s="14" t="s">
        <v>56</v>
      </c>
      <c r="D19" s="15" t="s">
        <v>57</v>
      </c>
      <c r="E19" s="50"/>
      <c r="F19" s="48">
        <v>-97.028999999999996</v>
      </c>
      <c r="G19" s="36">
        <v>-109.694</v>
      </c>
      <c r="H19" s="34"/>
      <c r="I19" s="255"/>
    </row>
    <row r="20" spans="1:12" ht="14.15" customHeight="1">
      <c r="A20" s="4" t="s">
        <v>532</v>
      </c>
      <c r="B20" s="13" t="s">
        <v>533</v>
      </c>
      <c r="C20" s="14" t="s">
        <v>56</v>
      </c>
      <c r="D20" s="15" t="s">
        <v>57</v>
      </c>
      <c r="E20" s="50"/>
      <c r="F20" s="48">
        <v>0</v>
      </c>
      <c r="G20" s="235">
        <v>0</v>
      </c>
      <c r="H20" s="34"/>
    </row>
    <row r="21" spans="1:12" ht="14.15" customHeight="1">
      <c r="A21" s="4" t="s">
        <v>534</v>
      </c>
      <c r="B21" s="13" t="s">
        <v>535</v>
      </c>
      <c r="C21" s="14" t="s">
        <v>56</v>
      </c>
      <c r="D21" s="15" t="s">
        <v>57</v>
      </c>
      <c r="E21" s="50"/>
      <c r="F21" s="48">
        <v>-127.68</v>
      </c>
      <c r="G21" s="36">
        <v>-127.626</v>
      </c>
      <c r="H21" s="34"/>
    </row>
    <row r="22" spans="1:12" ht="14.15" customHeight="1">
      <c r="A22" s="4" t="s">
        <v>536</v>
      </c>
      <c r="B22" s="13" t="s">
        <v>537</v>
      </c>
      <c r="C22" s="14" t="s">
        <v>56</v>
      </c>
      <c r="D22" s="15" t="s">
        <v>57</v>
      </c>
      <c r="E22" s="50"/>
      <c r="F22" s="48">
        <v>-21.931000000000001</v>
      </c>
      <c r="G22" s="36">
        <v>-18.132000000000001</v>
      </c>
      <c r="H22" s="34"/>
    </row>
    <row r="23" spans="1:12" ht="14.15" customHeight="1">
      <c r="A23" s="4" t="s">
        <v>538</v>
      </c>
      <c r="B23" s="13" t="s">
        <v>539</v>
      </c>
      <c r="C23" s="14" t="s">
        <v>56</v>
      </c>
      <c r="D23" s="15" t="s">
        <v>57</v>
      </c>
      <c r="E23" s="50"/>
      <c r="F23" s="48">
        <v>-128.07900000000001</v>
      </c>
      <c r="G23" s="36">
        <v>-113.31399999999999</v>
      </c>
      <c r="H23" s="34"/>
    </row>
    <row r="24" spans="1:12" ht="14.15" customHeight="1">
      <c r="A24" s="4" t="s">
        <v>540</v>
      </c>
      <c r="B24" s="13" t="s">
        <v>138</v>
      </c>
      <c r="C24" s="14" t="s">
        <v>56</v>
      </c>
      <c r="D24" s="15" t="s">
        <v>57</v>
      </c>
      <c r="E24" s="50"/>
      <c r="F24" s="48">
        <v>-22.76</v>
      </c>
      <c r="G24" s="36">
        <v>-11.227</v>
      </c>
      <c r="H24" s="34"/>
      <c r="I24" s="255"/>
      <c r="J24" s="255"/>
    </row>
    <row r="25" spans="1:12" ht="14.15" customHeight="1">
      <c r="A25" s="4" t="s">
        <v>541</v>
      </c>
      <c r="B25" s="13" t="s">
        <v>542</v>
      </c>
      <c r="C25" s="14" t="s">
        <v>56</v>
      </c>
      <c r="D25" s="15" t="s">
        <v>57</v>
      </c>
      <c r="E25" s="50"/>
      <c r="F25" s="48">
        <v>-105.32899999999999</v>
      </c>
      <c r="G25" s="36">
        <v>-120.482</v>
      </c>
      <c r="H25" s="34"/>
      <c r="I25" s="255"/>
      <c r="J25" s="255"/>
    </row>
    <row r="26" spans="1:12" ht="14.15" customHeight="1">
      <c r="A26" s="4" t="s">
        <v>543</v>
      </c>
      <c r="B26" s="13" t="s">
        <v>544</v>
      </c>
      <c r="C26" s="14" t="s">
        <v>56</v>
      </c>
      <c r="D26" s="15" t="s">
        <v>64</v>
      </c>
      <c r="E26" s="33"/>
      <c r="F26" s="18">
        <f>SUM(F10:F25)</f>
        <v>-372.096</v>
      </c>
      <c r="G26" s="19">
        <f>SUM(G10:G25)</f>
        <v>-369.89400000000001</v>
      </c>
      <c r="H26" s="34"/>
    </row>
    <row r="27" spans="1:12" ht="14.15" customHeight="1">
      <c r="A27" s="4" t="s">
        <v>545</v>
      </c>
      <c r="B27" s="13" t="s">
        <v>546</v>
      </c>
      <c r="C27" s="14" t="s">
        <v>56</v>
      </c>
      <c r="D27" s="15" t="s">
        <v>57</v>
      </c>
      <c r="E27" s="50"/>
      <c r="F27" s="48">
        <v>-9.1180000000000003</v>
      </c>
      <c r="G27" s="36">
        <v>-13.552</v>
      </c>
      <c r="H27" s="34"/>
    </row>
    <row r="28" spans="1:12" ht="14.15" customHeight="1">
      <c r="A28" s="4" t="s">
        <v>547</v>
      </c>
      <c r="B28" s="13" t="s">
        <v>511</v>
      </c>
      <c r="C28" s="14" t="s">
        <v>56</v>
      </c>
      <c r="D28" s="15" t="s">
        <v>64</v>
      </c>
      <c r="E28" s="33"/>
      <c r="F28" s="18">
        <f>SUM(F26:F27)</f>
        <v>-381.214</v>
      </c>
      <c r="G28" s="19">
        <f>SUM(G26:G27)</f>
        <v>-383.44600000000003</v>
      </c>
      <c r="H28" s="34"/>
      <c r="I28" s="292"/>
    </row>
    <row r="29" spans="1:12" ht="14.15" customHeight="1">
      <c r="A29" s="4" t="s">
        <v>548</v>
      </c>
      <c r="B29" s="13" t="s">
        <v>273</v>
      </c>
      <c r="C29" s="14" t="s">
        <v>56</v>
      </c>
      <c r="D29" s="15" t="s">
        <v>64</v>
      </c>
      <c r="E29" s="33"/>
      <c r="F29" s="18">
        <f>'M5'!F37</f>
        <v>-35.642000000000003</v>
      </c>
      <c r="G29" s="19">
        <f>'M5'!G37</f>
        <v>-50.143999999999998</v>
      </c>
      <c r="H29" s="34"/>
    </row>
    <row r="30" spans="1:12" ht="15" customHeight="1">
      <c r="A30" s="6" t="s">
        <v>549</v>
      </c>
      <c r="B30" s="20" t="s">
        <v>550</v>
      </c>
      <c r="C30" s="21" t="s">
        <v>56</v>
      </c>
      <c r="D30" s="22" t="s">
        <v>64</v>
      </c>
      <c r="E30" s="33"/>
      <c r="F30" s="23">
        <f>SUM(F28:F29)</f>
        <v>-416.85599999999999</v>
      </c>
      <c r="G30" s="24">
        <f>SUM(G28:G29)</f>
        <v>-433.59000000000003</v>
      </c>
      <c r="H30" s="34"/>
      <c r="I30" s="255"/>
      <c r="L30" s="255"/>
    </row>
    <row r="31" spans="1:12" ht="15" customHeight="1">
      <c r="A31" s="37"/>
      <c r="B31" s="116"/>
      <c r="C31" s="116"/>
      <c r="D31" s="116"/>
      <c r="F31" s="100"/>
      <c r="G31" s="100"/>
    </row>
    <row r="32" spans="1:12" ht="15" customHeight="1">
      <c r="A32" s="98"/>
      <c r="B32" s="25" t="s">
        <v>551</v>
      </c>
      <c r="C32" s="74"/>
      <c r="D32" s="75"/>
      <c r="E32" s="34"/>
    </row>
    <row r="33" spans="1:8" ht="14.15" customHeight="1">
      <c r="A33" s="4" t="s">
        <v>552</v>
      </c>
      <c r="B33" s="13" t="s">
        <v>553</v>
      </c>
      <c r="C33" s="14" t="s">
        <v>56</v>
      </c>
      <c r="D33" s="15" t="s">
        <v>57</v>
      </c>
      <c r="E33" s="50"/>
      <c r="F33" s="47">
        <v>-298.214</v>
      </c>
      <c r="G33" s="47">
        <v>-295.04600000000005</v>
      </c>
      <c r="H33" s="34"/>
    </row>
    <row r="34" spans="1:8" ht="14.15" customHeight="1">
      <c r="A34" s="4" t="s">
        <v>554</v>
      </c>
      <c r="B34" s="13" t="s">
        <v>555</v>
      </c>
      <c r="C34" s="14" t="s">
        <v>56</v>
      </c>
      <c r="D34" s="15" t="s">
        <v>57</v>
      </c>
      <c r="E34" s="50"/>
      <c r="F34" s="48">
        <v>-83</v>
      </c>
      <c r="G34" s="48">
        <v>-88.4</v>
      </c>
      <c r="H34" s="34"/>
    </row>
    <row r="35" spans="1:8" ht="15" customHeight="1">
      <c r="A35" s="6" t="s">
        <v>556</v>
      </c>
      <c r="B35" s="20" t="s">
        <v>511</v>
      </c>
      <c r="C35" s="21" t="s">
        <v>56</v>
      </c>
      <c r="D35" s="22" t="s">
        <v>64</v>
      </c>
      <c r="E35" s="33"/>
      <c r="F35" s="23">
        <f>SUM(F33:F34)</f>
        <v>-381.214</v>
      </c>
      <c r="G35" s="24">
        <f>SUM(G33:G34)</f>
        <v>-383.44600000000003</v>
      </c>
      <c r="H35" s="34"/>
    </row>
    <row r="36" spans="1:8" ht="15" customHeight="1">
      <c r="A36" s="38"/>
      <c r="B36" s="38"/>
      <c r="C36" s="38"/>
      <c r="D36" s="38"/>
      <c r="F36" s="39"/>
      <c r="G36" s="39"/>
    </row>
    <row r="37" spans="1:8" ht="15" customHeight="1">
      <c r="A37" s="73"/>
      <c r="B37" s="25" t="s">
        <v>557</v>
      </c>
      <c r="C37" s="74"/>
      <c r="D37" s="75"/>
      <c r="E37" s="34"/>
    </row>
    <row r="38" spans="1:8" ht="14.15" customHeight="1">
      <c r="A38" s="4" t="s">
        <v>558</v>
      </c>
      <c r="B38" s="13" t="s">
        <v>559</v>
      </c>
      <c r="C38" s="14" t="s">
        <v>56</v>
      </c>
      <c r="D38" s="15" t="s">
        <v>57</v>
      </c>
      <c r="E38" s="50"/>
      <c r="F38" s="151">
        <v>-32.198</v>
      </c>
      <c r="G38" s="35">
        <v>-2.5579999999999998</v>
      </c>
      <c r="H38" s="34"/>
    </row>
    <row r="39" spans="1:8" ht="15" customHeight="1">
      <c r="A39" s="6" t="s">
        <v>560</v>
      </c>
      <c r="B39" s="20" t="s">
        <v>511</v>
      </c>
      <c r="C39" s="21" t="s">
        <v>56</v>
      </c>
      <c r="D39" s="22" t="s">
        <v>64</v>
      </c>
      <c r="E39" s="33"/>
      <c r="F39" s="23">
        <f>F35+F38</f>
        <v>-413.41199999999998</v>
      </c>
      <c r="G39" s="24">
        <f>G35+G38</f>
        <v>-386.00400000000002</v>
      </c>
      <c r="H39" s="34"/>
    </row>
    <row r="40" spans="1:8" ht="14.15" customHeight="1">
      <c r="A40" s="43"/>
      <c r="B40" s="43"/>
      <c r="C40" s="43"/>
      <c r="D40" s="43"/>
      <c r="F40" s="39"/>
      <c r="G40" s="39"/>
    </row>
    <row r="41" spans="1:8" ht="14.15" customHeight="1"/>
    <row r="42" spans="1:8" ht="14.15" customHeight="1">
      <c r="A42" s="42"/>
      <c r="B42" s="43"/>
      <c r="C42" s="43"/>
      <c r="D42" s="43"/>
      <c r="E42" s="43"/>
      <c r="F42" s="44"/>
      <c r="G42" s="45"/>
    </row>
    <row r="43" spans="1:8" ht="14.15" customHeight="1">
      <c r="A43" s="334" t="s">
        <v>109</v>
      </c>
      <c r="G43" s="45"/>
    </row>
    <row r="44" spans="1:8" ht="14.15" customHeight="1">
      <c r="A44" s="303"/>
      <c r="G44" s="45"/>
    </row>
    <row r="45" spans="1:8" ht="14.15" customHeight="1">
      <c r="A45" s="334" t="s">
        <v>110</v>
      </c>
      <c r="G45" s="45"/>
    </row>
    <row r="46" spans="1:8" ht="14.15" customHeight="1">
      <c r="A46" s="303"/>
      <c r="G46" s="45"/>
    </row>
    <row r="47" spans="1:8" ht="14.15" customHeight="1">
      <c r="A47" s="334" t="s">
        <v>228</v>
      </c>
      <c r="C47" s="32" t="s">
        <v>112</v>
      </c>
      <c r="D47" s="339">
        <v>46198</v>
      </c>
      <c r="G47" s="45"/>
    </row>
    <row r="48" spans="1:8" ht="15" customHeight="1">
      <c r="A48" s="46"/>
      <c r="G48" s="45"/>
    </row>
    <row r="49" spans="1:6" ht="15" customHeight="1">
      <c r="A49" s="9"/>
      <c r="B49" s="9"/>
      <c r="C49" s="9"/>
      <c r="D49" s="9"/>
      <c r="E49" s="9"/>
      <c r="F49" s="9"/>
    </row>
    <row r="50" spans="1:6" ht="15" customHeight="1"/>
    <row r="51" spans="1:6" ht="15" customHeight="1"/>
    <row r="52" spans="1:6" ht="15" customHeight="1"/>
    <row r="53" spans="1:6" ht="15" customHeight="1"/>
    <row r="54" spans="1:6" ht="15" customHeight="1"/>
  </sheetData>
  <mergeCells count="6">
    <mergeCell ref="G6:G7"/>
    <mergeCell ref="B6:B7"/>
    <mergeCell ref="A6:A7"/>
    <mergeCell ref="D6:D7"/>
    <mergeCell ref="C6:C7"/>
    <mergeCell ref="F6:F7"/>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73"/>
  <sheetViews>
    <sheetView showRuler="0" zoomScaleNormal="100" workbookViewId="0">
      <selection sqref="A1:XFD1048576"/>
    </sheetView>
  </sheetViews>
  <sheetFormatPr defaultColWidth="13.7265625" defaultRowHeight="12.5"/>
  <cols>
    <col min="1" max="1" width="9.26953125" customWidth="1"/>
    <col min="2" max="2" width="71.7265625" customWidth="1"/>
    <col min="3" max="3" width="8.26953125" customWidth="1"/>
    <col min="4" max="4" width="12.54296875" customWidth="1"/>
    <col min="5" max="5" width="2" customWidth="1"/>
    <col min="6" max="6" width="26.7265625" customWidth="1"/>
    <col min="7" max="7" width="2" customWidth="1"/>
    <col min="8" max="10" width="14.1796875" customWidth="1"/>
    <col min="11" max="11" width="2" customWidth="1"/>
    <col min="12" max="12" width="14.1796875" customWidth="1"/>
    <col min="13" max="13" width="2" customWidth="1"/>
    <col min="14" max="14" width="14.1796875" customWidth="1"/>
    <col min="15" max="15" width="2" customWidth="1"/>
    <col min="16" max="16" width="14.1796875" customWidth="1"/>
    <col min="17" max="17" width="2" customWidth="1"/>
    <col min="18" max="20" width="14.1796875" customWidth="1"/>
    <col min="21" max="21" width="2" customWidth="1"/>
    <col min="22" max="22" width="14.1796875" customWidth="1"/>
    <col min="23" max="23" width="2" customWidth="1"/>
    <col min="24" max="24" width="14.1796875" customWidth="1"/>
    <col min="25" max="25" width="7.7265625" customWidth="1"/>
    <col min="26" max="26" width="9.26953125" customWidth="1"/>
    <col min="27" max="27" width="17.54296875" bestFit="1" customWidth="1"/>
    <col min="28" max="31" width="9.26953125" customWidth="1"/>
  </cols>
  <sheetData>
    <row r="1" spans="1:26" ht="16.75" customHeight="1">
      <c r="N1" s="255"/>
      <c r="P1" s="255"/>
    </row>
    <row r="2" spans="1:26" ht="17.5" customHeight="1">
      <c r="N2" s="255"/>
      <c r="P2" s="255"/>
    </row>
    <row r="3" spans="1:26" ht="17.5" customHeight="1">
      <c r="A3" s="252" t="s">
        <v>45</v>
      </c>
      <c r="N3" s="255"/>
      <c r="P3" s="255"/>
    </row>
    <row r="4" spans="1:26" ht="17.5" customHeight="1">
      <c r="A4" s="252" t="s">
        <v>561</v>
      </c>
      <c r="P4" s="255"/>
    </row>
    <row r="5" spans="1:26" ht="18.649999999999999" customHeight="1" thickBot="1">
      <c r="P5" s="255"/>
    </row>
    <row r="6" spans="1:26" ht="15" customHeight="1">
      <c r="E6" s="152" t="s">
        <v>562</v>
      </c>
      <c r="F6" s="362" t="str">
        <f>'M1 (SRC21)'!G6</f>
        <v>2025-26</v>
      </c>
      <c r="G6" s="363"/>
      <c r="H6" s="363"/>
      <c r="I6" s="363"/>
      <c r="J6" s="363"/>
      <c r="K6" s="363"/>
      <c r="L6" s="363"/>
      <c r="M6" s="363"/>
      <c r="N6" s="363"/>
      <c r="O6" s="363"/>
      <c r="P6" s="363"/>
      <c r="Q6" s="363"/>
      <c r="R6" s="363"/>
      <c r="S6" s="363"/>
      <c r="T6" s="363"/>
      <c r="U6" s="363"/>
      <c r="V6" s="363"/>
      <c r="W6" s="363"/>
      <c r="X6" s="363"/>
      <c r="Y6" s="364"/>
      <c r="Z6" s="34"/>
    </row>
    <row r="7" spans="1:26" ht="15" customHeight="1">
      <c r="F7" s="153">
        <v>1</v>
      </c>
      <c r="G7" s="107"/>
      <c r="H7" s="154">
        <v>2</v>
      </c>
      <c r="I7" s="154">
        <v>3</v>
      </c>
      <c r="J7" s="154">
        <v>4</v>
      </c>
      <c r="K7" s="107"/>
      <c r="L7" s="154">
        <v>5</v>
      </c>
      <c r="M7" s="107"/>
      <c r="N7" s="154">
        <v>6</v>
      </c>
      <c r="O7" s="107"/>
      <c r="P7" s="154">
        <v>7</v>
      </c>
      <c r="Q7" s="107"/>
      <c r="R7" s="154">
        <v>8</v>
      </c>
      <c r="S7" s="154">
        <v>9</v>
      </c>
      <c r="T7" s="154">
        <v>10</v>
      </c>
      <c r="U7" s="107"/>
      <c r="V7" s="154">
        <v>11</v>
      </c>
      <c r="W7" s="107"/>
      <c r="X7" s="154">
        <v>12</v>
      </c>
      <c r="Y7" s="155">
        <v>13</v>
      </c>
      <c r="Z7" s="34"/>
    </row>
    <row r="8" spans="1:26" ht="15" customHeight="1">
      <c r="F8" s="156" t="s">
        <v>563</v>
      </c>
      <c r="G8" s="166"/>
      <c r="H8" s="365" t="s">
        <v>564</v>
      </c>
      <c r="I8" s="366"/>
      <c r="J8" s="366"/>
      <c r="K8" s="366"/>
      <c r="L8" s="366"/>
      <c r="M8" s="366"/>
      <c r="N8" s="366"/>
      <c r="O8" s="366"/>
      <c r="P8" s="366"/>
      <c r="Q8" s="366"/>
      <c r="R8" s="366"/>
      <c r="S8" s="366"/>
      <c r="T8" s="366"/>
      <c r="U8" s="366"/>
      <c r="V8" s="367"/>
      <c r="W8" s="166"/>
      <c r="X8" s="167"/>
      <c r="Y8" s="168"/>
      <c r="Z8" s="34"/>
    </row>
    <row r="9" spans="1:26" ht="15" customHeight="1">
      <c r="F9" s="169"/>
      <c r="G9" s="71"/>
      <c r="H9" s="365" t="s">
        <v>565</v>
      </c>
      <c r="I9" s="366"/>
      <c r="J9" s="366"/>
      <c r="K9" s="366"/>
      <c r="L9" s="366"/>
      <c r="M9" s="366"/>
      <c r="N9" s="367"/>
      <c r="O9" s="166"/>
      <c r="P9" s="365" t="s">
        <v>566</v>
      </c>
      <c r="Q9" s="366"/>
      <c r="R9" s="366"/>
      <c r="S9" s="366"/>
      <c r="T9" s="367"/>
      <c r="U9" s="166"/>
      <c r="V9" s="169"/>
      <c r="W9" s="71"/>
      <c r="X9" s="170"/>
      <c r="Y9" s="171"/>
      <c r="Z9" s="34"/>
    </row>
    <row r="10" spans="1:26" ht="14.15" customHeight="1">
      <c r="A10" s="343" t="s">
        <v>47</v>
      </c>
      <c r="B10" s="341" t="s">
        <v>48</v>
      </c>
      <c r="C10" s="347" t="s">
        <v>49</v>
      </c>
      <c r="D10" s="345" t="s">
        <v>50</v>
      </c>
      <c r="E10" s="33"/>
      <c r="F10" s="370" t="s">
        <v>567</v>
      </c>
      <c r="G10" s="71"/>
      <c r="H10" s="357" t="s">
        <v>568</v>
      </c>
      <c r="I10" s="358"/>
      <c r="J10" s="359"/>
      <c r="K10" s="166"/>
      <c r="L10" s="370" t="s">
        <v>569</v>
      </c>
      <c r="M10" s="166"/>
      <c r="N10" s="370" t="s">
        <v>570</v>
      </c>
      <c r="O10" s="71"/>
      <c r="P10" s="370" t="s">
        <v>571</v>
      </c>
      <c r="Q10" s="166"/>
      <c r="R10" s="357" t="s">
        <v>572</v>
      </c>
      <c r="S10" s="358"/>
      <c r="T10" s="359"/>
      <c r="U10" s="71"/>
      <c r="V10" s="370" t="s">
        <v>573</v>
      </c>
      <c r="W10" s="71"/>
      <c r="X10" s="343" t="s">
        <v>574</v>
      </c>
      <c r="Y10" s="345" t="s">
        <v>575</v>
      </c>
      <c r="Z10" s="34"/>
    </row>
    <row r="11" spans="1:26" ht="14.15" customHeight="1">
      <c r="A11" s="349"/>
      <c r="B11" s="351"/>
      <c r="C11" s="353"/>
      <c r="D11" s="355"/>
      <c r="E11" s="33"/>
      <c r="F11" s="371"/>
      <c r="G11" s="71"/>
      <c r="H11" s="373" t="s">
        <v>576</v>
      </c>
      <c r="I11" s="368" t="s">
        <v>577</v>
      </c>
      <c r="J11" s="369" t="s">
        <v>567</v>
      </c>
      <c r="K11" s="71"/>
      <c r="L11" s="371"/>
      <c r="M11" s="71"/>
      <c r="N11" s="371"/>
      <c r="O11" s="71"/>
      <c r="P11" s="371"/>
      <c r="Q11" s="71"/>
      <c r="R11" s="373" t="s">
        <v>578</v>
      </c>
      <c r="S11" s="368" t="s">
        <v>579</v>
      </c>
      <c r="T11" s="369" t="s">
        <v>567</v>
      </c>
      <c r="U11" s="71"/>
      <c r="V11" s="371"/>
      <c r="W11" s="71"/>
      <c r="X11" s="349"/>
      <c r="Y11" s="355"/>
      <c r="Z11" s="34"/>
    </row>
    <row r="12" spans="1:26" ht="14.15" customHeight="1">
      <c r="A12" s="350"/>
      <c r="B12" s="352"/>
      <c r="C12" s="354"/>
      <c r="D12" s="356"/>
      <c r="E12" s="33"/>
      <c r="F12" s="372"/>
      <c r="G12" s="71"/>
      <c r="H12" s="350"/>
      <c r="I12" s="354"/>
      <c r="J12" s="356"/>
      <c r="K12" s="71"/>
      <c r="L12" s="372"/>
      <c r="M12" s="71"/>
      <c r="N12" s="372"/>
      <c r="O12" s="71"/>
      <c r="P12" s="372"/>
      <c r="Q12" s="71"/>
      <c r="R12" s="350"/>
      <c r="S12" s="354"/>
      <c r="T12" s="356"/>
      <c r="U12" s="71"/>
      <c r="V12" s="372"/>
      <c r="W12" s="71"/>
      <c r="X12" s="350"/>
      <c r="Y12" s="356"/>
      <c r="Z12" s="34"/>
    </row>
    <row r="13" spans="1:26" ht="15" customHeight="1" thickBot="1">
      <c r="A13" s="126"/>
      <c r="B13" s="172"/>
      <c r="C13" s="38"/>
      <c r="D13" s="38"/>
      <c r="F13" s="39"/>
      <c r="H13" s="39"/>
      <c r="I13" s="39"/>
      <c r="J13" s="39"/>
      <c r="L13" s="39"/>
      <c r="N13" s="39"/>
      <c r="P13" s="39"/>
      <c r="R13" s="39"/>
      <c r="S13" s="39"/>
      <c r="T13" s="39"/>
      <c r="V13" s="39"/>
      <c r="X13" s="39"/>
      <c r="Y13" s="39"/>
    </row>
    <row r="14" spans="1:26" ht="15" customHeight="1" thickBot="1">
      <c r="A14" s="73"/>
      <c r="B14" s="25" t="s">
        <v>580</v>
      </c>
      <c r="C14" s="74"/>
      <c r="D14" s="75"/>
      <c r="E14" s="34"/>
      <c r="M14" s="157" t="s">
        <v>581</v>
      </c>
    </row>
    <row r="15" spans="1:26" ht="14.15" customHeight="1">
      <c r="A15" s="4" t="s">
        <v>582</v>
      </c>
      <c r="B15" s="13" t="s">
        <v>583</v>
      </c>
      <c r="C15" s="14" t="s">
        <v>56</v>
      </c>
      <c r="D15" s="15" t="s">
        <v>134</v>
      </c>
      <c r="E15" s="33"/>
      <c r="F15" s="35">
        <v>1.972</v>
      </c>
      <c r="G15" s="71"/>
      <c r="H15" s="69">
        <v>3.968</v>
      </c>
      <c r="I15" s="57">
        <v>20.338000000000001</v>
      </c>
      <c r="J15" s="84">
        <f t="shared" ref="J15:J20" si="0">H15+I15</f>
        <v>24.306000000000001</v>
      </c>
      <c r="K15" s="71"/>
      <c r="L15" s="35">
        <v>35.106999999999999</v>
      </c>
      <c r="M15" s="71"/>
      <c r="N15" s="51">
        <f t="shared" ref="N15:N20" si="1">J15+L15</f>
        <v>59.412999999999997</v>
      </c>
      <c r="O15" s="45"/>
      <c r="V15" s="51">
        <f t="shared" ref="V15:V23" si="2">N15</f>
        <v>59.412999999999997</v>
      </c>
      <c r="W15" s="71"/>
      <c r="X15" s="52">
        <f t="shared" ref="X15:X23" si="3">V15+F15</f>
        <v>61.384999999999998</v>
      </c>
      <c r="Y15" s="58" t="s">
        <v>584</v>
      </c>
      <c r="Z15" s="34"/>
    </row>
    <row r="16" spans="1:26" ht="14.15" customHeight="1">
      <c r="A16" s="4" t="s">
        <v>585</v>
      </c>
      <c r="B16" s="13" t="s">
        <v>586</v>
      </c>
      <c r="C16" s="14" t="s">
        <v>56</v>
      </c>
      <c r="D16" s="15" t="s">
        <v>134</v>
      </c>
      <c r="E16" s="33"/>
      <c r="F16" s="36">
        <v>3.1E-2</v>
      </c>
      <c r="G16" s="71"/>
      <c r="H16" s="61">
        <v>7.3550000000000004</v>
      </c>
      <c r="I16" s="62">
        <v>14.369</v>
      </c>
      <c r="J16" s="19">
        <f t="shared" si="0"/>
        <v>21.724</v>
      </c>
      <c r="K16" s="71"/>
      <c r="L16" s="36">
        <v>18.972000000000001</v>
      </c>
      <c r="M16" s="71"/>
      <c r="N16" s="53">
        <f t="shared" si="1"/>
        <v>40.695999999999998</v>
      </c>
      <c r="O16" s="45"/>
      <c r="V16" s="53">
        <f t="shared" si="2"/>
        <v>40.695999999999998</v>
      </c>
      <c r="W16" s="71"/>
      <c r="X16" s="18">
        <f t="shared" si="3"/>
        <v>40.726999999999997</v>
      </c>
      <c r="Y16" s="60" t="s">
        <v>584</v>
      </c>
      <c r="Z16" s="34"/>
    </row>
    <row r="17" spans="1:26" ht="14.15" customHeight="1">
      <c r="A17" s="4" t="s">
        <v>587</v>
      </c>
      <c r="B17" s="13" t="s">
        <v>588</v>
      </c>
      <c r="C17" s="14" t="s">
        <v>56</v>
      </c>
      <c r="D17" s="15" t="s">
        <v>134</v>
      </c>
      <c r="E17" s="33"/>
      <c r="F17" s="36">
        <v>2.0499999999999998</v>
      </c>
      <c r="G17" s="71"/>
      <c r="H17" s="61">
        <v>4.7E-2</v>
      </c>
      <c r="I17" s="62">
        <v>8.5980000000000008</v>
      </c>
      <c r="J17" s="19">
        <f t="shared" si="0"/>
        <v>8.6450000000000014</v>
      </c>
      <c r="K17" s="71"/>
      <c r="L17" s="36">
        <v>15.695</v>
      </c>
      <c r="M17" s="71"/>
      <c r="N17" s="53">
        <f t="shared" si="1"/>
        <v>24.340000000000003</v>
      </c>
      <c r="O17" s="45"/>
      <c r="V17" s="53">
        <f t="shared" si="2"/>
        <v>24.340000000000003</v>
      </c>
      <c r="W17" s="71"/>
      <c r="X17" s="18">
        <f t="shared" si="3"/>
        <v>26.390000000000004</v>
      </c>
      <c r="Y17" s="60" t="s">
        <v>584</v>
      </c>
      <c r="Z17" s="34"/>
    </row>
    <row r="18" spans="1:26" ht="14.15" customHeight="1">
      <c r="A18" s="4" t="s">
        <v>589</v>
      </c>
      <c r="B18" s="13" t="s">
        <v>590</v>
      </c>
      <c r="C18" s="14" t="s">
        <v>56</v>
      </c>
      <c r="D18" s="15" t="s">
        <v>134</v>
      </c>
      <c r="E18" s="33"/>
      <c r="F18" s="36">
        <v>3.9E-2</v>
      </c>
      <c r="G18" s="71"/>
      <c r="H18" s="61">
        <v>0.55700000000000005</v>
      </c>
      <c r="I18" s="62">
        <v>26.73</v>
      </c>
      <c r="J18" s="19">
        <f t="shared" si="0"/>
        <v>27.286999999999999</v>
      </c>
      <c r="K18" s="71"/>
      <c r="L18" s="36">
        <v>1.542</v>
      </c>
      <c r="M18" s="71"/>
      <c r="N18" s="53">
        <f t="shared" si="1"/>
        <v>28.829000000000001</v>
      </c>
      <c r="O18" s="45"/>
      <c r="V18" s="53">
        <f t="shared" si="2"/>
        <v>28.829000000000001</v>
      </c>
      <c r="W18" s="71"/>
      <c r="X18" s="18">
        <f t="shared" si="3"/>
        <v>28.868000000000002</v>
      </c>
      <c r="Y18" s="60" t="s">
        <v>584</v>
      </c>
      <c r="Z18" s="34"/>
    </row>
    <row r="19" spans="1:26" ht="14.15" customHeight="1">
      <c r="A19" s="4" t="s">
        <v>591</v>
      </c>
      <c r="B19" s="13" t="s">
        <v>592</v>
      </c>
      <c r="C19" s="14" t="s">
        <v>56</v>
      </c>
      <c r="D19" s="15" t="s">
        <v>134</v>
      </c>
      <c r="E19" s="33"/>
      <c r="F19" s="17">
        <v>0</v>
      </c>
      <c r="G19" s="71"/>
      <c r="H19" s="61">
        <v>0.17799999999999999</v>
      </c>
      <c r="I19" s="62">
        <v>2.0939999999999999</v>
      </c>
      <c r="J19" s="19">
        <f t="shared" si="0"/>
        <v>2.2719999999999998</v>
      </c>
      <c r="K19" s="71"/>
      <c r="L19" s="36">
        <v>7.0000000000000001E-3</v>
      </c>
      <c r="M19" s="71"/>
      <c r="N19" s="53">
        <f t="shared" si="1"/>
        <v>2.2789999999999999</v>
      </c>
      <c r="O19" s="45"/>
      <c r="P19" s="255"/>
      <c r="V19" s="53">
        <f t="shared" si="2"/>
        <v>2.2789999999999999</v>
      </c>
      <c r="W19" s="71"/>
      <c r="X19" s="18">
        <f t="shared" si="3"/>
        <v>2.2789999999999999</v>
      </c>
      <c r="Y19" s="60" t="s">
        <v>584</v>
      </c>
      <c r="Z19" s="34"/>
    </row>
    <row r="20" spans="1:26" ht="15" customHeight="1" thickBot="1">
      <c r="A20" s="4" t="s">
        <v>593</v>
      </c>
      <c r="B20" s="13" t="s">
        <v>594</v>
      </c>
      <c r="C20" s="14" t="s">
        <v>56</v>
      </c>
      <c r="D20" s="15" t="s">
        <v>134</v>
      </c>
      <c r="E20" s="33"/>
      <c r="F20" s="17">
        <v>0</v>
      </c>
      <c r="G20" s="71"/>
      <c r="H20" s="17">
        <v>0</v>
      </c>
      <c r="I20" s="17">
        <v>0</v>
      </c>
      <c r="J20" s="24">
        <f t="shared" si="0"/>
        <v>0</v>
      </c>
      <c r="K20" s="71"/>
      <c r="L20" s="17">
        <v>0</v>
      </c>
      <c r="M20" s="71"/>
      <c r="N20" s="53">
        <f t="shared" si="1"/>
        <v>0</v>
      </c>
      <c r="O20" s="45"/>
      <c r="V20" s="53">
        <f t="shared" si="2"/>
        <v>0</v>
      </c>
      <c r="W20" s="71"/>
      <c r="X20" s="18">
        <f t="shared" si="3"/>
        <v>0</v>
      </c>
      <c r="Y20" s="60" t="s">
        <v>584</v>
      </c>
      <c r="Z20" s="34"/>
    </row>
    <row r="21" spans="1:26" ht="15" customHeight="1" thickBot="1">
      <c r="A21" s="4" t="s">
        <v>595</v>
      </c>
      <c r="B21" s="13" t="s">
        <v>596</v>
      </c>
      <c r="C21" s="14" t="s">
        <v>56</v>
      </c>
      <c r="D21" s="15" t="s">
        <v>134</v>
      </c>
      <c r="E21" s="34"/>
      <c r="F21" s="39"/>
      <c r="H21" s="39"/>
      <c r="I21" s="39"/>
      <c r="J21" s="39"/>
      <c r="L21" s="37"/>
      <c r="N21" s="36"/>
      <c r="O21" s="45"/>
      <c r="P21" s="255"/>
      <c r="V21" s="53">
        <f t="shared" si="2"/>
        <v>0</v>
      </c>
      <c r="W21" s="71"/>
      <c r="X21" s="18">
        <f t="shared" si="3"/>
        <v>0</v>
      </c>
      <c r="Y21" s="60" t="s">
        <v>584</v>
      </c>
      <c r="Z21" s="34"/>
    </row>
    <row r="22" spans="1:26" ht="15" customHeight="1" thickBot="1">
      <c r="A22" s="4" t="s">
        <v>597</v>
      </c>
      <c r="B22" s="13" t="s">
        <v>598</v>
      </c>
      <c r="C22" s="14" t="s">
        <v>56</v>
      </c>
      <c r="D22" s="15" t="s">
        <v>134</v>
      </c>
      <c r="E22" s="34"/>
      <c r="L22" s="17">
        <v>0</v>
      </c>
      <c r="M22" s="71"/>
      <c r="N22" s="53">
        <f>L22</f>
        <v>0</v>
      </c>
      <c r="O22" s="45"/>
      <c r="P22" s="255"/>
      <c r="V22" s="53">
        <f t="shared" si="2"/>
        <v>0</v>
      </c>
      <c r="W22" s="71"/>
      <c r="X22" s="18">
        <f t="shared" si="3"/>
        <v>0</v>
      </c>
      <c r="Y22" s="60" t="s">
        <v>584</v>
      </c>
      <c r="Z22" s="34"/>
    </row>
    <row r="23" spans="1:26" ht="15" customHeight="1" thickBot="1">
      <c r="A23" s="6" t="s">
        <v>599</v>
      </c>
      <c r="B23" s="20" t="s">
        <v>600</v>
      </c>
      <c r="C23" s="21" t="s">
        <v>56</v>
      </c>
      <c r="D23" s="22" t="s">
        <v>134</v>
      </c>
      <c r="E23" s="33"/>
      <c r="F23" s="158">
        <v>0.32800000000000001</v>
      </c>
      <c r="G23" s="71"/>
      <c r="H23" s="79">
        <v>0.44500000000000001</v>
      </c>
      <c r="I23" s="65">
        <v>1.7549999999999999</v>
      </c>
      <c r="J23" s="121">
        <f>H23+I23</f>
        <v>2.1999999999999997</v>
      </c>
      <c r="K23" s="71"/>
      <c r="L23" s="41">
        <v>3.5990000000000002</v>
      </c>
      <c r="M23" s="71"/>
      <c r="N23" s="55">
        <f>J23+L23</f>
        <v>5.7989999999999995</v>
      </c>
      <c r="O23" s="45"/>
      <c r="P23" s="255"/>
      <c r="V23" s="55">
        <f t="shared" si="2"/>
        <v>5.7989999999999995</v>
      </c>
      <c r="W23" s="71"/>
      <c r="X23" s="23">
        <f t="shared" si="3"/>
        <v>6.1269999999999998</v>
      </c>
      <c r="Y23" s="132" t="s">
        <v>584</v>
      </c>
      <c r="Z23" s="34"/>
    </row>
    <row r="24" spans="1:26" ht="15" customHeight="1" thickBot="1">
      <c r="A24" s="38"/>
      <c r="B24" s="38"/>
      <c r="C24" s="38"/>
      <c r="D24" s="38"/>
      <c r="F24" s="37"/>
      <c r="H24" s="39"/>
      <c r="I24" s="39"/>
      <c r="J24" s="39"/>
      <c r="L24" s="39"/>
      <c r="N24" s="39"/>
      <c r="V24" s="37"/>
      <c r="X24" s="37"/>
      <c r="Y24" s="37"/>
    </row>
    <row r="25" spans="1:26" ht="15" customHeight="1" thickBot="1">
      <c r="A25" s="105" t="s">
        <v>601</v>
      </c>
      <c r="B25" s="106" t="s">
        <v>602</v>
      </c>
      <c r="C25" s="107" t="s">
        <v>56</v>
      </c>
      <c r="D25" s="108" t="s">
        <v>134</v>
      </c>
      <c r="E25" s="33"/>
      <c r="F25" s="158">
        <v>3.8000000000000006E-2</v>
      </c>
      <c r="G25" s="45"/>
      <c r="P25" s="158">
        <v>18.110000000000003</v>
      </c>
      <c r="Q25" s="71"/>
      <c r="R25" s="79">
        <v>2.5709999999999993</v>
      </c>
      <c r="S25" s="65">
        <v>0.48099999999999998</v>
      </c>
      <c r="T25" s="121">
        <f>R25+S25</f>
        <v>3.0519999999999992</v>
      </c>
      <c r="U25" s="71"/>
      <c r="V25" s="64">
        <f>P25+T25</f>
        <v>21.162000000000003</v>
      </c>
      <c r="W25" s="71"/>
      <c r="X25" s="67">
        <f>F25+V25</f>
        <v>21.200000000000003</v>
      </c>
      <c r="Y25" s="132" t="s">
        <v>584</v>
      </c>
      <c r="Z25" s="34"/>
    </row>
    <row r="26" spans="1:26" ht="15" customHeight="1" thickBot="1">
      <c r="A26" s="38"/>
      <c r="B26" s="38"/>
      <c r="C26" s="38"/>
      <c r="D26" s="38"/>
      <c r="F26" s="39"/>
      <c r="P26" s="37"/>
      <c r="R26" s="37"/>
      <c r="S26" s="37"/>
      <c r="T26" s="37"/>
      <c r="V26" s="39"/>
      <c r="X26" s="39"/>
      <c r="Y26" s="39"/>
    </row>
    <row r="27" spans="1:26" ht="15" customHeight="1" thickBot="1">
      <c r="A27" s="80" t="s">
        <v>603</v>
      </c>
      <c r="B27" s="81" t="s">
        <v>604</v>
      </c>
      <c r="C27" s="82" t="s">
        <v>56</v>
      </c>
      <c r="D27" s="83" t="s">
        <v>134</v>
      </c>
      <c r="E27" s="34"/>
      <c r="P27" s="158">
        <v>6.2859999999999996</v>
      </c>
      <c r="Q27" s="71"/>
      <c r="R27" s="79">
        <v>2.5259999999999998</v>
      </c>
      <c r="S27" s="65">
        <v>0.53300000000000003</v>
      </c>
      <c r="T27" s="84">
        <f>R27+S27</f>
        <v>3.0589999999999997</v>
      </c>
      <c r="U27" s="45"/>
    </row>
    <row r="28" spans="1:26" ht="15" customHeight="1" thickBot="1">
      <c r="A28" s="6" t="s">
        <v>605</v>
      </c>
      <c r="B28" s="20" t="s">
        <v>606</v>
      </c>
      <c r="C28" s="21" t="s">
        <v>56</v>
      </c>
      <c r="D28" s="22" t="s">
        <v>134</v>
      </c>
      <c r="E28" s="34"/>
      <c r="P28" s="17">
        <v>0</v>
      </c>
      <c r="Q28" s="71"/>
      <c r="R28" s="17">
        <v>0</v>
      </c>
      <c r="S28" s="17">
        <v>0</v>
      </c>
      <c r="T28" s="24">
        <f>R28+S28</f>
        <v>0</v>
      </c>
      <c r="U28" s="45"/>
    </row>
    <row r="29" spans="1:26" ht="15" customHeight="1" thickBot="1">
      <c r="A29" s="38"/>
      <c r="B29" s="38"/>
      <c r="C29" s="38"/>
      <c r="D29" s="38"/>
      <c r="P29" s="173"/>
      <c r="R29" s="173"/>
      <c r="S29" s="173"/>
      <c r="T29" s="37"/>
    </row>
    <row r="30" spans="1:26" ht="15" customHeight="1" thickBot="1">
      <c r="A30" s="80" t="s">
        <v>607</v>
      </c>
      <c r="B30" s="159" t="s">
        <v>608</v>
      </c>
      <c r="C30" s="82" t="s">
        <v>56</v>
      </c>
      <c r="D30" s="83" t="s">
        <v>64</v>
      </c>
      <c r="E30" s="33"/>
      <c r="F30" s="51">
        <f>SUM(F15:F20)+F23+SUM(F25)</f>
        <v>4.4580000000000002</v>
      </c>
      <c r="G30" s="71"/>
      <c r="H30" s="52">
        <f>SUM(H15:H20)+H23</f>
        <v>12.550000000000002</v>
      </c>
      <c r="I30" s="145">
        <f>SUM(I15:I20)+I23</f>
        <v>73.883999999999986</v>
      </c>
      <c r="J30" s="84">
        <f>SUM(J15:J20)+J23</f>
        <v>86.434000000000012</v>
      </c>
      <c r="K30" s="71"/>
      <c r="L30" s="51">
        <f>SUM(L15:L20)+L22+L23</f>
        <v>74.922000000000011</v>
      </c>
      <c r="M30" s="71"/>
      <c r="N30" s="51">
        <f>SUM(N15:N23)</f>
        <v>161.35599999999999</v>
      </c>
      <c r="O30" s="71"/>
      <c r="P30" s="51">
        <f>P25</f>
        <v>18.110000000000003</v>
      </c>
      <c r="Q30" s="71"/>
      <c r="R30" s="52">
        <f>R25</f>
        <v>2.5709999999999993</v>
      </c>
      <c r="S30" s="145">
        <f>S25</f>
        <v>0.48099999999999998</v>
      </c>
      <c r="T30" s="84">
        <f>R30+S30</f>
        <v>3.0519999999999992</v>
      </c>
      <c r="U30" s="71"/>
      <c r="V30" s="51">
        <f>T30+P30+N30</f>
        <v>182.518</v>
      </c>
      <c r="W30" s="71"/>
      <c r="X30" s="52">
        <f>V30+F30</f>
        <v>186.976</v>
      </c>
      <c r="Y30" s="58" t="s">
        <v>584</v>
      </c>
      <c r="Z30" s="34"/>
    </row>
    <row r="31" spans="1:26" ht="15" customHeight="1" thickBot="1">
      <c r="A31" s="6" t="s">
        <v>609</v>
      </c>
      <c r="B31" s="20" t="s">
        <v>610</v>
      </c>
      <c r="C31" s="21" t="s">
        <v>56</v>
      </c>
      <c r="D31" s="22" t="s">
        <v>134</v>
      </c>
      <c r="E31" s="33"/>
      <c r="F31" s="26">
        <v>0.93300000000000005</v>
      </c>
      <c r="G31" s="71"/>
      <c r="H31" s="160">
        <v>1.33</v>
      </c>
      <c r="I31" s="161">
        <v>16.475000000000001</v>
      </c>
      <c r="J31" s="24">
        <f>H31+I31</f>
        <v>17.805</v>
      </c>
      <c r="K31" s="71"/>
      <c r="L31" s="26">
        <v>20.29</v>
      </c>
      <c r="M31" s="71"/>
      <c r="N31" s="55">
        <f>J31+L31</f>
        <v>38.094999999999999</v>
      </c>
      <c r="O31" s="71"/>
      <c r="P31" s="41">
        <v>2.8359999999999999</v>
      </c>
      <c r="Q31" s="71"/>
      <c r="R31" s="149">
        <v>0.44800000000000001</v>
      </c>
      <c r="S31" s="150">
        <v>8.1000000000000003E-2</v>
      </c>
      <c r="T31" s="24">
        <f>R31+S31</f>
        <v>0.52900000000000003</v>
      </c>
      <c r="U31" s="71"/>
      <c r="V31" s="55">
        <f>T31+P31+N31</f>
        <v>41.46</v>
      </c>
      <c r="W31" s="71"/>
      <c r="X31" s="23">
        <f>V31+F31</f>
        <v>42.393000000000001</v>
      </c>
      <c r="Y31" s="58" t="s">
        <v>584</v>
      </c>
      <c r="Z31" s="34"/>
    </row>
    <row r="32" spans="1:26" ht="15" customHeight="1" thickBot="1">
      <c r="A32" s="162"/>
      <c r="B32" s="37"/>
      <c r="C32" s="38"/>
      <c r="D32" s="38"/>
      <c r="F32" s="37"/>
      <c r="H32" s="37"/>
      <c r="I32" s="37"/>
      <c r="J32" s="37"/>
      <c r="L32" s="37"/>
      <c r="N32" s="37"/>
      <c r="P32" s="37"/>
      <c r="R32" s="37"/>
      <c r="S32" s="37"/>
      <c r="T32" s="37"/>
      <c r="V32" s="37"/>
      <c r="X32" s="37"/>
      <c r="Y32" s="37"/>
    </row>
    <row r="33" spans="1:27" ht="15" customHeight="1" thickBot="1">
      <c r="A33" s="162" t="s">
        <v>611</v>
      </c>
      <c r="B33" s="163" t="s">
        <v>612</v>
      </c>
      <c r="C33" s="107" t="s">
        <v>56</v>
      </c>
      <c r="D33" s="108" t="s">
        <v>64</v>
      </c>
      <c r="E33" s="33"/>
      <c r="F33" s="64">
        <f>F30+F31</f>
        <v>5.391</v>
      </c>
      <c r="G33" s="71"/>
      <c r="H33" s="67">
        <f>H30+H31</f>
        <v>13.880000000000003</v>
      </c>
      <c r="I33" s="164">
        <f>I30+I31</f>
        <v>90.35899999999998</v>
      </c>
      <c r="J33" s="121">
        <f>J30+J31</f>
        <v>104.239</v>
      </c>
      <c r="K33" s="71"/>
      <c r="L33" s="67">
        <f>L30+L31</f>
        <v>95.212000000000018</v>
      </c>
      <c r="M33" s="174"/>
      <c r="N33" s="64">
        <f>N30+N31</f>
        <v>199.45099999999999</v>
      </c>
      <c r="O33" s="71"/>
      <c r="P33" s="64">
        <f>P30+P31</f>
        <v>20.946000000000002</v>
      </c>
      <c r="Q33" s="71"/>
      <c r="R33" s="67">
        <f>R30+R31</f>
        <v>3.0189999999999992</v>
      </c>
      <c r="S33" s="164">
        <f>S30+S31</f>
        <v>0.56199999999999994</v>
      </c>
      <c r="T33" s="121">
        <f>R33+S33</f>
        <v>3.5809999999999991</v>
      </c>
      <c r="U33" s="71"/>
      <c r="V33" s="64">
        <f>T33+P33+N33</f>
        <v>223.97800000000001</v>
      </c>
      <c r="W33" s="71"/>
      <c r="X33" s="67">
        <f>V33+F33</f>
        <v>229.369</v>
      </c>
      <c r="Y33" s="58" t="s">
        <v>584</v>
      </c>
      <c r="Z33" s="34"/>
    </row>
    <row r="34" spans="1:27" ht="15" customHeight="1" thickBot="1">
      <c r="A34" s="162"/>
      <c r="B34" s="37"/>
      <c r="C34" s="38"/>
      <c r="D34" s="38"/>
      <c r="F34" s="39"/>
      <c r="H34" s="39"/>
      <c r="I34" s="39"/>
      <c r="J34" s="39"/>
      <c r="L34" s="39"/>
      <c r="N34" s="39"/>
      <c r="P34" s="39"/>
      <c r="R34" s="39"/>
      <c r="S34" s="39"/>
      <c r="T34" s="39"/>
      <c r="V34" s="39"/>
      <c r="X34" s="39"/>
      <c r="Y34" s="39"/>
    </row>
    <row r="35" spans="1:27" ht="15" customHeight="1" thickBot="1">
      <c r="A35" s="73"/>
      <c r="B35" s="25" t="s">
        <v>613</v>
      </c>
      <c r="C35" s="146"/>
      <c r="D35" s="175"/>
      <c r="E35" s="34"/>
    </row>
    <row r="36" spans="1:27" ht="15" customHeight="1" thickBot="1">
      <c r="A36" s="4" t="s">
        <v>614</v>
      </c>
      <c r="B36" s="13" t="s">
        <v>615</v>
      </c>
      <c r="C36" s="14" t="s">
        <v>56</v>
      </c>
      <c r="D36" s="15" t="s">
        <v>134</v>
      </c>
      <c r="E36" s="33"/>
      <c r="F36" s="158">
        <v>0.48199999999999998</v>
      </c>
      <c r="G36" s="45"/>
      <c r="J36" s="158">
        <v>11.621</v>
      </c>
      <c r="K36" s="71"/>
      <c r="L36" s="158">
        <v>14.458</v>
      </c>
      <c r="M36" s="71"/>
      <c r="N36" s="51">
        <f>J36+L36</f>
        <v>26.079000000000001</v>
      </c>
      <c r="O36" s="71"/>
      <c r="P36" s="17">
        <v>0</v>
      </c>
      <c r="Q36" s="45"/>
      <c r="R36" s="255"/>
      <c r="T36" s="17">
        <v>0</v>
      </c>
      <c r="U36" s="71"/>
      <c r="V36" s="51">
        <f>T36+P36+N36</f>
        <v>26.079000000000001</v>
      </c>
      <c r="W36" s="71"/>
      <c r="X36" s="52">
        <f>V36+F36</f>
        <v>26.561</v>
      </c>
      <c r="Y36" s="58" t="s">
        <v>584</v>
      </c>
      <c r="Z36" s="34"/>
    </row>
    <row r="37" spans="1:27" ht="15" customHeight="1" thickBot="1">
      <c r="A37" s="4" t="s">
        <v>616</v>
      </c>
      <c r="B37" s="13" t="s">
        <v>617</v>
      </c>
      <c r="C37" s="14" t="s">
        <v>56</v>
      </c>
      <c r="D37" s="15" t="s">
        <v>134</v>
      </c>
      <c r="E37" s="34"/>
      <c r="F37" s="37"/>
      <c r="J37" s="37"/>
      <c r="L37" s="37"/>
      <c r="N37" s="36">
        <v>5.0640000000000001</v>
      </c>
      <c r="O37" s="71"/>
      <c r="P37" s="36">
        <v>0.40500000000000003</v>
      </c>
      <c r="Q37" s="45"/>
      <c r="T37" s="36">
        <v>0.75600000000000001</v>
      </c>
      <c r="U37" s="71"/>
      <c r="V37" s="53">
        <f>T37+P37+N37</f>
        <v>6.2249999999999996</v>
      </c>
      <c r="W37" s="71"/>
      <c r="X37" s="18">
        <f>V37</f>
        <v>6.2249999999999996</v>
      </c>
      <c r="Y37" s="58" t="s">
        <v>584</v>
      </c>
      <c r="Z37" s="34"/>
    </row>
    <row r="38" spans="1:27" ht="15" customHeight="1" thickBot="1">
      <c r="A38" s="4" t="s">
        <v>618</v>
      </c>
      <c r="B38" s="13" t="s">
        <v>104</v>
      </c>
      <c r="C38" s="14" t="s">
        <v>56</v>
      </c>
      <c r="D38" s="15" t="s">
        <v>134</v>
      </c>
      <c r="E38" s="33"/>
      <c r="F38" s="282">
        <v>0</v>
      </c>
      <c r="G38" s="301"/>
      <c r="H38" s="255"/>
      <c r="I38" s="255"/>
      <c r="J38" s="282">
        <v>5.9392254737444619</v>
      </c>
      <c r="K38" s="288"/>
      <c r="L38" s="253">
        <v>6.76814854604185</v>
      </c>
      <c r="M38" s="71"/>
      <c r="N38" s="53">
        <f>J38+L38</f>
        <v>12.707374019786311</v>
      </c>
      <c r="O38" s="71"/>
      <c r="P38" s="235">
        <v>0.94600637144281352</v>
      </c>
      <c r="Q38" s="301"/>
      <c r="R38" s="255"/>
      <c r="S38" s="255"/>
      <c r="T38" s="235">
        <v>0.17645887535022861</v>
      </c>
      <c r="U38" s="71"/>
      <c r="V38" s="53">
        <f>T38+P38+N38</f>
        <v>13.829839266579352</v>
      </c>
      <c r="W38" s="71"/>
      <c r="X38" s="18">
        <f>V38+F38</f>
        <v>13.829839266579352</v>
      </c>
      <c r="Y38" s="58" t="s">
        <v>584</v>
      </c>
      <c r="Z38" s="34"/>
      <c r="AA38" s="289"/>
    </row>
    <row r="39" spans="1:27" ht="15" customHeight="1" thickBot="1">
      <c r="A39" s="6" t="s">
        <v>619</v>
      </c>
      <c r="B39" s="118" t="s">
        <v>620</v>
      </c>
      <c r="C39" s="21" t="s">
        <v>56</v>
      </c>
      <c r="D39" s="22" t="s">
        <v>64</v>
      </c>
      <c r="E39" s="33"/>
      <c r="F39" s="64">
        <f>F36+F38</f>
        <v>0.48199999999999998</v>
      </c>
      <c r="G39" s="45"/>
      <c r="J39" s="64">
        <f>J36+J38</f>
        <v>17.560225473744463</v>
      </c>
      <c r="K39" s="71"/>
      <c r="L39" s="55">
        <f>L36+L38</f>
        <v>21.226148546041848</v>
      </c>
      <c r="M39" s="71"/>
      <c r="N39" s="55">
        <f>N36+N37+N38</f>
        <v>43.850374019786315</v>
      </c>
      <c r="O39" s="71"/>
      <c r="P39" s="55">
        <f>P36+P37+P38</f>
        <v>1.3510063714428135</v>
      </c>
      <c r="Q39" s="45"/>
      <c r="S39" s="255"/>
      <c r="T39" s="55">
        <f>T36+T37+T38</f>
        <v>0.93245887535022864</v>
      </c>
      <c r="U39" s="71"/>
      <c r="V39" s="55">
        <f>T39+P39+N39</f>
        <v>46.133839266579358</v>
      </c>
      <c r="W39" s="71"/>
      <c r="X39" s="23">
        <f>V39+F39</f>
        <v>46.615839266579357</v>
      </c>
      <c r="Y39" s="58" t="s">
        <v>584</v>
      </c>
      <c r="Z39" s="34"/>
    </row>
    <row r="40" spans="1:27" ht="15" customHeight="1" thickBot="1">
      <c r="A40" s="162"/>
      <c r="B40" s="37"/>
      <c r="C40" s="38"/>
      <c r="D40" s="38"/>
      <c r="F40" s="37"/>
      <c r="J40" s="37"/>
      <c r="L40" s="37"/>
      <c r="N40" s="37"/>
      <c r="P40" s="37"/>
      <c r="R40" s="255"/>
      <c r="T40" s="37"/>
      <c r="V40" s="37"/>
      <c r="X40" s="37"/>
      <c r="Y40" s="37"/>
    </row>
    <row r="41" spans="1:27" ht="15" customHeight="1" thickBot="1">
      <c r="A41" s="80" t="s">
        <v>621</v>
      </c>
      <c r="B41" s="81" t="s">
        <v>622</v>
      </c>
      <c r="C41" s="82" t="s">
        <v>56</v>
      </c>
      <c r="D41" s="83" t="s">
        <v>134</v>
      </c>
      <c r="E41" s="33"/>
      <c r="F41" s="35">
        <v>2.4E-2</v>
      </c>
      <c r="G41" s="45"/>
      <c r="J41" s="158">
        <v>21.202999999999999</v>
      </c>
      <c r="K41" s="71"/>
      <c r="L41" s="158">
        <v>22.725000000000001</v>
      </c>
      <c r="M41" s="71"/>
      <c r="N41" s="51">
        <f>J41+L41</f>
        <v>43.927999999999997</v>
      </c>
      <c r="O41" s="71"/>
      <c r="P41" s="35">
        <v>1.6E-2</v>
      </c>
      <c r="Q41" s="45"/>
      <c r="T41" s="35">
        <v>1E-3</v>
      </c>
      <c r="U41" s="71"/>
      <c r="V41" s="51">
        <f>T41+P41+N41</f>
        <v>43.945</v>
      </c>
      <c r="W41" s="71"/>
      <c r="X41" s="52">
        <f>V41+F41</f>
        <v>43.969000000000001</v>
      </c>
      <c r="Y41" s="58" t="s">
        <v>584</v>
      </c>
      <c r="Z41" s="34"/>
    </row>
    <row r="42" spans="1:27" ht="15" customHeight="1" thickBot="1">
      <c r="A42" s="6" t="s">
        <v>623</v>
      </c>
      <c r="B42" s="20" t="s">
        <v>624</v>
      </c>
      <c r="C42" s="21" t="s">
        <v>56</v>
      </c>
      <c r="D42" s="22" t="s">
        <v>134</v>
      </c>
      <c r="E42" s="33"/>
      <c r="F42" s="41">
        <v>-9.1999999999999998E-2</v>
      </c>
      <c r="G42" s="45"/>
      <c r="J42" s="39"/>
      <c r="L42" s="39"/>
      <c r="N42" s="17">
        <v>0</v>
      </c>
      <c r="O42" s="71"/>
      <c r="P42" s="41">
        <v>9.8170000000000002</v>
      </c>
      <c r="Q42" s="71"/>
      <c r="R42" s="79">
        <v>1E-3</v>
      </c>
      <c r="S42" s="17">
        <v>0</v>
      </c>
      <c r="T42" s="24">
        <f>R42+S42</f>
        <v>1E-3</v>
      </c>
      <c r="U42" s="71"/>
      <c r="V42" s="55">
        <f>T42+P42+N42</f>
        <v>9.8179999999999996</v>
      </c>
      <c r="W42" s="71"/>
      <c r="X42" s="23">
        <f>V42+F42</f>
        <v>9.7259999999999991</v>
      </c>
      <c r="Y42" s="58" t="s">
        <v>584</v>
      </c>
      <c r="Z42" s="34"/>
    </row>
    <row r="43" spans="1:27" ht="15" customHeight="1" thickBot="1">
      <c r="A43" s="176"/>
      <c r="B43" s="38"/>
      <c r="C43" s="37"/>
      <c r="D43" s="37"/>
      <c r="F43" s="37"/>
      <c r="N43" s="37"/>
      <c r="P43" s="37"/>
      <c r="R43" s="39"/>
      <c r="S43" s="39"/>
      <c r="T43" s="37"/>
      <c r="V43" s="37"/>
      <c r="X43" s="37"/>
      <c r="Y43" s="177"/>
    </row>
    <row r="44" spans="1:27" ht="15" customHeight="1" thickBot="1">
      <c r="A44" s="105" t="s">
        <v>625</v>
      </c>
      <c r="B44" s="106" t="s">
        <v>626</v>
      </c>
      <c r="C44" s="107" t="s">
        <v>56</v>
      </c>
      <c r="D44" s="108" t="s">
        <v>134</v>
      </c>
      <c r="E44" s="33"/>
      <c r="F44" s="17">
        <v>0</v>
      </c>
      <c r="G44" s="45"/>
      <c r="J44" s="17">
        <v>0</v>
      </c>
      <c r="K44" s="71"/>
      <c r="L44" s="17">
        <v>0</v>
      </c>
      <c r="M44" s="71"/>
      <c r="N44" s="64">
        <f>J44+L44</f>
        <v>0</v>
      </c>
      <c r="O44" s="71"/>
      <c r="P44" s="17">
        <v>0</v>
      </c>
      <c r="Q44" s="45"/>
      <c r="T44" s="17">
        <v>0</v>
      </c>
      <c r="U44" s="71"/>
      <c r="V44" s="64">
        <f>T44+P44+N44</f>
        <v>0</v>
      </c>
      <c r="W44" s="71"/>
      <c r="X44" s="67">
        <f>V44+F44</f>
        <v>0</v>
      </c>
      <c r="Y44" s="58" t="s">
        <v>584</v>
      </c>
      <c r="Z44" s="34"/>
    </row>
    <row r="45" spans="1:27" ht="15" customHeight="1" thickBot="1">
      <c r="A45" s="178"/>
      <c r="B45" s="37"/>
      <c r="C45" s="38"/>
      <c r="D45" s="38"/>
      <c r="F45" s="39"/>
      <c r="J45" s="37"/>
      <c r="L45" s="93"/>
      <c r="N45" s="37"/>
      <c r="P45" s="37"/>
      <c r="T45" s="37"/>
      <c r="V45" s="37"/>
      <c r="X45" s="93"/>
      <c r="Y45" s="179"/>
    </row>
    <row r="46" spans="1:27" ht="15" customHeight="1" thickBot="1">
      <c r="A46" s="80" t="s">
        <v>627</v>
      </c>
      <c r="B46" s="81" t="s">
        <v>628</v>
      </c>
      <c r="C46" s="82" t="s">
        <v>56</v>
      </c>
      <c r="D46" s="83" t="s">
        <v>64</v>
      </c>
      <c r="E46" s="34"/>
      <c r="J46" s="51">
        <f>J33+J39+J41+J44</f>
        <v>143.00222547374446</v>
      </c>
      <c r="K46" s="71"/>
      <c r="L46" s="51">
        <f>L33+L39+L41+L44</f>
        <v>139.16314854604187</v>
      </c>
      <c r="M46" s="71"/>
      <c r="N46" s="51">
        <f>N33+N39+N41+N42+N44</f>
        <v>287.22937401978629</v>
      </c>
      <c r="O46" s="71"/>
      <c r="P46" s="51">
        <f>P33+P39+P41+P42+P44</f>
        <v>32.130006371442818</v>
      </c>
      <c r="Q46" s="45"/>
      <c r="T46" s="51">
        <f>T33+T39+T41+T42+T44</f>
        <v>4.5154588753502285</v>
      </c>
      <c r="U46" s="71"/>
      <c r="V46" s="51">
        <f>T46+P46+N46</f>
        <v>323.87483926657933</v>
      </c>
      <c r="W46" s="71"/>
      <c r="X46" s="52">
        <f>V46+F46</f>
        <v>323.87483926657933</v>
      </c>
      <c r="Y46" s="58" t="s">
        <v>584</v>
      </c>
      <c r="Z46" s="34"/>
    </row>
    <row r="47" spans="1:27" ht="15" customHeight="1" thickBot="1">
      <c r="A47" s="6" t="s">
        <v>629</v>
      </c>
      <c r="B47" s="20" t="s">
        <v>630</v>
      </c>
      <c r="C47" s="21" t="s">
        <v>56</v>
      </c>
      <c r="D47" s="22" t="s">
        <v>134</v>
      </c>
      <c r="E47" s="34"/>
      <c r="J47" s="41">
        <v>2.1869999999999998</v>
      </c>
      <c r="K47" s="71"/>
      <c r="L47" s="41">
        <v>2.7349999999999999</v>
      </c>
      <c r="M47" s="71"/>
      <c r="N47" s="55">
        <f>J47+L47</f>
        <v>4.9219999999999997</v>
      </c>
      <c r="O47" s="71"/>
      <c r="P47" s="17">
        <v>0</v>
      </c>
      <c r="Q47" s="45"/>
      <c r="T47" s="41">
        <v>6.7000000000000004E-2</v>
      </c>
      <c r="U47" s="71"/>
      <c r="V47" s="55">
        <f>T47+P47+N47</f>
        <v>4.9889999999999999</v>
      </c>
      <c r="W47" s="71"/>
      <c r="X47" s="23">
        <f>V47</f>
        <v>4.9889999999999999</v>
      </c>
      <c r="Y47" s="58" t="s">
        <v>584</v>
      </c>
      <c r="Z47" s="34"/>
    </row>
    <row r="48" spans="1:27" ht="15" customHeight="1" thickBot="1">
      <c r="A48" s="178"/>
      <c r="B48" s="37"/>
      <c r="C48" s="38"/>
      <c r="D48" s="38"/>
      <c r="J48" s="37"/>
      <c r="L48" s="37"/>
      <c r="N48" s="37"/>
      <c r="P48" s="37"/>
      <c r="T48" s="37"/>
      <c r="V48" s="37"/>
      <c r="X48" s="37"/>
      <c r="Y48" s="177"/>
    </row>
    <row r="49" spans="1:27" ht="15" customHeight="1" thickBot="1">
      <c r="A49" s="105" t="s">
        <v>631</v>
      </c>
      <c r="B49" s="165" t="s">
        <v>632</v>
      </c>
      <c r="C49" s="107" t="s">
        <v>56</v>
      </c>
      <c r="D49" s="108" t="s">
        <v>64</v>
      </c>
      <c r="E49" s="33"/>
      <c r="F49" s="64">
        <f>F33+F39+F41+F42+F44</f>
        <v>5.8050000000000006</v>
      </c>
      <c r="G49" s="45"/>
      <c r="J49" s="64">
        <f>J46+J47</f>
        <v>145.18922547374447</v>
      </c>
      <c r="K49" s="71"/>
      <c r="L49" s="64">
        <f>L46+L47</f>
        <v>141.89814854604188</v>
      </c>
      <c r="M49" s="71"/>
      <c r="N49" s="64">
        <f>N46+N47</f>
        <v>292.15137401978632</v>
      </c>
      <c r="O49" s="71"/>
      <c r="P49" s="64">
        <f>P46+P47</f>
        <v>32.130006371442818</v>
      </c>
      <c r="Q49" s="45"/>
      <c r="T49" s="64">
        <f>T46+T47</f>
        <v>4.5824588753502287</v>
      </c>
      <c r="U49" s="71"/>
      <c r="V49" s="64">
        <f>T49+P49+N49</f>
        <v>328.86383926657936</v>
      </c>
      <c r="W49" s="71"/>
      <c r="X49" s="67">
        <f>V49+F49</f>
        <v>334.66883926657937</v>
      </c>
      <c r="Y49" s="58" t="s">
        <v>584</v>
      </c>
      <c r="Z49" s="34"/>
      <c r="AA49" s="255"/>
    </row>
    <row r="50" spans="1:27" ht="15" customHeight="1" thickBot="1">
      <c r="A50" s="37"/>
      <c r="B50" s="101"/>
      <c r="C50" s="37"/>
      <c r="D50" s="37"/>
      <c r="F50" s="39"/>
      <c r="J50" s="39"/>
      <c r="L50" s="39"/>
      <c r="N50" s="39"/>
      <c r="P50" s="39"/>
      <c r="T50" s="39"/>
      <c r="V50" s="39"/>
      <c r="X50" s="39"/>
      <c r="Y50" s="39"/>
    </row>
    <row r="51" spans="1:27" ht="15" customHeight="1" thickBot="1">
      <c r="A51" s="73"/>
      <c r="B51" s="25" t="s">
        <v>633</v>
      </c>
      <c r="C51" s="146"/>
      <c r="D51" s="175"/>
      <c r="E51" s="34"/>
    </row>
    <row r="52" spans="1:27" ht="15" customHeight="1" thickBot="1">
      <c r="A52" s="4" t="s">
        <v>634</v>
      </c>
      <c r="B52" s="13" t="s">
        <v>359</v>
      </c>
      <c r="C52" s="14" t="s">
        <v>56</v>
      </c>
      <c r="D52" s="15" t="s">
        <v>134</v>
      </c>
      <c r="E52" s="33"/>
      <c r="F52" s="17">
        <v>0</v>
      </c>
      <c r="G52" s="45"/>
      <c r="J52" s="253">
        <v>48.69679428188315</v>
      </c>
      <c r="K52" s="288"/>
      <c r="L52" s="253">
        <v>118.53127924313205</v>
      </c>
      <c r="M52" s="71"/>
      <c r="N52" s="51">
        <f>J52+L52</f>
        <v>167.22807352501519</v>
      </c>
      <c r="O52" s="71"/>
      <c r="P52" s="16">
        <v>0</v>
      </c>
      <c r="Q52" s="45"/>
      <c r="T52" s="16">
        <v>0</v>
      </c>
      <c r="U52" s="71"/>
      <c r="V52" s="51">
        <f>N52</f>
        <v>167.22807352501519</v>
      </c>
      <c r="W52" s="71"/>
      <c r="X52" s="52">
        <f>V52+F52</f>
        <v>167.22807352501519</v>
      </c>
      <c r="Y52" s="58" t="s">
        <v>584</v>
      </c>
      <c r="Z52" s="34"/>
    </row>
    <row r="53" spans="1:27" ht="15" customHeight="1" thickBot="1">
      <c r="A53" s="4" t="s">
        <v>635</v>
      </c>
      <c r="B53" s="13" t="s">
        <v>325</v>
      </c>
      <c r="C53" s="14" t="s">
        <v>56</v>
      </c>
      <c r="D53" s="15" t="s">
        <v>134</v>
      </c>
      <c r="E53" s="33"/>
      <c r="F53" s="17">
        <v>0</v>
      </c>
      <c r="G53" s="45"/>
      <c r="J53" s="235">
        <v>43.850626618037801</v>
      </c>
      <c r="K53" s="288"/>
      <c r="L53" s="235">
        <v>11.014570990916773</v>
      </c>
      <c r="M53" s="71"/>
      <c r="N53" s="53">
        <f>J53+L53</f>
        <v>54.865197608954574</v>
      </c>
      <c r="O53" s="71"/>
      <c r="P53" s="17">
        <v>0</v>
      </c>
      <c r="Q53" s="45"/>
      <c r="T53" s="17">
        <v>0</v>
      </c>
      <c r="U53" s="71"/>
      <c r="V53" s="53">
        <f>N53</f>
        <v>54.865197608954574</v>
      </c>
      <c r="W53" s="71"/>
      <c r="X53" s="18">
        <f>V53+F53</f>
        <v>54.865197608954574</v>
      </c>
      <c r="Y53" s="58" t="s">
        <v>584</v>
      </c>
      <c r="Z53" s="34"/>
    </row>
    <row r="54" spans="1:27" ht="15" customHeight="1" thickBot="1">
      <c r="A54" s="6" t="s">
        <v>636</v>
      </c>
      <c r="B54" s="20" t="s">
        <v>327</v>
      </c>
      <c r="C54" s="21" t="s">
        <v>56</v>
      </c>
      <c r="D54" s="22" t="s">
        <v>134</v>
      </c>
      <c r="E54" s="33"/>
      <c r="F54" s="17">
        <v>0</v>
      </c>
      <c r="G54" s="45"/>
      <c r="J54" s="235">
        <v>123.25043593545867</v>
      </c>
      <c r="K54" s="288"/>
      <c r="L54" s="235">
        <v>92.245779160644744</v>
      </c>
      <c r="M54" s="71"/>
      <c r="N54" s="55">
        <f>J54+L54</f>
        <v>215.49621509610341</v>
      </c>
      <c r="O54" s="71"/>
      <c r="P54" s="17">
        <v>0</v>
      </c>
      <c r="Q54" s="45"/>
      <c r="T54" s="17">
        <v>0</v>
      </c>
      <c r="U54" s="71"/>
      <c r="V54" s="55">
        <f>N54</f>
        <v>215.49621509610341</v>
      </c>
      <c r="W54" s="71"/>
      <c r="X54" s="23">
        <f>V54+F54</f>
        <v>215.49621509610341</v>
      </c>
      <c r="Y54" s="58" t="s">
        <v>584</v>
      </c>
      <c r="Z54" s="34"/>
    </row>
    <row r="55" spans="1:27" ht="15" customHeight="1" thickBot="1">
      <c r="A55" s="37"/>
      <c r="B55" s="38"/>
      <c r="C55" s="37"/>
      <c r="D55" s="37"/>
      <c r="F55" s="39"/>
      <c r="J55" s="180"/>
      <c r="L55" s="181"/>
      <c r="N55" s="39"/>
      <c r="P55" s="180"/>
      <c r="T55" s="180"/>
      <c r="V55" s="39"/>
      <c r="X55" s="39"/>
      <c r="Y55" s="39"/>
    </row>
    <row r="56" spans="1:27" ht="15" customHeight="1" thickBot="1">
      <c r="A56" s="73"/>
      <c r="B56" s="25" t="s">
        <v>637</v>
      </c>
      <c r="C56" s="146"/>
      <c r="D56" s="175"/>
      <c r="E56" s="34"/>
    </row>
    <row r="57" spans="1:27" ht="15" customHeight="1" thickBot="1">
      <c r="A57" s="4" t="s">
        <v>638</v>
      </c>
      <c r="B57" s="13" t="s">
        <v>639</v>
      </c>
      <c r="C57" s="14" t="s">
        <v>56</v>
      </c>
      <c r="D57" s="15" t="s">
        <v>134</v>
      </c>
      <c r="E57" s="33"/>
      <c r="F57" s="17">
        <v>0</v>
      </c>
      <c r="G57" s="45"/>
      <c r="J57" s="253">
        <v>1.8801225876494589</v>
      </c>
      <c r="K57" s="288"/>
      <c r="L57" s="253">
        <v>4.7801392808096441</v>
      </c>
      <c r="M57" s="71"/>
      <c r="N57" s="51">
        <f>J57+L57</f>
        <v>6.6602618684591031</v>
      </c>
      <c r="O57" s="71"/>
      <c r="P57" s="17">
        <v>0</v>
      </c>
      <c r="Q57" s="45"/>
      <c r="T57" s="16">
        <v>0</v>
      </c>
      <c r="U57" s="71"/>
      <c r="V57" s="51">
        <f>N57</f>
        <v>6.6602618684591031</v>
      </c>
      <c r="W57" s="71"/>
      <c r="X57" s="52">
        <f>V57+F57</f>
        <v>6.6602618684591031</v>
      </c>
      <c r="Y57" s="58" t="s">
        <v>584</v>
      </c>
      <c r="Z57" s="34"/>
      <c r="AA57" s="289"/>
    </row>
    <row r="58" spans="1:27" ht="15" customHeight="1" thickBot="1">
      <c r="A58" s="4" t="s">
        <v>640</v>
      </c>
      <c r="B58" s="13" t="s">
        <v>641</v>
      </c>
      <c r="C58" s="14" t="s">
        <v>56</v>
      </c>
      <c r="D58" s="15" t="s">
        <v>134</v>
      </c>
      <c r="E58" s="33"/>
      <c r="F58" s="17">
        <v>0</v>
      </c>
      <c r="G58" s="45"/>
      <c r="J58" s="235">
        <v>25.997809235731111</v>
      </c>
      <c r="K58" s="288"/>
      <c r="L58" s="235">
        <v>66.098428878555794</v>
      </c>
      <c r="M58" s="71"/>
      <c r="N58" s="53">
        <f>J58+L58</f>
        <v>92.096238114286905</v>
      </c>
      <c r="O58" s="71"/>
      <c r="P58" s="17">
        <v>0</v>
      </c>
      <c r="Q58" s="45"/>
      <c r="T58" s="17">
        <v>0</v>
      </c>
      <c r="U58" s="71"/>
      <c r="V58" s="53">
        <f>N58</f>
        <v>92.096238114286905</v>
      </c>
      <c r="W58" s="71"/>
      <c r="X58" s="18">
        <f>V58+F58</f>
        <v>92.096238114286905</v>
      </c>
      <c r="Y58" s="58" t="s">
        <v>584</v>
      </c>
      <c r="Z58" s="34"/>
      <c r="AA58" s="289"/>
    </row>
    <row r="59" spans="1:27" ht="15" customHeight="1" thickBot="1">
      <c r="A59" s="4" t="s">
        <v>642</v>
      </c>
      <c r="B59" s="13" t="s">
        <v>643</v>
      </c>
      <c r="C59" s="14" t="s">
        <v>56</v>
      </c>
      <c r="D59" s="15" t="s">
        <v>134</v>
      </c>
      <c r="E59" s="33"/>
      <c r="F59" s="17">
        <v>0</v>
      </c>
      <c r="G59" s="45"/>
      <c r="J59" s="235">
        <v>58.811837640284203</v>
      </c>
      <c r="K59" s="288"/>
      <c r="L59" s="235">
        <v>43.804855970548999</v>
      </c>
      <c r="M59" s="71"/>
      <c r="N59" s="53">
        <f>J59+L59</f>
        <v>102.61669361083321</v>
      </c>
      <c r="O59" s="71"/>
      <c r="P59" s="17">
        <v>0</v>
      </c>
      <c r="Q59" s="45"/>
      <c r="T59" s="17">
        <v>0</v>
      </c>
      <c r="U59" s="71"/>
      <c r="V59" s="53">
        <f>N59</f>
        <v>102.61669361083321</v>
      </c>
      <c r="W59" s="71"/>
      <c r="X59" s="18">
        <f>V59+F59</f>
        <v>102.61669361083321</v>
      </c>
      <c r="Y59" s="58" t="s">
        <v>584</v>
      </c>
      <c r="Z59" s="34"/>
    </row>
    <row r="60" spans="1:27" ht="15" customHeight="1" thickBot="1">
      <c r="A60" s="6" t="s">
        <v>644</v>
      </c>
      <c r="B60" s="20" t="s">
        <v>390</v>
      </c>
      <c r="C60" s="21" t="s">
        <v>56</v>
      </c>
      <c r="D60" s="22" t="s">
        <v>134</v>
      </c>
      <c r="E60" s="33"/>
      <c r="F60" s="17">
        <v>0</v>
      </c>
      <c r="G60" s="45"/>
      <c r="J60" s="254">
        <v>111.85590250913862</v>
      </c>
      <c r="K60" s="288"/>
      <c r="L60" s="254">
        <v>88.034959935180396</v>
      </c>
      <c r="M60" s="71"/>
      <c r="N60" s="55">
        <f>J60+L60</f>
        <v>199.890862444319</v>
      </c>
      <c r="O60" s="71"/>
      <c r="P60" s="17">
        <v>0</v>
      </c>
      <c r="Q60" s="45"/>
      <c r="T60" s="26">
        <v>0</v>
      </c>
      <c r="U60" s="71"/>
      <c r="V60" s="55">
        <f>N60</f>
        <v>199.890862444319</v>
      </c>
      <c r="W60" s="71"/>
      <c r="X60" s="23">
        <f>V60+F60</f>
        <v>199.890862444319</v>
      </c>
      <c r="Y60" s="58" t="s">
        <v>584</v>
      </c>
      <c r="Z60" s="34"/>
    </row>
    <row r="61" spans="1:27" ht="15" customHeight="1" thickBot="1">
      <c r="A61" s="178"/>
      <c r="B61" s="38"/>
      <c r="C61" s="38"/>
      <c r="D61" s="38"/>
      <c r="F61" s="37"/>
      <c r="J61" s="37"/>
      <c r="L61" s="37"/>
      <c r="N61" s="37"/>
      <c r="P61" s="37"/>
      <c r="T61" s="37"/>
      <c r="V61" s="37"/>
      <c r="X61" s="37"/>
      <c r="Y61" s="177"/>
    </row>
    <row r="62" spans="1:27" ht="15" customHeight="1" thickBot="1">
      <c r="A62" s="105" t="s">
        <v>645</v>
      </c>
      <c r="B62" s="106" t="s">
        <v>646</v>
      </c>
      <c r="C62" s="107" t="s">
        <v>56</v>
      </c>
      <c r="D62" s="108" t="s">
        <v>64</v>
      </c>
      <c r="E62" s="182"/>
      <c r="F62" s="64">
        <f>F49+F57</f>
        <v>5.8050000000000006</v>
      </c>
      <c r="G62" s="45"/>
      <c r="J62" s="64">
        <f>J49+J57</f>
        <v>147.06934806139392</v>
      </c>
      <c r="K62" s="71"/>
      <c r="L62" s="64">
        <f>L49+L57</f>
        <v>146.67828782685152</v>
      </c>
      <c r="M62" s="71"/>
      <c r="N62" s="64">
        <f>N49+N57</f>
        <v>298.81163588824541</v>
      </c>
      <c r="O62" s="71"/>
      <c r="P62" s="64">
        <f>P49+P57</f>
        <v>32.130006371442818</v>
      </c>
      <c r="Q62" s="45"/>
      <c r="T62" s="64">
        <f>T49+T57</f>
        <v>4.5824588753502287</v>
      </c>
      <c r="U62" s="71"/>
      <c r="V62" s="64">
        <f>V49+V57</f>
        <v>335.52410113503845</v>
      </c>
      <c r="W62" s="71"/>
      <c r="X62" s="67">
        <f>X49+X57</f>
        <v>341.32910113503846</v>
      </c>
      <c r="Y62" s="58" t="s">
        <v>584</v>
      </c>
      <c r="Z62" s="34"/>
    </row>
    <row r="63" spans="1:27" ht="15" customHeight="1" thickBot="1">
      <c r="A63" s="38"/>
      <c r="B63" s="38"/>
      <c r="C63" s="38"/>
      <c r="D63" s="38"/>
      <c r="F63" s="37"/>
      <c r="J63" s="37"/>
      <c r="L63" s="37"/>
      <c r="N63" s="37"/>
      <c r="P63" s="37"/>
      <c r="T63" s="37"/>
      <c r="V63" s="37"/>
      <c r="X63" s="37"/>
      <c r="Y63" s="177"/>
    </row>
    <row r="64" spans="1:27" ht="15" customHeight="1" thickBot="1">
      <c r="A64" s="105" t="s">
        <v>647</v>
      </c>
      <c r="B64" s="106" t="s">
        <v>648</v>
      </c>
      <c r="C64" s="107" t="s">
        <v>56</v>
      </c>
      <c r="D64" s="108" t="s">
        <v>64</v>
      </c>
      <c r="E64" s="182"/>
      <c r="F64" s="64">
        <f>SUM(F49,F57:F58)</f>
        <v>5.8050000000000006</v>
      </c>
      <c r="G64" s="45"/>
      <c r="J64" s="64">
        <f>SUM(J49,J57:J58)</f>
        <v>173.06715729712505</v>
      </c>
      <c r="K64" s="71"/>
      <c r="L64" s="64">
        <f>SUM(L49,L57:L58)</f>
        <v>212.7767167054073</v>
      </c>
      <c r="M64" s="71"/>
      <c r="N64" s="64">
        <f>SUM(N49,N57:N58)</f>
        <v>390.90787400253231</v>
      </c>
      <c r="O64" s="71"/>
      <c r="P64" s="64">
        <f>SUM(P49,P57:P58)</f>
        <v>32.130006371442818</v>
      </c>
      <c r="Q64" s="45"/>
      <c r="T64" s="64">
        <f>SUM(T49,T57:T58)</f>
        <v>4.5824588753502287</v>
      </c>
      <c r="U64" s="71"/>
      <c r="V64" s="64">
        <f>SUM(V49,V57:V58)</f>
        <v>427.62033924932535</v>
      </c>
      <c r="W64" s="71"/>
      <c r="X64" s="67">
        <f>SUM(X49,X57:X58)</f>
        <v>433.42533924932536</v>
      </c>
      <c r="Y64" s="58" t="s">
        <v>584</v>
      </c>
      <c r="Z64" s="34"/>
    </row>
    <row r="65" spans="1:25" ht="15" customHeight="1" thickBot="1">
      <c r="A65" s="38"/>
      <c r="B65" s="38"/>
      <c r="C65" s="38"/>
      <c r="D65" s="38"/>
      <c r="F65" s="37"/>
      <c r="J65" s="39"/>
      <c r="L65" s="39"/>
      <c r="N65" s="39"/>
      <c r="P65" s="39"/>
      <c r="T65" s="39"/>
      <c r="V65" s="39"/>
      <c r="X65" s="39"/>
      <c r="Y65" s="39"/>
    </row>
    <row r="66" spans="1:25" ht="14.15" customHeight="1">
      <c r="A66" s="42"/>
      <c r="B66" s="43"/>
      <c r="C66" s="43"/>
      <c r="D66" s="43"/>
      <c r="E66" s="43"/>
      <c r="F66" s="44"/>
      <c r="G66" s="45"/>
    </row>
    <row r="67" spans="1:25" ht="14.15" customHeight="1">
      <c r="A67" s="334" t="s">
        <v>109</v>
      </c>
      <c r="G67" s="45"/>
    </row>
    <row r="68" spans="1:25" ht="14.15" customHeight="1">
      <c r="A68" s="303"/>
      <c r="G68" s="45"/>
    </row>
    <row r="69" spans="1:25" ht="14.15" customHeight="1">
      <c r="A69" s="334" t="s">
        <v>110</v>
      </c>
      <c r="G69" s="45"/>
    </row>
    <row r="70" spans="1:25" ht="14.15" customHeight="1">
      <c r="A70" s="303"/>
      <c r="G70" s="45"/>
    </row>
    <row r="71" spans="1:25" ht="14.15" customHeight="1">
      <c r="A71" s="334" t="s">
        <v>228</v>
      </c>
      <c r="C71" s="32" t="s">
        <v>112</v>
      </c>
      <c r="D71" s="339">
        <v>46198</v>
      </c>
      <c r="G71" s="45"/>
    </row>
    <row r="72" spans="1:25" ht="15" customHeight="1">
      <c r="A72" s="46"/>
      <c r="G72" s="45"/>
    </row>
    <row r="73" spans="1:25">
      <c r="A73" s="9"/>
      <c r="B73" s="9"/>
      <c r="C73" s="9"/>
      <c r="D73" s="9"/>
      <c r="E73" s="9"/>
      <c r="F73" s="9"/>
    </row>
  </sheetData>
  <mergeCells count="23">
    <mergeCell ref="C10:C12"/>
    <mergeCell ref="D10:D12"/>
    <mergeCell ref="A10:A12"/>
    <mergeCell ref="B10:B12"/>
    <mergeCell ref="Y10:Y12"/>
    <mergeCell ref="T11:T12"/>
    <mergeCell ref="S11:S12"/>
    <mergeCell ref="R11:R12"/>
    <mergeCell ref="R10:T10"/>
    <mergeCell ref="V10:V12"/>
    <mergeCell ref="X10:X12"/>
    <mergeCell ref="F6:Y6"/>
    <mergeCell ref="H8:V8"/>
    <mergeCell ref="H10:J10"/>
    <mergeCell ref="I11:I12"/>
    <mergeCell ref="J11:J12"/>
    <mergeCell ref="L10:L12"/>
    <mergeCell ref="H9:N9"/>
    <mergeCell ref="P10:P12"/>
    <mergeCell ref="N10:N12"/>
    <mergeCell ref="H11:H12"/>
    <mergeCell ref="F10:F12"/>
    <mergeCell ref="P9:T9"/>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77"/>
  <sheetViews>
    <sheetView showRuler="0" zoomScaleNormal="100" workbookViewId="0">
      <selection sqref="A1:XFD1048576"/>
    </sheetView>
  </sheetViews>
  <sheetFormatPr defaultColWidth="13.7265625" defaultRowHeight="12.5"/>
  <cols>
    <col min="1" max="1" width="9.26953125" customWidth="1"/>
    <col min="2" max="2" width="71.7265625" customWidth="1"/>
    <col min="3" max="3" width="8.453125" customWidth="1"/>
    <col min="4" max="4" width="13.54296875" customWidth="1"/>
    <col min="5" max="5" width="2" customWidth="1"/>
    <col min="6" max="6" width="26.7265625" customWidth="1"/>
    <col min="7" max="7" width="2" customWidth="1"/>
    <col min="8" max="10" width="14.1796875" customWidth="1"/>
    <col min="11" max="11" width="2" customWidth="1"/>
    <col min="12" max="12" width="14.1796875" customWidth="1"/>
    <col min="13" max="13" width="2" customWidth="1"/>
    <col min="14" max="14" width="14.1796875" customWidth="1"/>
    <col min="15" max="15" width="2" customWidth="1"/>
    <col min="16" max="18" width="14.1796875" customWidth="1"/>
    <col min="19" max="19" width="2" customWidth="1"/>
    <col min="20" max="20" width="14.1796875" customWidth="1"/>
    <col min="21" max="21" width="2" customWidth="1"/>
    <col min="22" max="22" width="14.1796875" customWidth="1"/>
    <col min="23" max="23" width="7.7265625" customWidth="1"/>
  </cols>
  <sheetData>
    <row r="1" spans="1:24" ht="17.5" customHeight="1"/>
    <row r="2" spans="1:24" ht="17.5" customHeight="1"/>
    <row r="3" spans="1:24" ht="17.5" customHeight="1">
      <c r="A3" s="252" t="s">
        <v>45</v>
      </c>
    </row>
    <row r="4" spans="1:24" ht="17.5" customHeight="1">
      <c r="A4" s="252" t="s">
        <v>649</v>
      </c>
    </row>
    <row r="5" spans="1:24" ht="17.5" customHeight="1"/>
    <row r="6" spans="1:24" ht="15" customHeight="1">
      <c r="E6" s="152" t="s">
        <v>562</v>
      </c>
      <c r="F6" s="362" t="str">
        <f>'M1 (SRC21)'!G6</f>
        <v>2025-26</v>
      </c>
      <c r="G6" s="363"/>
      <c r="H6" s="363"/>
      <c r="I6" s="363"/>
      <c r="J6" s="363"/>
      <c r="K6" s="363"/>
      <c r="L6" s="363"/>
      <c r="M6" s="363"/>
      <c r="N6" s="363"/>
      <c r="O6" s="363"/>
      <c r="P6" s="363"/>
      <c r="Q6" s="363"/>
      <c r="R6" s="363"/>
      <c r="S6" s="363"/>
      <c r="T6" s="363"/>
      <c r="U6" s="363"/>
      <c r="V6" s="363"/>
      <c r="W6" s="364"/>
      <c r="X6" s="8"/>
    </row>
    <row r="7" spans="1:24" ht="15" customHeight="1">
      <c r="F7" s="153">
        <v>1</v>
      </c>
      <c r="G7" s="107"/>
      <c r="H7" s="154">
        <v>2</v>
      </c>
      <c r="I7" s="154">
        <v>3</v>
      </c>
      <c r="J7" s="154">
        <v>4</v>
      </c>
      <c r="K7" s="107"/>
      <c r="L7" s="154">
        <v>5</v>
      </c>
      <c r="M7" s="107"/>
      <c r="N7" s="154">
        <v>6</v>
      </c>
      <c r="O7" s="107"/>
      <c r="P7" s="154">
        <v>7</v>
      </c>
      <c r="Q7" s="154">
        <v>8</v>
      </c>
      <c r="R7" s="154">
        <v>9</v>
      </c>
      <c r="S7" s="107"/>
      <c r="T7" s="154">
        <v>10</v>
      </c>
      <c r="U7" s="107"/>
      <c r="V7" s="154">
        <v>11</v>
      </c>
      <c r="W7" s="155">
        <v>12</v>
      </c>
      <c r="X7" s="8"/>
    </row>
    <row r="8" spans="1:24" ht="15" customHeight="1">
      <c r="F8" s="156" t="s">
        <v>563</v>
      </c>
      <c r="G8" s="166"/>
      <c r="H8" s="365" t="s">
        <v>564</v>
      </c>
      <c r="I8" s="366"/>
      <c r="J8" s="366"/>
      <c r="K8" s="366"/>
      <c r="L8" s="366"/>
      <c r="M8" s="366"/>
      <c r="N8" s="366"/>
      <c r="O8" s="366"/>
      <c r="P8" s="366"/>
      <c r="Q8" s="366"/>
      <c r="R8" s="366"/>
      <c r="S8" s="366"/>
      <c r="T8" s="367"/>
      <c r="U8" s="166"/>
      <c r="V8" s="167"/>
      <c r="W8" s="168"/>
      <c r="X8" s="8"/>
    </row>
    <row r="9" spans="1:24" ht="15" customHeight="1">
      <c r="F9" s="169"/>
      <c r="G9" s="71"/>
      <c r="H9" s="365" t="s">
        <v>565</v>
      </c>
      <c r="I9" s="366"/>
      <c r="J9" s="366"/>
      <c r="K9" s="366"/>
      <c r="L9" s="367"/>
      <c r="M9" s="166"/>
      <c r="N9" s="365" t="s">
        <v>566</v>
      </c>
      <c r="O9" s="366"/>
      <c r="P9" s="366"/>
      <c r="Q9" s="366"/>
      <c r="R9" s="367"/>
      <c r="S9" s="166"/>
      <c r="T9" s="169"/>
      <c r="U9" s="71"/>
      <c r="V9" s="170"/>
      <c r="W9" s="171"/>
      <c r="X9" s="8"/>
    </row>
    <row r="10" spans="1:24" ht="14.15" customHeight="1">
      <c r="A10" s="343" t="s">
        <v>47</v>
      </c>
      <c r="B10" s="341" t="s">
        <v>48</v>
      </c>
      <c r="C10" s="347" t="s">
        <v>49</v>
      </c>
      <c r="D10" s="345" t="s">
        <v>50</v>
      </c>
      <c r="E10" s="33"/>
      <c r="F10" s="370" t="s">
        <v>567</v>
      </c>
      <c r="G10" s="71"/>
      <c r="H10" s="343" t="s">
        <v>650</v>
      </c>
      <c r="I10" s="347" t="s">
        <v>651</v>
      </c>
      <c r="J10" s="345" t="s">
        <v>652</v>
      </c>
      <c r="K10" s="166"/>
      <c r="L10" s="370" t="s">
        <v>570</v>
      </c>
      <c r="M10" s="71"/>
      <c r="N10" s="370" t="s">
        <v>571</v>
      </c>
      <c r="O10" s="166"/>
      <c r="P10" s="357" t="s">
        <v>572</v>
      </c>
      <c r="Q10" s="358"/>
      <c r="R10" s="359"/>
      <c r="S10" s="71"/>
      <c r="T10" s="370" t="s">
        <v>653</v>
      </c>
      <c r="U10" s="71"/>
      <c r="V10" s="343" t="s">
        <v>654</v>
      </c>
      <c r="W10" s="345" t="s">
        <v>575</v>
      </c>
      <c r="X10" s="8"/>
    </row>
    <row r="11" spans="1:24" ht="13.4" customHeight="1">
      <c r="A11" s="349"/>
      <c r="B11" s="351"/>
      <c r="C11" s="353"/>
      <c r="D11" s="355"/>
      <c r="E11" s="33"/>
      <c r="F11" s="371"/>
      <c r="G11" s="71"/>
      <c r="H11" s="349"/>
      <c r="I11" s="353"/>
      <c r="J11" s="355"/>
      <c r="K11" s="71"/>
      <c r="L11" s="371"/>
      <c r="M11" s="71"/>
      <c r="N11" s="371"/>
      <c r="O11" s="71"/>
      <c r="P11" s="373" t="s">
        <v>578</v>
      </c>
      <c r="Q11" s="368" t="s">
        <v>579</v>
      </c>
      <c r="R11" s="369" t="s">
        <v>567</v>
      </c>
      <c r="S11" s="71"/>
      <c r="T11" s="371"/>
      <c r="U11" s="71"/>
      <c r="V11" s="349"/>
      <c r="W11" s="355"/>
      <c r="X11" s="8"/>
    </row>
    <row r="12" spans="1:24" ht="14.15" customHeight="1">
      <c r="A12" s="350"/>
      <c r="B12" s="352"/>
      <c r="C12" s="354"/>
      <c r="D12" s="356"/>
      <c r="E12" s="33"/>
      <c r="F12" s="372"/>
      <c r="G12" s="71"/>
      <c r="H12" s="350"/>
      <c r="I12" s="354"/>
      <c r="J12" s="356"/>
      <c r="K12" s="71"/>
      <c r="L12" s="372"/>
      <c r="M12" s="71"/>
      <c r="N12" s="372"/>
      <c r="O12" s="71"/>
      <c r="P12" s="350"/>
      <c r="Q12" s="354"/>
      <c r="R12" s="356"/>
      <c r="S12" s="71"/>
      <c r="T12" s="372"/>
      <c r="U12" s="71"/>
      <c r="V12" s="350"/>
      <c r="W12" s="356"/>
      <c r="X12" s="8"/>
    </row>
    <row r="13" spans="1:24" ht="15" customHeight="1">
      <c r="A13" s="126"/>
      <c r="B13" s="172"/>
      <c r="C13" s="38"/>
      <c r="D13" s="38"/>
      <c r="F13" s="39"/>
      <c r="H13" s="39"/>
      <c r="I13" s="39"/>
      <c r="J13" s="39"/>
      <c r="L13" s="39"/>
      <c r="N13" s="39"/>
      <c r="P13" s="39"/>
      <c r="Q13" s="39"/>
      <c r="R13" s="39"/>
      <c r="T13" s="39"/>
      <c r="V13" s="39"/>
      <c r="W13" s="39"/>
    </row>
    <row r="14" spans="1:24" ht="15" customHeight="1">
      <c r="A14" s="73"/>
      <c r="B14" s="25" t="s">
        <v>655</v>
      </c>
      <c r="C14" s="74"/>
      <c r="D14" s="75"/>
      <c r="E14" s="34"/>
      <c r="K14" s="157" t="s">
        <v>581</v>
      </c>
    </row>
    <row r="15" spans="1:24" ht="14.15" customHeight="1" thickBot="1">
      <c r="A15" s="4" t="s">
        <v>582</v>
      </c>
      <c r="B15" s="13" t="s">
        <v>583</v>
      </c>
      <c r="C15" s="14" t="s">
        <v>56</v>
      </c>
      <c r="D15" s="15" t="s">
        <v>134</v>
      </c>
      <c r="E15" s="33"/>
      <c r="F15" s="35">
        <v>1.9419999999999999</v>
      </c>
      <c r="G15" s="71"/>
      <c r="H15" s="69">
        <v>21.611999999999998</v>
      </c>
      <c r="I15" s="57">
        <v>26.277999999999999</v>
      </c>
      <c r="J15" s="58">
        <v>6.1310000000000002</v>
      </c>
      <c r="K15" s="71"/>
      <c r="L15" s="51">
        <f t="shared" ref="L15:L20" si="0">SUM(H15:J15)</f>
        <v>54.021000000000001</v>
      </c>
      <c r="M15" s="45"/>
      <c r="N15" s="255"/>
      <c r="T15" s="51">
        <f t="shared" ref="T15:T21" si="1">L15</f>
        <v>54.021000000000001</v>
      </c>
      <c r="U15" s="71"/>
      <c r="V15" s="52">
        <f t="shared" ref="V15:V21" si="2">T15+F15</f>
        <v>55.963000000000001</v>
      </c>
      <c r="W15" s="58" t="s">
        <v>584</v>
      </c>
      <c r="X15" s="8"/>
    </row>
    <row r="16" spans="1:24" ht="14.15" customHeight="1" thickBot="1">
      <c r="A16" s="4" t="s">
        <v>585</v>
      </c>
      <c r="B16" s="13" t="s">
        <v>586</v>
      </c>
      <c r="C16" s="14" t="s">
        <v>56</v>
      </c>
      <c r="D16" s="15" t="s">
        <v>134</v>
      </c>
      <c r="E16" s="33"/>
      <c r="F16" s="36">
        <v>8.9999999999999993E-3</v>
      </c>
      <c r="G16" s="71"/>
      <c r="H16" s="61">
        <v>13.537000000000001</v>
      </c>
      <c r="I16" s="62">
        <v>27.675000000000001</v>
      </c>
      <c r="J16" s="60">
        <v>3.3140000000000001</v>
      </c>
      <c r="K16" s="71"/>
      <c r="L16" s="53">
        <f t="shared" si="0"/>
        <v>44.526000000000003</v>
      </c>
      <c r="M16" s="45"/>
      <c r="N16" s="255"/>
      <c r="T16" s="53">
        <f t="shared" si="1"/>
        <v>44.526000000000003</v>
      </c>
      <c r="U16" s="71"/>
      <c r="V16" s="18">
        <f t="shared" si="2"/>
        <v>44.535000000000004</v>
      </c>
      <c r="W16" s="58" t="s">
        <v>584</v>
      </c>
      <c r="X16" s="8"/>
    </row>
    <row r="17" spans="1:24" ht="14.15" customHeight="1" thickBot="1">
      <c r="A17" s="4" t="s">
        <v>587</v>
      </c>
      <c r="B17" s="13" t="s">
        <v>588</v>
      </c>
      <c r="C17" s="14" t="s">
        <v>56</v>
      </c>
      <c r="D17" s="15" t="s">
        <v>134</v>
      </c>
      <c r="E17" s="184"/>
      <c r="F17" s="36">
        <v>2.0470000000000002</v>
      </c>
      <c r="G17" s="71"/>
      <c r="H17" s="61">
        <v>3.718</v>
      </c>
      <c r="I17" s="62">
        <v>7.6390000000000002</v>
      </c>
      <c r="J17" s="60">
        <v>8.234</v>
      </c>
      <c r="K17" s="71"/>
      <c r="L17" s="53">
        <f t="shared" si="0"/>
        <v>19.591000000000001</v>
      </c>
      <c r="M17" s="45"/>
      <c r="N17" s="255"/>
      <c r="T17" s="53">
        <f t="shared" si="1"/>
        <v>19.591000000000001</v>
      </c>
      <c r="U17" s="71"/>
      <c r="V17" s="18">
        <f t="shared" si="2"/>
        <v>21.638000000000002</v>
      </c>
      <c r="W17" s="58" t="s">
        <v>584</v>
      </c>
      <c r="X17" s="8"/>
    </row>
    <row r="18" spans="1:24" ht="14.15" customHeight="1" thickBot="1">
      <c r="A18" s="4" t="s">
        <v>589</v>
      </c>
      <c r="B18" s="13" t="s">
        <v>656</v>
      </c>
      <c r="C18" s="14" t="s">
        <v>56</v>
      </c>
      <c r="D18" s="15" t="s">
        <v>134</v>
      </c>
      <c r="E18" s="185"/>
      <c r="F18" s="17">
        <v>0</v>
      </c>
      <c r="G18" s="71"/>
      <c r="H18" s="61">
        <v>12.481999999999999</v>
      </c>
      <c r="I18" s="62">
        <v>80.444999999999993</v>
      </c>
      <c r="J18" s="60">
        <v>69.209000000000003</v>
      </c>
      <c r="K18" s="71"/>
      <c r="L18" s="53">
        <f t="shared" si="0"/>
        <v>162.136</v>
      </c>
      <c r="M18" s="45"/>
      <c r="N18" s="255"/>
      <c r="T18" s="53">
        <f t="shared" si="1"/>
        <v>162.136</v>
      </c>
      <c r="U18" s="71"/>
      <c r="V18" s="18">
        <f t="shared" si="2"/>
        <v>162.136</v>
      </c>
      <c r="W18" s="58" t="s">
        <v>584</v>
      </c>
      <c r="X18" s="8"/>
    </row>
    <row r="19" spans="1:24" ht="14.15" customHeight="1" thickBot="1">
      <c r="A19" s="4" t="s">
        <v>591</v>
      </c>
      <c r="B19" s="13" t="s">
        <v>657</v>
      </c>
      <c r="C19" s="14" t="s">
        <v>56</v>
      </c>
      <c r="D19" s="15" t="s">
        <v>134</v>
      </c>
      <c r="E19" s="185"/>
      <c r="F19" s="17">
        <v>0</v>
      </c>
      <c r="G19" s="71"/>
      <c r="H19" s="61">
        <v>0.182</v>
      </c>
      <c r="I19" s="62">
        <v>3.8530000000000002</v>
      </c>
      <c r="J19" s="60">
        <v>8.3290000000000006</v>
      </c>
      <c r="K19" s="71"/>
      <c r="L19" s="53">
        <f t="shared" si="0"/>
        <v>12.364000000000001</v>
      </c>
      <c r="M19" s="45"/>
      <c r="N19" s="255"/>
      <c r="T19" s="53">
        <f t="shared" si="1"/>
        <v>12.364000000000001</v>
      </c>
      <c r="U19" s="71"/>
      <c r="V19" s="18">
        <f t="shared" si="2"/>
        <v>12.364000000000001</v>
      </c>
      <c r="W19" s="58" t="s">
        <v>584</v>
      </c>
      <c r="X19" s="8"/>
    </row>
    <row r="20" spans="1:24" ht="14.15" customHeight="1" thickBot="1">
      <c r="A20" s="4" t="s">
        <v>593</v>
      </c>
      <c r="B20" s="13" t="s">
        <v>590</v>
      </c>
      <c r="C20" s="14" t="s">
        <v>56</v>
      </c>
      <c r="D20" s="15" t="s">
        <v>134</v>
      </c>
      <c r="E20" s="186"/>
      <c r="F20" s="36">
        <v>2.4E-2</v>
      </c>
      <c r="G20" s="71"/>
      <c r="H20" s="61">
        <v>0.86599999999999999</v>
      </c>
      <c r="I20" s="62">
        <v>9.8680000000000003</v>
      </c>
      <c r="J20" s="60">
        <v>3.214</v>
      </c>
      <c r="K20" s="71"/>
      <c r="L20" s="53">
        <f t="shared" si="0"/>
        <v>13.948</v>
      </c>
      <c r="M20" s="45"/>
      <c r="N20" s="255"/>
      <c r="T20" s="53">
        <f t="shared" si="1"/>
        <v>13.948</v>
      </c>
      <c r="U20" s="71"/>
      <c r="V20" s="18">
        <f t="shared" si="2"/>
        <v>13.972</v>
      </c>
      <c r="W20" s="58" t="s">
        <v>584</v>
      </c>
      <c r="X20" s="8"/>
    </row>
    <row r="21" spans="1:24" ht="15" customHeight="1" thickBot="1">
      <c r="A21" s="6" t="s">
        <v>595</v>
      </c>
      <c r="B21" s="20" t="s">
        <v>592</v>
      </c>
      <c r="C21" s="21" t="s">
        <v>56</v>
      </c>
      <c r="D21" s="22" t="s">
        <v>134</v>
      </c>
      <c r="E21" s="33"/>
      <c r="F21" s="41">
        <v>-1E-3</v>
      </c>
      <c r="G21" s="71"/>
      <c r="H21" s="149">
        <v>4.0119999999999996</v>
      </c>
      <c r="I21" s="150">
        <v>8.5419999999999998</v>
      </c>
      <c r="J21" s="132">
        <v>0.11600000000000001</v>
      </c>
      <c r="K21" s="71"/>
      <c r="L21" s="55">
        <f>H21+I21+J21</f>
        <v>12.669999999999998</v>
      </c>
      <c r="M21" s="45"/>
      <c r="N21" s="255"/>
      <c r="T21" s="55">
        <f t="shared" si="1"/>
        <v>12.669999999999998</v>
      </c>
      <c r="U21" s="71"/>
      <c r="V21" s="23">
        <f t="shared" si="2"/>
        <v>12.668999999999999</v>
      </c>
      <c r="W21" s="58" t="s">
        <v>584</v>
      </c>
      <c r="X21" s="8"/>
    </row>
    <row r="22" spans="1:24" ht="15" customHeight="1" thickBot="1">
      <c r="A22" s="162"/>
      <c r="B22" s="38"/>
      <c r="C22" s="37"/>
      <c r="D22" s="37"/>
      <c r="F22" s="39"/>
      <c r="H22" s="39"/>
      <c r="I22" s="39"/>
      <c r="J22" s="39"/>
      <c r="L22" s="37"/>
      <c r="T22" s="37"/>
      <c r="V22" s="124"/>
      <c r="W22" s="178"/>
    </row>
    <row r="23" spans="1:24" ht="15" customHeight="1" thickBot="1">
      <c r="A23" s="80" t="s">
        <v>597</v>
      </c>
      <c r="B23" s="81" t="s">
        <v>596</v>
      </c>
      <c r="C23" s="82" t="s">
        <v>56</v>
      </c>
      <c r="D23" s="83" t="s">
        <v>134</v>
      </c>
      <c r="E23" s="34"/>
      <c r="L23" s="17">
        <v>0</v>
      </c>
      <c r="M23" s="45"/>
      <c r="T23" s="51">
        <f>L23</f>
        <v>0</v>
      </c>
      <c r="U23" s="71"/>
      <c r="V23" s="52">
        <f>T23+F23</f>
        <v>0</v>
      </c>
      <c r="W23" s="58" t="s">
        <v>584</v>
      </c>
      <c r="X23" s="8"/>
    </row>
    <row r="24" spans="1:24" ht="15" customHeight="1" thickBot="1">
      <c r="A24" s="4" t="s">
        <v>599</v>
      </c>
      <c r="B24" s="13" t="s">
        <v>598</v>
      </c>
      <c r="C24" s="14" t="s">
        <v>56</v>
      </c>
      <c r="D24" s="15" t="s">
        <v>134</v>
      </c>
      <c r="E24" s="34"/>
      <c r="H24" s="17">
        <v>0</v>
      </c>
      <c r="I24" s="76"/>
      <c r="L24" s="53">
        <f>H24</f>
        <v>0</v>
      </c>
      <c r="M24" s="45"/>
      <c r="T24" s="53">
        <f>L24</f>
        <v>0</v>
      </c>
      <c r="U24" s="71"/>
      <c r="V24" s="18">
        <f>T24+F24</f>
        <v>0</v>
      </c>
      <c r="W24" s="58" t="s">
        <v>584</v>
      </c>
      <c r="X24" s="8"/>
    </row>
    <row r="25" spans="1:24" ht="15" customHeight="1" thickBot="1">
      <c r="A25" s="6" t="s">
        <v>601</v>
      </c>
      <c r="B25" s="20" t="s">
        <v>600</v>
      </c>
      <c r="C25" s="21" t="s">
        <v>56</v>
      </c>
      <c r="D25" s="22" t="s">
        <v>134</v>
      </c>
      <c r="E25" s="33"/>
      <c r="F25" s="158">
        <v>0.32600000000000001</v>
      </c>
      <c r="G25" s="71"/>
      <c r="H25" s="149">
        <v>0.40699999999999997</v>
      </c>
      <c r="I25" s="65">
        <v>2.1989999999999998</v>
      </c>
      <c r="J25" s="66">
        <v>0.75</v>
      </c>
      <c r="K25" s="71"/>
      <c r="L25" s="55">
        <f>SUM(H25:J25)</f>
        <v>3.3559999999999999</v>
      </c>
      <c r="M25" s="45"/>
      <c r="T25" s="55">
        <f>L25</f>
        <v>3.3559999999999999</v>
      </c>
      <c r="U25" s="71"/>
      <c r="V25" s="23">
        <f>T25+F25</f>
        <v>3.6819999999999999</v>
      </c>
      <c r="W25" s="58" t="s">
        <v>584</v>
      </c>
      <c r="X25" s="8"/>
    </row>
    <row r="26" spans="1:24" ht="14.15" customHeight="1" thickBot="1">
      <c r="A26" s="38"/>
      <c r="B26" s="38"/>
      <c r="C26" s="38"/>
      <c r="D26" s="38"/>
      <c r="F26" s="37"/>
      <c r="H26" s="39"/>
      <c r="I26" s="39"/>
      <c r="J26" s="39"/>
      <c r="L26" s="39"/>
      <c r="T26" s="37"/>
      <c r="V26" s="37"/>
      <c r="W26" s="37"/>
    </row>
    <row r="27" spans="1:24" ht="13.4" customHeight="1" thickBot="1">
      <c r="A27" s="105" t="s">
        <v>603</v>
      </c>
      <c r="B27" s="106" t="s">
        <v>602</v>
      </c>
      <c r="C27" s="107" t="s">
        <v>56</v>
      </c>
      <c r="D27" s="108" t="s">
        <v>134</v>
      </c>
      <c r="E27" s="33"/>
      <c r="F27" s="158">
        <v>1.6E-2</v>
      </c>
      <c r="G27" s="45"/>
      <c r="N27" s="158">
        <v>16.137</v>
      </c>
      <c r="O27" s="71"/>
      <c r="P27" s="79">
        <v>2.1819999999999999</v>
      </c>
      <c r="Q27" s="65">
        <v>0.42599999999999993</v>
      </c>
      <c r="R27" s="121">
        <f>P27+Q27</f>
        <v>2.6079999999999997</v>
      </c>
      <c r="S27" s="71"/>
      <c r="T27" s="64">
        <f>R27+N27</f>
        <v>18.745000000000001</v>
      </c>
      <c r="U27" s="71"/>
      <c r="V27" s="67">
        <f>T27+F27</f>
        <v>18.760999999999999</v>
      </c>
      <c r="W27" s="58" t="s">
        <v>584</v>
      </c>
      <c r="X27" s="8"/>
    </row>
    <row r="28" spans="1:24" ht="15" customHeight="1" thickBot="1">
      <c r="A28" s="162"/>
      <c r="B28" s="38"/>
      <c r="C28" s="37"/>
      <c r="D28" s="37"/>
      <c r="F28" s="39"/>
      <c r="N28" s="37"/>
      <c r="P28" s="37"/>
      <c r="Q28" s="37"/>
      <c r="R28" s="37"/>
      <c r="T28" s="39"/>
      <c r="V28" s="39"/>
      <c r="W28" s="39"/>
    </row>
    <row r="29" spans="1:24" ht="14.15" customHeight="1">
      <c r="A29" s="80" t="s">
        <v>605</v>
      </c>
      <c r="B29" s="81" t="s">
        <v>604</v>
      </c>
      <c r="C29" s="82" t="s">
        <v>56</v>
      </c>
      <c r="D29" s="83" t="s">
        <v>134</v>
      </c>
      <c r="E29" s="34"/>
      <c r="N29" s="35">
        <v>4.8570000000000002</v>
      </c>
      <c r="O29" s="71"/>
      <c r="P29" s="69">
        <v>2.1429999999999998</v>
      </c>
      <c r="Q29" s="57">
        <v>0.46800000000000003</v>
      </c>
      <c r="R29" s="84">
        <f>P29+Q29</f>
        <v>2.6109999999999998</v>
      </c>
      <c r="S29" s="45"/>
    </row>
    <row r="30" spans="1:24" ht="15" customHeight="1" thickBot="1">
      <c r="A30" s="6" t="s">
        <v>607</v>
      </c>
      <c r="B30" s="20" t="s">
        <v>606</v>
      </c>
      <c r="C30" s="21" t="s">
        <v>56</v>
      </c>
      <c r="D30" s="22" t="s">
        <v>134</v>
      </c>
      <c r="E30" s="34"/>
      <c r="N30" s="17">
        <v>0</v>
      </c>
      <c r="O30" s="71"/>
      <c r="P30" s="17">
        <v>0</v>
      </c>
      <c r="Q30" s="17">
        <v>0</v>
      </c>
      <c r="R30" s="24">
        <f>P30+Q30</f>
        <v>0</v>
      </c>
      <c r="S30" s="45"/>
    </row>
    <row r="31" spans="1:24" ht="15" customHeight="1" thickBot="1">
      <c r="A31" s="162"/>
      <c r="B31" s="38"/>
      <c r="C31" s="37"/>
      <c r="D31" s="37"/>
      <c r="H31" s="183" t="s">
        <v>562</v>
      </c>
      <c r="N31" s="37"/>
      <c r="P31" s="37"/>
      <c r="Q31" s="37"/>
      <c r="R31" s="37"/>
    </row>
    <row r="32" spans="1:24" ht="14.15" customHeight="1" thickBot="1">
      <c r="A32" s="80" t="s">
        <v>609</v>
      </c>
      <c r="B32" s="159" t="s">
        <v>608</v>
      </c>
      <c r="C32" s="82" t="s">
        <v>56</v>
      </c>
      <c r="D32" s="83" t="s">
        <v>64</v>
      </c>
      <c r="E32" s="33"/>
      <c r="F32" s="51">
        <f>SUM(F15:F21)+F25+SUM(F27)</f>
        <v>4.3629999999999995</v>
      </c>
      <c r="G32" s="71"/>
      <c r="H32" s="52">
        <f>SUM(H15:H21)+H24+H25</f>
        <v>56.816000000000003</v>
      </c>
      <c r="I32" s="145">
        <f>SUM(I15:I21)+I25</f>
        <v>166.49900000000002</v>
      </c>
      <c r="J32" s="84">
        <f>SUM(J15:J21)+J25</f>
        <v>99.297000000000011</v>
      </c>
      <c r="K32" s="71"/>
      <c r="L32" s="51">
        <f>SUM(L15:L21)+SUM(L23:L25)</f>
        <v>322.61199999999997</v>
      </c>
      <c r="M32" s="71"/>
      <c r="N32" s="51">
        <f>N27</f>
        <v>16.137</v>
      </c>
      <c r="O32" s="71"/>
      <c r="P32" s="52">
        <f>P27</f>
        <v>2.1819999999999999</v>
      </c>
      <c r="Q32" s="145">
        <f>Q27</f>
        <v>0.42599999999999993</v>
      </c>
      <c r="R32" s="84">
        <f>P32+Q32</f>
        <v>2.6079999999999997</v>
      </c>
      <c r="S32" s="71"/>
      <c r="T32" s="51">
        <f>L32+N32+R32</f>
        <v>341.35699999999997</v>
      </c>
      <c r="U32" s="71"/>
      <c r="V32" s="52">
        <f>T32+F32</f>
        <v>345.71999999999997</v>
      </c>
      <c r="W32" s="58" t="s">
        <v>584</v>
      </c>
      <c r="X32" s="8"/>
    </row>
    <row r="33" spans="1:24" ht="15" customHeight="1" thickBot="1">
      <c r="A33" s="6" t="s">
        <v>611</v>
      </c>
      <c r="B33" s="20" t="s">
        <v>610</v>
      </c>
      <c r="C33" s="21" t="s">
        <v>56</v>
      </c>
      <c r="D33" s="22" t="s">
        <v>134</v>
      </c>
      <c r="E33" s="33"/>
      <c r="F33" s="41">
        <v>1.0389999999999999</v>
      </c>
      <c r="G33" s="71"/>
      <c r="H33" s="149">
        <v>16.545999999999999</v>
      </c>
      <c r="I33" s="150">
        <v>14.909000000000001</v>
      </c>
      <c r="J33" s="132">
        <v>6.2759999999999998</v>
      </c>
      <c r="K33" s="71"/>
      <c r="L33" s="55">
        <f>H33+I33+J33</f>
        <v>37.730999999999995</v>
      </c>
      <c r="M33" s="71"/>
      <c r="N33" s="41">
        <v>2.3719999999999999</v>
      </c>
      <c r="O33" s="71"/>
      <c r="P33" s="160">
        <v>0.379</v>
      </c>
      <c r="Q33" s="161">
        <v>7.5999999999999998E-2</v>
      </c>
      <c r="R33" s="24">
        <f>P33+Q33</f>
        <v>0.45500000000000002</v>
      </c>
      <c r="S33" s="71"/>
      <c r="T33" s="55">
        <f>L33+N33+R33</f>
        <v>40.557999999999993</v>
      </c>
      <c r="U33" s="71"/>
      <c r="V33" s="23">
        <f>T33+F33</f>
        <v>41.596999999999994</v>
      </c>
      <c r="W33" s="58" t="s">
        <v>584</v>
      </c>
      <c r="X33" s="8"/>
    </row>
    <row r="34" spans="1:24" ht="15" customHeight="1" thickBot="1">
      <c r="A34" s="162"/>
      <c r="B34" s="37"/>
      <c r="C34" s="38"/>
      <c r="D34" s="38"/>
      <c r="F34" s="37"/>
      <c r="H34" s="37"/>
      <c r="I34" s="37"/>
      <c r="J34" s="37"/>
      <c r="L34" s="37"/>
      <c r="N34" s="37"/>
      <c r="P34" s="37"/>
      <c r="Q34" s="37"/>
      <c r="R34" s="37"/>
      <c r="T34" s="37"/>
      <c r="V34" s="37"/>
      <c r="W34" s="37"/>
    </row>
    <row r="35" spans="1:24" ht="15" customHeight="1" thickBot="1">
      <c r="A35" s="105" t="s">
        <v>614</v>
      </c>
      <c r="B35" s="165" t="s">
        <v>612</v>
      </c>
      <c r="C35" s="107" t="s">
        <v>56</v>
      </c>
      <c r="D35" s="108" t="s">
        <v>64</v>
      </c>
      <c r="E35" s="33"/>
      <c r="F35" s="64">
        <f>F32+F33</f>
        <v>5.4019999999999992</v>
      </c>
      <c r="G35" s="71"/>
      <c r="H35" s="67">
        <f>H32+H33</f>
        <v>73.361999999999995</v>
      </c>
      <c r="I35" s="164">
        <f>I32+I33</f>
        <v>181.40800000000002</v>
      </c>
      <c r="J35" s="121">
        <f>J32+J33</f>
        <v>105.57300000000001</v>
      </c>
      <c r="K35" s="71"/>
      <c r="L35" s="64">
        <f>H35+I35+J35</f>
        <v>360.34300000000002</v>
      </c>
      <c r="M35" s="71"/>
      <c r="N35" s="64">
        <f>SUM(N32:N33)</f>
        <v>18.509</v>
      </c>
      <c r="O35" s="71"/>
      <c r="P35" s="67">
        <f>P32+P33</f>
        <v>2.5609999999999999</v>
      </c>
      <c r="Q35" s="164">
        <f>Q32+Q33</f>
        <v>0.50199999999999989</v>
      </c>
      <c r="R35" s="121">
        <f>R32+R33</f>
        <v>3.0629999999999997</v>
      </c>
      <c r="S35" s="71"/>
      <c r="T35" s="64">
        <f>L35+N35+R35</f>
        <v>381.91500000000002</v>
      </c>
      <c r="U35" s="71"/>
      <c r="V35" s="67">
        <f>V32+V33</f>
        <v>387.31699999999995</v>
      </c>
      <c r="W35" s="58" t="s">
        <v>584</v>
      </c>
      <c r="X35" s="8"/>
    </row>
    <row r="36" spans="1:24" ht="15" customHeight="1" thickBot="1">
      <c r="A36" s="187"/>
      <c r="B36" s="38"/>
      <c r="C36" s="37"/>
      <c r="D36" s="37"/>
      <c r="F36" s="39"/>
      <c r="H36" s="39"/>
      <c r="I36" s="39"/>
      <c r="J36" s="39"/>
      <c r="L36" s="39"/>
      <c r="N36" s="39"/>
      <c r="P36" s="39"/>
      <c r="Q36" s="39"/>
      <c r="R36" s="39"/>
      <c r="T36" s="39"/>
      <c r="V36" s="39"/>
      <c r="W36" s="39"/>
    </row>
    <row r="37" spans="1:24" ht="15" customHeight="1" thickBot="1">
      <c r="A37" s="73"/>
      <c r="B37" s="25" t="s">
        <v>613</v>
      </c>
      <c r="C37" s="146"/>
      <c r="D37" s="175"/>
      <c r="E37" s="34"/>
    </row>
    <row r="38" spans="1:24" ht="15" customHeight="1" thickBot="1">
      <c r="A38" s="4" t="s">
        <v>616</v>
      </c>
      <c r="B38" s="13" t="s">
        <v>615</v>
      </c>
      <c r="C38" s="14" t="s">
        <v>56</v>
      </c>
      <c r="D38" s="15" t="s">
        <v>134</v>
      </c>
      <c r="E38" s="33"/>
      <c r="F38" s="158">
        <v>0.32200000000000001</v>
      </c>
      <c r="G38" s="71"/>
      <c r="H38" s="17">
        <v>0</v>
      </c>
      <c r="I38" s="65">
        <v>3.6909999999999998</v>
      </c>
      <c r="J38" s="17">
        <v>0</v>
      </c>
      <c r="K38" s="71"/>
      <c r="L38" s="55">
        <f>H38+I38+J38</f>
        <v>3.6909999999999998</v>
      </c>
      <c r="M38" s="71"/>
      <c r="N38" s="17">
        <v>0</v>
      </c>
      <c r="O38" s="45"/>
      <c r="R38" s="17">
        <v>0</v>
      </c>
      <c r="S38" s="71"/>
      <c r="T38" s="51">
        <f>L38+N38+R38</f>
        <v>3.6909999999999998</v>
      </c>
      <c r="U38" s="71"/>
      <c r="V38" s="52">
        <f>T38+F38</f>
        <v>4.0129999999999999</v>
      </c>
      <c r="W38" s="58" t="s">
        <v>584</v>
      </c>
      <c r="X38" s="8"/>
    </row>
    <row r="39" spans="1:24" ht="15" customHeight="1" thickBot="1">
      <c r="A39" s="4" t="s">
        <v>618</v>
      </c>
      <c r="B39" s="13" t="s">
        <v>617</v>
      </c>
      <c r="C39" s="14" t="s">
        <v>56</v>
      </c>
      <c r="D39" s="15" t="s">
        <v>134</v>
      </c>
      <c r="E39" s="34"/>
      <c r="F39" s="177"/>
      <c r="H39" s="37"/>
      <c r="I39" s="37"/>
      <c r="J39" s="37"/>
      <c r="L39" s="35">
        <v>5.4749999999999996</v>
      </c>
      <c r="M39" s="71"/>
      <c r="N39" s="36">
        <v>0.36399999999999999</v>
      </c>
      <c r="O39" s="45"/>
      <c r="R39" s="36">
        <v>0.56399999999999995</v>
      </c>
      <c r="S39" s="71"/>
      <c r="T39" s="53">
        <f>L39+N39+R39</f>
        <v>6.4029999999999996</v>
      </c>
      <c r="U39" s="71"/>
      <c r="V39" s="18">
        <f>T39</f>
        <v>6.4029999999999996</v>
      </c>
      <c r="W39" s="58" t="s">
        <v>584</v>
      </c>
      <c r="X39" s="8"/>
    </row>
    <row r="40" spans="1:24" ht="15" customHeight="1" thickBot="1">
      <c r="A40" s="4" t="s">
        <v>619</v>
      </c>
      <c r="B40" s="13" t="s">
        <v>104</v>
      </c>
      <c r="C40" s="14" t="s">
        <v>56</v>
      </c>
      <c r="D40" s="15" t="s">
        <v>134</v>
      </c>
      <c r="E40" s="33"/>
      <c r="F40" s="282"/>
      <c r="G40" s="71"/>
      <c r="H40" s="17">
        <v>5.5360688272394594</v>
      </c>
      <c r="I40" s="302">
        <v>4.9883506675518623</v>
      </c>
      <c r="J40" s="17">
        <v>2.0998651009159222</v>
      </c>
      <c r="K40" s="71"/>
      <c r="L40" s="55">
        <f>H40+I40+J40</f>
        <v>12.624284595707243</v>
      </c>
      <c r="M40" s="71"/>
      <c r="N40" s="235">
        <v>0.79363926376235927</v>
      </c>
      <c r="O40" s="301"/>
      <c r="P40" s="255"/>
      <c r="Q40" s="255"/>
      <c r="R40" s="254">
        <v>0.15223687395104279</v>
      </c>
      <c r="S40" s="71"/>
      <c r="T40" s="53">
        <f>L40+N40+R40</f>
        <v>13.570160733420646</v>
      </c>
      <c r="U40" s="71"/>
      <c r="V40" s="18">
        <f>T40+F40</f>
        <v>13.570160733420646</v>
      </c>
      <c r="W40" s="58" t="s">
        <v>584</v>
      </c>
      <c r="X40" s="8"/>
    </row>
    <row r="41" spans="1:24" ht="15" customHeight="1" thickBot="1">
      <c r="A41" s="6" t="s">
        <v>621</v>
      </c>
      <c r="B41" s="118" t="s">
        <v>620</v>
      </c>
      <c r="C41" s="21" t="s">
        <v>56</v>
      </c>
      <c r="D41" s="22" t="s">
        <v>64</v>
      </c>
      <c r="E41" s="33"/>
      <c r="F41" s="64">
        <f>F38+F40</f>
        <v>0.32200000000000001</v>
      </c>
      <c r="G41" s="71"/>
      <c r="H41" s="67">
        <f>H38+H40</f>
        <v>5.5360688272394594</v>
      </c>
      <c r="I41" s="164">
        <f>I38+I40</f>
        <v>8.6793506675518621</v>
      </c>
      <c r="J41" s="121">
        <f>J38+J40</f>
        <v>2.0998651009159222</v>
      </c>
      <c r="K41" s="71"/>
      <c r="L41" s="55">
        <f>L38+L39+L40</f>
        <v>21.790284595707242</v>
      </c>
      <c r="M41" s="71"/>
      <c r="N41" s="55">
        <f>N38+N39+N40</f>
        <v>1.1576392637623591</v>
      </c>
      <c r="O41" s="45"/>
      <c r="R41" s="64">
        <f>R38+R39+R40</f>
        <v>0.71623687395104274</v>
      </c>
      <c r="S41" s="71"/>
      <c r="T41" s="55">
        <f>T38+T39+T40</f>
        <v>23.664160733420644</v>
      </c>
      <c r="U41" s="71"/>
      <c r="V41" s="23">
        <f>T41+F41</f>
        <v>23.986160733420643</v>
      </c>
      <c r="W41" s="58" t="s">
        <v>584</v>
      </c>
      <c r="X41" s="8"/>
    </row>
    <row r="42" spans="1:24" ht="15" customHeight="1" thickBot="1">
      <c r="A42" s="178"/>
      <c r="B42" s="37"/>
      <c r="C42" s="38"/>
      <c r="D42" s="38"/>
      <c r="F42" s="37"/>
      <c r="H42" s="39"/>
      <c r="I42" s="39"/>
      <c r="J42" s="39"/>
      <c r="L42" s="37"/>
      <c r="N42" s="37"/>
      <c r="R42" s="177"/>
      <c r="T42" s="37"/>
      <c r="V42" s="37"/>
      <c r="W42" s="37"/>
    </row>
    <row r="43" spans="1:24" ht="15" customHeight="1" thickBot="1">
      <c r="A43" s="80" t="s">
        <v>623</v>
      </c>
      <c r="B43" s="81" t="s">
        <v>622</v>
      </c>
      <c r="C43" s="82" t="s">
        <v>56</v>
      </c>
      <c r="D43" s="83" t="s">
        <v>134</v>
      </c>
      <c r="E43" s="33"/>
      <c r="F43" s="253">
        <v>0.01</v>
      </c>
      <c r="G43" s="45"/>
      <c r="L43" s="35">
        <v>19.684000000000001</v>
      </c>
      <c r="M43" s="71"/>
      <c r="N43" s="35">
        <v>1.2999999999999999E-2</v>
      </c>
      <c r="O43" s="45"/>
      <c r="R43" s="41">
        <v>1E-3</v>
      </c>
      <c r="S43" s="71"/>
      <c r="T43" s="51">
        <f>L43+N43+R43</f>
        <v>19.698000000000004</v>
      </c>
      <c r="U43" s="71"/>
      <c r="V43" s="52">
        <f>T43+F43</f>
        <v>19.708000000000006</v>
      </c>
      <c r="W43" s="58" t="s">
        <v>584</v>
      </c>
      <c r="X43" s="8"/>
    </row>
    <row r="44" spans="1:24" ht="15" customHeight="1" thickBot="1">
      <c r="A44" s="4" t="s">
        <v>625</v>
      </c>
      <c r="B44" s="13" t="s">
        <v>624</v>
      </c>
      <c r="C44" s="14" t="s">
        <v>56</v>
      </c>
      <c r="D44" s="15" t="s">
        <v>134</v>
      </c>
      <c r="E44" s="33"/>
      <c r="F44" s="36">
        <v>-8.5999999999999993E-2</v>
      </c>
      <c r="G44" s="45"/>
      <c r="L44" s="17">
        <v>0</v>
      </c>
      <c r="M44" s="71"/>
      <c r="N44" s="36">
        <v>9.3230000000000004</v>
      </c>
      <c r="O44" s="71"/>
      <c r="P44" s="79">
        <v>1E-3</v>
      </c>
      <c r="Q44" s="17">
        <v>0</v>
      </c>
      <c r="R44" s="84">
        <f>P44+Q44</f>
        <v>1E-3</v>
      </c>
      <c r="S44" s="71"/>
      <c r="T44" s="53">
        <f>L44+N44+R44</f>
        <v>9.3239999999999998</v>
      </c>
      <c r="U44" s="71"/>
      <c r="V44" s="18">
        <f>T44+F44</f>
        <v>9.2379999999999995</v>
      </c>
      <c r="W44" s="58" t="s">
        <v>584</v>
      </c>
      <c r="X44" s="8"/>
    </row>
    <row r="45" spans="1:24" ht="15" customHeight="1" thickBot="1">
      <c r="A45" s="6" t="s">
        <v>627</v>
      </c>
      <c r="B45" s="20" t="s">
        <v>626</v>
      </c>
      <c r="C45" s="21" t="s">
        <v>56</v>
      </c>
      <c r="D45" s="22" t="s">
        <v>134</v>
      </c>
      <c r="E45" s="33"/>
      <c r="F45" s="17">
        <v>0</v>
      </c>
      <c r="G45" s="71"/>
      <c r="H45" s="17">
        <v>0</v>
      </c>
      <c r="I45" s="17">
        <v>0</v>
      </c>
      <c r="J45" s="17">
        <v>0</v>
      </c>
      <c r="K45" s="71"/>
      <c r="L45" s="55">
        <f>H45+I45+J45</f>
        <v>0</v>
      </c>
      <c r="M45" s="71"/>
      <c r="N45" s="17">
        <v>0</v>
      </c>
      <c r="O45" s="45"/>
      <c r="P45" s="39"/>
      <c r="Q45" s="44"/>
      <c r="R45" s="17">
        <v>0</v>
      </c>
      <c r="S45" s="71"/>
      <c r="T45" s="55">
        <f>L45+N45+R45</f>
        <v>0</v>
      </c>
      <c r="U45" s="71"/>
      <c r="V45" s="23">
        <f>T45+F45</f>
        <v>0</v>
      </c>
      <c r="W45" s="58" t="s">
        <v>584</v>
      </c>
      <c r="X45" s="8"/>
    </row>
    <row r="46" spans="1:24" ht="15" customHeight="1" thickBot="1">
      <c r="A46" s="178"/>
      <c r="B46" s="37"/>
      <c r="C46" s="38"/>
      <c r="D46" s="38"/>
      <c r="F46" s="39"/>
      <c r="H46" s="37"/>
      <c r="I46" s="37"/>
      <c r="J46" s="93"/>
      <c r="L46" s="37"/>
      <c r="N46" s="37"/>
      <c r="R46" s="37"/>
      <c r="T46" s="37"/>
      <c r="V46" s="93"/>
      <c r="W46" s="93"/>
    </row>
    <row r="47" spans="1:24" ht="14.15" customHeight="1" thickBot="1">
      <c r="A47" s="80" t="s">
        <v>629</v>
      </c>
      <c r="B47" s="81" t="s">
        <v>628</v>
      </c>
      <c r="C47" s="82" t="s">
        <v>56</v>
      </c>
      <c r="D47" s="83" t="s">
        <v>64</v>
      </c>
      <c r="E47" s="34"/>
      <c r="H47" s="52">
        <f>H35+H41+H45</f>
        <v>78.898068827239456</v>
      </c>
      <c r="I47" s="145">
        <f>I35+I41+I45</f>
        <v>190.08735066755187</v>
      </c>
      <c r="J47" s="84">
        <f>J35+J41+J45</f>
        <v>107.67286510091593</v>
      </c>
      <c r="K47" s="71"/>
      <c r="L47" s="51">
        <f>L35+L41+L43+L44+L45</f>
        <v>401.81728459570729</v>
      </c>
      <c r="M47" s="71"/>
      <c r="N47" s="51">
        <f>N35+N41+N43+N44+N45</f>
        <v>29.002639263762362</v>
      </c>
      <c r="O47" s="45"/>
      <c r="R47" s="51">
        <f>R35+R41+R43+R44+R45</f>
        <v>3.781236873951042</v>
      </c>
      <c r="S47" s="71"/>
      <c r="T47" s="51">
        <f>L47+N47+R47</f>
        <v>434.60116073342073</v>
      </c>
      <c r="U47" s="71"/>
      <c r="V47" s="52">
        <f>T47</f>
        <v>434.60116073342073</v>
      </c>
      <c r="W47" s="58" t="s">
        <v>584</v>
      </c>
      <c r="X47" s="8"/>
    </row>
    <row r="48" spans="1:24" ht="15" customHeight="1" thickBot="1">
      <c r="A48" s="6" t="s">
        <v>631</v>
      </c>
      <c r="B48" s="20" t="s">
        <v>630</v>
      </c>
      <c r="C48" s="21" t="s">
        <v>56</v>
      </c>
      <c r="D48" s="22" t="s">
        <v>134</v>
      </c>
      <c r="E48" s="34"/>
      <c r="H48" s="17">
        <v>0</v>
      </c>
      <c r="I48" s="17">
        <v>0</v>
      </c>
      <c r="J48" s="299">
        <v>2.3199999999999998</v>
      </c>
      <c r="K48" s="71"/>
      <c r="L48" s="55">
        <f>H48+I48+J48</f>
        <v>2.3199999999999998</v>
      </c>
      <c r="M48" s="71"/>
      <c r="N48" s="17">
        <v>0</v>
      </c>
      <c r="O48" s="45"/>
      <c r="R48" s="41">
        <v>6.7000000000000004E-2</v>
      </c>
      <c r="S48" s="71"/>
      <c r="T48" s="55">
        <f>L48+N48+R48</f>
        <v>2.387</v>
      </c>
      <c r="U48" s="71"/>
      <c r="V48" s="23">
        <f>T48</f>
        <v>2.387</v>
      </c>
      <c r="W48" s="58" t="s">
        <v>584</v>
      </c>
      <c r="X48" s="8"/>
    </row>
    <row r="49" spans="1:24" ht="15" customHeight="1" thickBot="1">
      <c r="A49" s="178"/>
      <c r="B49" s="37"/>
      <c r="C49" s="38"/>
      <c r="D49" s="38"/>
      <c r="H49" s="37"/>
      <c r="I49" s="37"/>
      <c r="J49" s="37"/>
      <c r="L49" s="37"/>
      <c r="N49" s="37"/>
      <c r="R49" s="37"/>
      <c r="T49" s="37"/>
      <c r="V49" s="37"/>
      <c r="W49" s="37"/>
    </row>
    <row r="50" spans="1:24" ht="15" customHeight="1" thickBot="1">
      <c r="A50" s="105" t="s">
        <v>634</v>
      </c>
      <c r="B50" s="165" t="s">
        <v>632</v>
      </c>
      <c r="C50" s="107" t="s">
        <v>56</v>
      </c>
      <c r="D50" s="108" t="s">
        <v>64</v>
      </c>
      <c r="E50" s="33"/>
      <c r="F50" s="64">
        <f>F35+F45+F44+F43+F41</f>
        <v>5.6479999999999988</v>
      </c>
      <c r="G50" s="71"/>
      <c r="H50" s="67">
        <f>H47+H48</f>
        <v>78.898068827239456</v>
      </c>
      <c r="I50" s="164">
        <f>I47+I48</f>
        <v>190.08735066755187</v>
      </c>
      <c r="J50" s="121">
        <f>J47+J48</f>
        <v>109.99286510091592</v>
      </c>
      <c r="K50" s="71"/>
      <c r="L50" s="64">
        <f>L47+L48</f>
        <v>404.13728459570729</v>
      </c>
      <c r="M50" s="71"/>
      <c r="N50" s="64">
        <f>N47+N48</f>
        <v>29.002639263762362</v>
      </c>
      <c r="O50" s="71"/>
      <c r="P50" s="67">
        <f>P35+P41+P44</f>
        <v>2.5619999999999998</v>
      </c>
      <c r="Q50" s="164">
        <f>Q35+Q41+Q44</f>
        <v>0.50199999999999989</v>
      </c>
      <c r="R50" s="121">
        <f>R47+R48</f>
        <v>3.8482368739510422</v>
      </c>
      <c r="S50" s="71"/>
      <c r="T50" s="64">
        <f>L50+N50+R50</f>
        <v>436.98816073342073</v>
      </c>
      <c r="U50" s="71"/>
      <c r="V50" s="67">
        <f>T50+F50</f>
        <v>442.63616073342075</v>
      </c>
      <c r="W50" s="58" t="s">
        <v>584</v>
      </c>
      <c r="X50" s="8"/>
    </row>
    <row r="51" spans="1:24" ht="15" customHeight="1" thickBot="1">
      <c r="A51" s="162"/>
      <c r="B51" s="38"/>
      <c r="C51" s="37"/>
      <c r="D51" s="37"/>
      <c r="F51" s="39"/>
      <c r="H51" s="39"/>
      <c r="I51" s="39"/>
      <c r="J51" s="94"/>
      <c r="L51" s="323"/>
      <c r="N51" s="39"/>
      <c r="P51" s="39"/>
      <c r="Q51" s="39"/>
      <c r="R51" s="39"/>
      <c r="T51" s="39"/>
      <c r="V51" s="39"/>
      <c r="W51" s="39"/>
    </row>
    <row r="52" spans="1:24" ht="15" customHeight="1">
      <c r="A52" s="73"/>
      <c r="B52" s="25" t="s">
        <v>633</v>
      </c>
      <c r="C52" s="146"/>
      <c r="D52" s="175"/>
      <c r="E52" s="34"/>
    </row>
    <row r="53" spans="1:24" ht="14.15" customHeight="1" thickBot="1">
      <c r="A53" s="4" t="s">
        <v>635</v>
      </c>
      <c r="B53" s="13" t="s">
        <v>359</v>
      </c>
      <c r="C53" s="14" t="s">
        <v>56</v>
      </c>
      <c r="D53" s="15" t="s">
        <v>134</v>
      </c>
      <c r="E53" s="33"/>
      <c r="F53" s="253">
        <v>0</v>
      </c>
      <c r="G53" s="71"/>
      <c r="H53" s="293">
        <v>97.870046255256042</v>
      </c>
      <c r="I53" s="294">
        <v>42.194351714980762</v>
      </c>
      <c r="J53" s="237">
        <v>5.0823871554109896</v>
      </c>
      <c r="K53" s="71"/>
      <c r="L53" s="51">
        <f>H53+I53+J53</f>
        <v>145.1467851256478</v>
      </c>
      <c r="M53" s="71"/>
      <c r="N53" s="253">
        <v>0</v>
      </c>
      <c r="O53" s="45"/>
      <c r="R53" s="253">
        <v>0</v>
      </c>
      <c r="S53" s="71"/>
      <c r="T53" s="51">
        <f>L53+N53+R53</f>
        <v>145.1467851256478</v>
      </c>
      <c r="U53" s="71"/>
      <c r="V53" s="52">
        <f>T53+F53</f>
        <v>145.1467851256478</v>
      </c>
      <c r="W53" s="58" t="s">
        <v>584</v>
      </c>
      <c r="X53" s="8"/>
    </row>
    <row r="54" spans="1:24" ht="14.15" customHeight="1" thickBot="1">
      <c r="A54" s="4" t="s">
        <v>636</v>
      </c>
      <c r="B54" s="13" t="s">
        <v>325</v>
      </c>
      <c r="C54" s="14" t="s">
        <v>56</v>
      </c>
      <c r="D54" s="15" t="s">
        <v>134</v>
      </c>
      <c r="E54" s="33"/>
      <c r="F54" s="235">
        <v>0</v>
      </c>
      <c r="G54" s="71"/>
      <c r="H54" s="295">
        <v>13.370896212475962</v>
      </c>
      <c r="I54" s="296">
        <v>31.762318576897822</v>
      </c>
      <c r="J54" s="238">
        <v>1.6898044133143408</v>
      </c>
      <c r="K54" s="71"/>
      <c r="L54" s="53">
        <f>H54+I54+J54</f>
        <v>46.823019202688123</v>
      </c>
      <c r="M54" s="71"/>
      <c r="N54" s="235">
        <v>0</v>
      </c>
      <c r="O54" s="45"/>
      <c r="R54" s="235">
        <v>0</v>
      </c>
      <c r="S54" s="71"/>
      <c r="T54" s="53">
        <f>L54+N54+R54</f>
        <v>46.823019202688123</v>
      </c>
      <c r="U54" s="71"/>
      <c r="V54" s="18">
        <f>T54+F54</f>
        <v>46.823019202688123</v>
      </c>
      <c r="W54" s="58" t="s">
        <v>584</v>
      </c>
      <c r="X54" s="8"/>
    </row>
    <row r="55" spans="1:24" ht="15" customHeight="1" thickBot="1">
      <c r="A55" s="6" t="s">
        <v>638</v>
      </c>
      <c r="B55" s="20" t="s">
        <v>327</v>
      </c>
      <c r="C55" s="21" t="s">
        <v>56</v>
      </c>
      <c r="D55" s="22" t="s">
        <v>134</v>
      </c>
      <c r="E55" s="33"/>
      <c r="F55" s="235">
        <v>0</v>
      </c>
      <c r="G55" s="71"/>
      <c r="H55" s="295">
        <v>57.883695905636628</v>
      </c>
      <c r="I55" s="296">
        <v>90.269237482727632</v>
      </c>
      <c r="J55" s="238">
        <v>12.840743826695798</v>
      </c>
      <c r="K55" s="71"/>
      <c r="L55" s="55">
        <f>H55+I55+J55</f>
        <v>160.99367721506005</v>
      </c>
      <c r="M55" s="71"/>
      <c r="N55" s="235">
        <v>0</v>
      </c>
      <c r="O55" s="45"/>
      <c r="R55" s="235">
        <v>0</v>
      </c>
      <c r="S55" s="71"/>
      <c r="T55" s="55">
        <f>L55+N55+R55</f>
        <v>160.99367721506005</v>
      </c>
      <c r="U55" s="71"/>
      <c r="V55" s="23">
        <f>T55+F55</f>
        <v>160.99367721506005</v>
      </c>
      <c r="W55" s="58" t="s">
        <v>584</v>
      </c>
      <c r="X55" s="8"/>
    </row>
    <row r="56" spans="1:24" ht="15" customHeight="1" thickBot="1">
      <c r="A56" s="162"/>
      <c r="B56" s="38"/>
      <c r="C56" s="37"/>
      <c r="D56" s="37"/>
      <c r="F56" s="180"/>
      <c r="H56" s="180"/>
      <c r="I56" s="180"/>
      <c r="J56" s="181"/>
      <c r="L56" s="39"/>
      <c r="N56" s="180"/>
      <c r="R56" s="180"/>
      <c r="T56" s="39"/>
      <c r="V56" s="39"/>
      <c r="W56" s="39"/>
    </row>
    <row r="57" spans="1:24" ht="15" customHeight="1" thickBot="1">
      <c r="A57" s="73"/>
      <c r="B57" s="25" t="s">
        <v>637</v>
      </c>
      <c r="C57" s="146"/>
      <c r="D57" s="175"/>
      <c r="E57" s="34"/>
    </row>
    <row r="58" spans="1:24" ht="14.15" customHeight="1" thickBot="1">
      <c r="A58" s="4" t="s">
        <v>640</v>
      </c>
      <c r="B58" s="13" t="s">
        <v>639</v>
      </c>
      <c r="C58" s="14" t="s">
        <v>56</v>
      </c>
      <c r="D58" s="15" t="s">
        <v>134</v>
      </c>
      <c r="E58" s="33"/>
      <c r="F58" s="17">
        <v>0</v>
      </c>
      <c r="G58" s="71"/>
      <c r="H58" s="293">
        <v>4.9394330006346143</v>
      </c>
      <c r="I58" s="294">
        <v>2.2359595571850224</v>
      </c>
      <c r="J58" s="237">
        <v>6.8910118702484841E-2</v>
      </c>
      <c r="K58" s="71"/>
      <c r="L58" s="51">
        <f>H58+I58+J58</f>
        <v>7.2443026765221212</v>
      </c>
      <c r="M58" s="71"/>
      <c r="N58" s="17">
        <v>0</v>
      </c>
      <c r="O58" s="45"/>
      <c r="R58" s="17">
        <v>0</v>
      </c>
      <c r="S58" s="71"/>
      <c r="T58" s="51">
        <f>L58+N58+R58</f>
        <v>7.2443026765221212</v>
      </c>
      <c r="U58" s="71"/>
      <c r="V58" s="52">
        <f>T58+F58</f>
        <v>7.2443026765221212</v>
      </c>
      <c r="W58" s="58" t="s">
        <v>584</v>
      </c>
      <c r="X58" s="8"/>
    </row>
    <row r="59" spans="1:24" ht="14.15" customHeight="1" thickBot="1">
      <c r="A59" s="4" t="s">
        <v>642</v>
      </c>
      <c r="B59" s="13" t="s">
        <v>641</v>
      </c>
      <c r="C59" s="14" t="s">
        <v>56</v>
      </c>
      <c r="D59" s="15" t="s">
        <v>134</v>
      </c>
      <c r="E59" s="33"/>
      <c r="F59" s="17">
        <v>0</v>
      </c>
      <c r="G59" s="71"/>
      <c r="H59" s="295">
        <v>68.301097878792149</v>
      </c>
      <c r="I59" s="296">
        <v>30.918223316055464</v>
      </c>
      <c r="J59" s="238">
        <v>0.95286984593836921</v>
      </c>
      <c r="K59" s="71"/>
      <c r="L59" s="53">
        <f>H59+I59+J59</f>
        <v>100.17219104078598</v>
      </c>
      <c r="M59" s="71"/>
      <c r="N59" s="17">
        <v>0</v>
      </c>
      <c r="O59" s="45"/>
      <c r="R59" s="17">
        <v>0</v>
      </c>
      <c r="S59" s="71"/>
      <c r="T59" s="53">
        <f>L59+N59+R59</f>
        <v>100.17219104078598</v>
      </c>
      <c r="U59" s="71"/>
      <c r="V59" s="18">
        <f>T59+F59</f>
        <v>100.17219104078598</v>
      </c>
      <c r="W59" s="58" t="s">
        <v>584</v>
      </c>
      <c r="X59" s="8"/>
    </row>
    <row r="60" spans="1:24" ht="14.15" customHeight="1" thickBot="1">
      <c r="A60" s="4" t="s">
        <v>644</v>
      </c>
      <c r="B60" s="13" t="s">
        <v>643</v>
      </c>
      <c r="C60" s="14" t="s">
        <v>56</v>
      </c>
      <c r="D60" s="15" t="s">
        <v>134</v>
      </c>
      <c r="E60" s="33"/>
      <c r="F60" s="17">
        <v>0</v>
      </c>
      <c r="G60" s="71"/>
      <c r="H60" s="295">
        <v>20.711914048605998</v>
      </c>
      <c r="I60" s="296">
        <v>32.981174171062491</v>
      </c>
      <c r="J60" s="238">
        <v>5.1778888296749983</v>
      </c>
      <c r="K60" s="71"/>
      <c r="L60" s="53">
        <f>H60+I60+J60</f>
        <v>58.870977049343487</v>
      </c>
      <c r="M60" s="71"/>
      <c r="N60" s="17">
        <v>0</v>
      </c>
      <c r="O60" s="45"/>
      <c r="R60" s="17">
        <v>0</v>
      </c>
      <c r="S60" s="71"/>
      <c r="T60" s="53">
        <f>L60+N60+R60</f>
        <v>58.870977049343487</v>
      </c>
      <c r="U60" s="71"/>
      <c r="V60" s="18">
        <f>T60+F60</f>
        <v>58.870977049343487</v>
      </c>
      <c r="W60" s="58" t="s">
        <v>584</v>
      </c>
      <c r="X60" s="8"/>
    </row>
    <row r="61" spans="1:24" ht="15" customHeight="1" thickBot="1">
      <c r="A61" s="6" t="s">
        <v>645</v>
      </c>
      <c r="B61" s="20" t="s">
        <v>390</v>
      </c>
      <c r="C61" s="21" t="s">
        <v>56</v>
      </c>
      <c r="D61" s="22" t="s">
        <v>134</v>
      </c>
      <c r="E61" s="33"/>
      <c r="F61" s="17">
        <v>0</v>
      </c>
      <c r="G61" s="71"/>
      <c r="H61" s="297">
        <v>62.145135105411399</v>
      </c>
      <c r="I61" s="298">
        <v>87.31271152537083</v>
      </c>
      <c r="J61" s="299">
        <v>27.141183236061938</v>
      </c>
      <c r="K61" s="71"/>
      <c r="L61" s="55">
        <f>H61+I61+J61</f>
        <v>176.59902986684418</v>
      </c>
      <c r="M61" s="71"/>
      <c r="N61" s="17">
        <v>0</v>
      </c>
      <c r="O61" s="45"/>
      <c r="R61" s="17">
        <v>0</v>
      </c>
      <c r="S61" s="71"/>
      <c r="T61" s="55">
        <f>L61+N61+R61</f>
        <v>176.59902986684418</v>
      </c>
      <c r="U61" s="71"/>
      <c r="V61" s="23">
        <f>T61+F61</f>
        <v>176.59902986684418</v>
      </c>
      <c r="W61" s="58" t="s">
        <v>584</v>
      </c>
      <c r="X61" s="8"/>
    </row>
    <row r="62" spans="1:24" ht="15" customHeight="1" thickBot="1">
      <c r="A62" s="178"/>
      <c r="B62" s="38"/>
      <c r="C62" s="38"/>
      <c r="D62" s="38"/>
      <c r="F62" s="173"/>
      <c r="H62" s="37"/>
      <c r="I62" s="37"/>
      <c r="J62" s="37"/>
      <c r="L62" s="37"/>
      <c r="N62" s="37"/>
      <c r="R62" s="37"/>
      <c r="T62" s="37"/>
      <c r="V62" s="37"/>
      <c r="W62" s="37"/>
    </row>
    <row r="63" spans="1:24" ht="15" customHeight="1" thickBot="1">
      <c r="A63" s="105" t="s">
        <v>647</v>
      </c>
      <c r="B63" s="106" t="s">
        <v>646</v>
      </c>
      <c r="C63" s="107" t="s">
        <v>56</v>
      </c>
      <c r="D63" s="108" t="s">
        <v>64</v>
      </c>
      <c r="E63" s="33"/>
      <c r="F63" s="64">
        <f>F50+F58</f>
        <v>5.6479999999999988</v>
      </c>
      <c r="G63" s="71"/>
      <c r="H63" s="67">
        <f>H50+H58</f>
        <v>83.837501827874064</v>
      </c>
      <c r="I63" s="164">
        <f>I50+I58</f>
        <v>192.3233102247369</v>
      </c>
      <c r="J63" s="121">
        <f>J50+J58</f>
        <v>110.06177521961841</v>
      </c>
      <c r="K63" s="71"/>
      <c r="L63" s="64">
        <f>L50+L58</f>
        <v>411.38158727222941</v>
      </c>
      <c r="M63" s="71"/>
      <c r="N63" s="64">
        <f>N50+N58</f>
        <v>29.002639263762362</v>
      </c>
      <c r="O63" s="45"/>
      <c r="R63" s="64">
        <f>R50+R58</f>
        <v>3.8482368739510422</v>
      </c>
      <c r="S63" s="71"/>
      <c r="T63" s="64">
        <f>T50+T58</f>
        <v>444.23246340994285</v>
      </c>
      <c r="U63" s="71"/>
      <c r="V63" s="67">
        <f>V50+V58</f>
        <v>449.88046340994288</v>
      </c>
      <c r="W63" s="58" t="s">
        <v>584</v>
      </c>
      <c r="X63" s="8"/>
    </row>
    <row r="64" spans="1:24" ht="15" customHeight="1" thickBot="1">
      <c r="A64" s="38"/>
      <c r="B64" s="38"/>
      <c r="C64" s="38"/>
      <c r="D64" s="38"/>
      <c r="F64" s="37"/>
      <c r="H64" s="37"/>
      <c r="I64" s="37"/>
      <c r="J64" s="37"/>
      <c r="L64" s="37"/>
      <c r="N64" s="37"/>
      <c r="R64" s="37"/>
      <c r="T64" s="37"/>
      <c r="V64" s="37"/>
      <c r="W64" s="37"/>
    </row>
    <row r="65" spans="1:24" ht="15" customHeight="1" thickBot="1">
      <c r="A65" s="105" t="s">
        <v>658</v>
      </c>
      <c r="B65" s="106" t="s">
        <v>648</v>
      </c>
      <c r="C65" s="107" t="s">
        <v>56</v>
      </c>
      <c r="D65" s="108" t="s">
        <v>64</v>
      </c>
      <c r="E65" s="33"/>
      <c r="F65" s="64">
        <f>SUM(F50,F58:F59)</f>
        <v>5.6479999999999988</v>
      </c>
      <c r="G65" s="71"/>
      <c r="H65" s="67">
        <f>SUM(H50,H58:H59)</f>
        <v>152.13859970666621</v>
      </c>
      <c r="I65" s="164">
        <f>SUM(I50,I58:I59)</f>
        <v>223.24153354079237</v>
      </c>
      <c r="J65" s="121">
        <f>SUM(J50,J58:J59)</f>
        <v>111.01464506555678</v>
      </c>
      <c r="K65" s="71"/>
      <c r="L65" s="64">
        <f>SUM(L50,L58:L59)</f>
        <v>511.55377831301541</v>
      </c>
      <c r="M65" s="71"/>
      <c r="N65" s="64">
        <f>SUM(N50,N58:N59)</f>
        <v>29.002639263762362</v>
      </c>
      <c r="O65" s="45"/>
      <c r="R65" s="64">
        <f>SUM(R50,R58:R59)</f>
        <v>3.8482368739510422</v>
      </c>
      <c r="S65" s="71"/>
      <c r="T65" s="64">
        <f>SUM(T50,T58:T59)</f>
        <v>544.4046544507288</v>
      </c>
      <c r="U65" s="71"/>
      <c r="V65" s="67">
        <f>SUM(V50,V58:V59)</f>
        <v>550.05265445072882</v>
      </c>
      <c r="W65" s="58" t="s">
        <v>584</v>
      </c>
      <c r="X65" s="8"/>
    </row>
    <row r="66" spans="1:24" ht="15" customHeight="1" thickBot="1">
      <c r="A66" s="162"/>
      <c r="B66" s="38"/>
      <c r="C66" s="37"/>
      <c r="D66" s="37"/>
      <c r="F66" s="37"/>
      <c r="H66" s="39"/>
      <c r="I66" s="39"/>
      <c r="J66" s="94"/>
      <c r="L66" s="39"/>
      <c r="N66" s="39"/>
      <c r="R66" s="39"/>
      <c r="T66" s="39"/>
      <c r="V66" s="39"/>
      <c r="W66" s="39"/>
    </row>
    <row r="67" spans="1:24" ht="14.15" customHeight="1">
      <c r="A67" s="42"/>
      <c r="B67" s="43"/>
      <c r="C67" s="43"/>
      <c r="D67" s="43"/>
      <c r="E67" s="43"/>
      <c r="F67" s="44"/>
      <c r="G67" s="45"/>
    </row>
    <row r="68" spans="1:24" ht="14.15" customHeight="1">
      <c r="A68" s="334" t="s">
        <v>109</v>
      </c>
      <c r="G68" s="45"/>
    </row>
    <row r="69" spans="1:24" ht="14.15" customHeight="1">
      <c r="A69" s="303"/>
      <c r="G69" s="45"/>
    </row>
    <row r="70" spans="1:24" ht="14.15" customHeight="1">
      <c r="A70" s="334" t="s">
        <v>110</v>
      </c>
      <c r="G70" s="45"/>
    </row>
    <row r="71" spans="1:24" ht="14.15" customHeight="1">
      <c r="A71" s="303"/>
      <c r="G71" s="45"/>
    </row>
    <row r="72" spans="1:24" ht="14.15" customHeight="1">
      <c r="A72" s="334" t="s">
        <v>228</v>
      </c>
      <c r="C72" s="32" t="s">
        <v>112</v>
      </c>
      <c r="D72" s="339">
        <v>46198</v>
      </c>
      <c r="G72" s="45"/>
    </row>
    <row r="73" spans="1:24" ht="15" customHeight="1">
      <c r="A73" s="46"/>
      <c r="G73" s="45"/>
    </row>
    <row r="74" spans="1:24" ht="14.15" customHeight="1">
      <c r="A74" s="43"/>
      <c r="B74" s="43"/>
      <c r="C74" s="43"/>
      <c r="D74" s="43"/>
      <c r="E74" s="43"/>
      <c r="F74" s="39"/>
    </row>
    <row r="75" spans="1:24" ht="14.15" customHeight="1"/>
    <row r="76" spans="1:24" ht="14.15" customHeight="1"/>
    <row r="77" spans="1:24" ht="14.15" customHeight="1"/>
  </sheetData>
  <mergeCells count="21">
    <mergeCell ref="C10:C12"/>
    <mergeCell ref="D10:D12"/>
    <mergeCell ref="A10:A12"/>
    <mergeCell ref="B10:B12"/>
    <mergeCell ref="T10:T12"/>
    <mergeCell ref="Q11:Q12"/>
    <mergeCell ref="R11:R12"/>
    <mergeCell ref="P10:R10"/>
    <mergeCell ref="F6:W6"/>
    <mergeCell ref="H8:T8"/>
    <mergeCell ref="H9:L9"/>
    <mergeCell ref="I10:I12"/>
    <mergeCell ref="J10:J12"/>
    <mergeCell ref="L10:L12"/>
    <mergeCell ref="N9:R9"/>
    <mergeCell ref="P11:P12"/>
    <mergeCell ref="N10:N12"/>
    <mergeCell ref="H10:H12"/>
    <mergeCell ref="F10:F12"/>
    <mergeCell ref="V10:V12"/>
    <mergeCell ref="W10:W12"/>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70"/>
  <sheetViews>
    <sheetView showRuler="0" zoomScaleNormal="100" workbookViewId="0">
      <selection sqref="A1:XFD1048576"/>
    </sheetView>
  </sheetViews>
  <sheetFormatPr defaultColWidth="13.7265625" defaultRowHeight="12.5"/>
  <cols>
    <col min="1" max="1" width="9.26953125" customWidth="1"/>
    <col min="2" max="2" width="65.1796875" customWidth="1"/>
    <col min="3" max="3" width="6.26953125" customWidth="1"/>
    <col min="4" max="4" width="12.54296875" customWidth="1"/>
    <col min="5" max="5" width="6.26953125" customWidth="1"/>
    <col min="6" max="6" width="9.7265625" customWidth="1"/>
    <col min="7" max="7" width="10.7265625" customWidth="1"/>
    <col min="8" max="8" width="17.81640625" bestFit="1" customWidth="1"/>
    <col min="9" max="13" width="9.26953125" customWidth="1"/>
  </cols>
  <sheetData>
    <row r="1" spans="1:8" ht="17.5" customHeight="1"/>
    <row r="2" spans="1:8" ht="17.5" customHeight="1"/>
    <row r="3" spans="1:8" ht="17.5" customHeight="1">
      <c r="A3" s="252" t="s">
        <v>45</v>
      </c>
    </row>
    <row r="4" spans="1:8" ht="17.5" customHeight="1">
      <c r="A4" s="252" t="s">
        <v>659</v>
      </c>
    </row>
    <row r="5" spans="1:8" ht="17.5" customHeight="1"/>
    <row r="6" spans="1:8" ht="29.15" customHeight="1">
      <c r="A6" s="188" t="s">
        <v>47</v>
      </c>
      <c r="B6" s="189" t="s">
        <v>48</v>
      </c>
      <c r="C6" s="190" t="s">
        <v>49</v>
      </c>
      <c r="D6" s="191" t="s">
        <v>50</v>
      </c>
      <c r="E6" s="33"/>
      <c r="F6" s="188" t="str">
        <f>'M1 (SRC21)'!F6</f>
        <v>2024-25</v>
      </c>
      <c r="G6" s="191" t="str">
        <f>'M1 (SRC21)'!G6</f>
        <v>2025-26</v>
      </c>
      <c r="H6" s="34"/>
    </row>
    <row r="7" spans="1:8" ht="15" customHeight="1">
      <c r="A7" s="37"/>
      <c r="B7" s="38"/>
      <c r="C7" s="37"/>
      <c r="D7" s="37"/>
      <c r="F7" s="43"/>
      <c r="G7" s="43"/>
    </row>
    <row r="8" spans="1:8" ht="15" customHeight="1">
      <c r="A8" s="2"/>
      <c r="B8" s="25" t="s">
        <v>660</v>
      </c>
      <c r="C8" s="197"/>
      <c r="D8" s="10"/>
      <c r="E8" s="34"/>
    </row>
    <row r="9" spans="1:8" ht="14.15" customHeight="1">
      <c r="A9" s="4" t="s">
        <v>661</v>
      </c>
      <c r="B9" s="13" t="s">
        <v>662</v>
      </c>
      <c r="C9" s="192" t="s">
        <v>56</v>
      </c>
      <c r="D9" s="193" t="s">
        <v>57</v>
      </c>
      <c r="E9" s="34"/>
      <c r="F9" s="16">
        <v>623.62769700000001</v>
      </c>
      <c r="G9" s="253">
        <v>527.25439700000004</v>
      </c>
      <c r="H9" s="34"/>
    </row>
    <row r="10" spans="1:8" ht="14.15" customHeight="1">
      <c r="A10" s="4" t="s">
        <v>663</v>
      </c>
      <c r="B10" s="13" t="s">
        <v>664</v>
      </c>
      <c r="C10" s="192" t="s">
        <v>56</v>
      </c>
      <c r="D10" s="193" t="s">
        <v>57</v>
      </c>
      <c r="E10" s="34"/>
      <c r="F10" s="17">
        <v>2119.3855450000001</v>
      </c>
      <c r="G10" s="235">
        <v>2192.5049530000001</v>
      </c>
      <c r="H10" s="34"/>
    </row>
    <row r="11" spans="1:8" ht="14.15" customHeight="1">
      <c r="A11" s="4" t="s">
        <v>665</v>
      </c>
      <c r="B11" s="13" t="s">
        <v>666</v>
      </c>
      <c r="C11" s="192" t="s">
        <v>56</v>
      </c>
      <c r="D11" s="193" t="s">
        <v>57</v>
      </c>
      <c r="E11" s="34"/>
      <c r="F11" s="17">
        <v>37.736127000000003</v>
      </c>
      <c r="G11" s="235">
        <v>53.933615000000003</v>
      </c>
      <c r="H11" s="34"/>
    </row>
    <row r="12" spans="1:8" ht="14.15" customHeight="1">
      <c r="A12" s="4" t="s">
        <v>667</v>
      </c>
      <c r="B12" s="13" t="s">
        <v>668</v>
      </c>
      <c r="C12" s="192" t="s">
        <v>56</v>
      </c>
      <c r="D12" s="193" t="s">
        <v>57</v>
      </c>
      <c r="E12" s="34"/>
      <c r="F12" s="17">
        <v>12.014815</v>
      </c>
      <c r="G12" s="235">
        <v>10.53</v>
      </c>
    </row>
    <row r="13" spans="1:8" ht="14.15" customHeight="1">
      <c r="A13" s="4" t="s">
        <v>669</v>
      </c>
      <c r="B13" s="13" t="s">
        <v>670</v>
      </c>
      <c r="C13" s="192" t="s">
        <v>56</v>
      </c>
      <c r="D13" s="193" t="s">
        <v>57</v>
      </c>
      <c r="E13" s="34"/>
      <c r="F13" s="17">
        <v>69.413105000000002</v>
      </c>
      <c r="G13" s="235">
        <v>63.517603999999999</v>
      </c>
      <c r="H13" s="34"/>
    </row>
    <row r="14" spans="1:8" ht="15" customHeight="1">
      <c r="A14" s="6" t="s">
        <v>671</v>
      </c>
      <c r="B14" s="20" t="s">
        <v>672</v>
      </c>
      <c r="C14" s="194" t="s">
        <v>56</v>
      </c>
      <c r="D14" s="195" t="s">
        <v>57</v>
      </c>
      <c r="E14" s="34"/>
      <c r="F14" s="26">
        <v>278.58180299999998</v>
      </c>
      <c r="G14" s="254">
        <v>558.86250600000005</v>
      </c>
    </row>
    <row r="15" spans="1:8" ht="15" customHeight="1">
      <c r="A15" s="37"/>
      <c r="B15" s="38"/>
      <c r="C15" s="37"/>
      <c r="D15" s="37"/>
      <c r="F15" s="39"/>
      <c r="G15" s="39"/>
    </row>
    <row r="16" spans="1:8" ht="15" customHeight="1">
      <c r="A16" s="2"/>
      <c r="B16" s="25" t="s">
        <v>673</v>
      </c>
      <c r="C16" s="197"/>
      <c r="D16" s="10"/>
      <c r="E16" s="34"/>
    </row>
    <row r="17" spans="1:10" ht="14.15" customHeight="1">
      <c r="A17" s="4" t="s">
        <v>674</v>
      </c>
      <c r="B17" s="13" t="s">
        <v>675</v>
      </c>
      <c r="C17" s="14" t="s">
        <v>56</v>
      </c>
      <c r="D17" s="15" t="s">
        <v>57</v>
      </c>
      <c r="E17" s="34"/>
      <c r="F17" s="16">
        <v>1168.461</v>
      </c>
      <c r="G17" s="36">
        <v>1192.4880000000001</v>
      </c>
    </row>
    <row r="18" spans="1:10" ht="14.15" customHeight="1">
      <c r="A18" s="4" t="s">
        <v>676</v>
      </c>
      <c r="B18" s="13" t="s">
        <v>335</v>
      </c>
      <c r="C18" s="14" t="s">
        <v>56</v>
      </c>
      <c r="D18" s="15" t="s">
        <v>57</v>
      </c>
      <c r="E18" s="34"/>
      <c r="F18" s="17">
        <v>-5.609</v>
      </c>
      <c r="G18" s="36">
        <v>-6.077</v>
      </c>
    </row>
    <row r="19" spans="1:10" ht="14.15" customHeight="1">
      <c r="A19" s="4" t="s">
        <v>677</v>
      </c>
      <c r="B19" s="13" t="s">
        <v>678</v>
      </c>
      <c r="C19" s="14" t="s">
        <v>56</v>
      </c>
      <c r="D19" s="15" t="s">
        <v>57</v>
      </c>
      <c r="E19" s="34"/>
      <c r="F19" s="17">
        <v>-16.623999999999999</v>
      </c>
      <c r="G19" s="36">
        <v>-25.689</v>
      </c>
    </row>
    <row r="20" spans="1:10" ht="14.15" customHeight="1">
      <c r="A20" s="4" t="s">
        <v>679</v>
      </c>
      <c r="B20" s="13" t="s">
        <v>680</v>
      </c>
      <c r="C20" s="14" t="s">
        <v>56</v>
      </c>
      <c r="D20" s="15" t="s">
        <v>64</v>
      </c>
      <c r="E20" s="34"/>
      <c r="F20" s="18">
        <f>SUM(F17:F19)</f>
        <v>1146.2280000000001</v>
      </c>
      <c r="G20" s="19">
        <f>SUM(G17:G19)</f>
        <v>1160.722</v>
      </c>
      <c r="J20" s="255"/>
    </row>
    <row r="21" spans="1:10" ht="14.15" customHeight="1">
      <c r="A21" s="4" t="s">
        <v>681</v>
      </c>
      <c r="B21" s="13" t="s">
        <v>682</v>
      </c>
      <c r="C21" s="14" t="s">
        <v>56</v>
      </c>
      <c r="D21" s="15" t="s">
        <v>57</v>
      </c>
      <c r="E21" s="34"/>
      <c r="F21" s="17">
        <v>225.23103699999999</v>
      </c>
      <c r="G21" s="235">
        <v>257.73482100000001</v>
      </c>
      <c r="H21" s="34"/>
    </row>
    <row r="22" spans="1:10" ht="14.15" customHeight="1">
      <c r="A22" s="4" t="s">
        <v>683</v>
      </c>
      <c r="B22" s="13" t="s">
        <v>684</v>
      </c>
      <c r="C22" s="14" t="s">
        <v>56</v>
      </c>
      <c r="D22" s="15" t="s">
        <v>57</v>
      </c>
      <c r="E22" s="34"/>
      <c r="F22" s="36">
        <v>0</v>
      </c>
      <c r="G22" s="235">
        <v>0</v>
      </c>
      <c r="H22" s="34"/>
    </row>
    <row r="23" spans="1:10" ht="14.15" customHeight="1">
      <c r="A23" s="4" t="s">
        <v>685</v>
      </c>
      <c r="B23" s="13" t="s">
        <v>686</v>
      </c>
      <c r="C23" s="14" t="s">
        <v>56</v>
      </c>
      <c r="D23" s="15" t="s">
        <v>57</v>
      </c>
      <c r="E23" s="34"/>
      <c r="F23" s="17">
        <v>19.365469999999998</v>
      </c>
      <c r="G23" s="235">
        <v>43.675937008709603</v>
      </c>
      <c r="H23" s="34"/>
    </row>
    <row r="24" spans="1:10" ht="14.15" customHeight="1">
      <c r="A24" s="4" t="s">
        <v>687</v>
      </c>
      <c r="B24" s="13" t="s">
        <v>688</v>
      </c>
      <c r="C24" s="14" t="s">
        <v>56</v>
      </c>
      <c r="D24" s="15" t="s">
        <v>57</v>
      </c>
      <c r="E24" s="34"/>
      <c r="F24" s="17">
        <v>322.25232399999999</v>
      </c>
      <c r="G24" s="235">
        <v>300.36151486319602</v>
      </c>
      <c r="H24" s="34"/>
    </row>
    <row r="25" spans="1:10" ht="14.15" customHeight="1">
      <c r="A25" s="4" t="s">
        <v>689</v>
      </c>
      <c r="B25" s="13" t="s">
        <v>690</v>
      </c>
      <c r="C25" s="14" t="s">
        <v>56</v>
      </c>
      <c r="D25" s="15" t="s">
        <v>57</v>
      </c>
      <c r="E25" s="34"/>
      <c r="F25" s="17">
        <v>41.655721999999997</v>
      </c>
      <c r="G25" s="235">
        <v>51.929877251152298</v>
      </c>
      <c r="H25" s="34"/>
    </row>
    <row r="26" spans="1:10" ht="14.15" customHeight="1">
      <c r="A26" s="4" t="s">
        <v>691</v>
      </c>
      <c r="B26" s="13" t="s">
        <v>692</v>
      </c>
      <c r="C26" s="14" t="s">
        <v>56</v>
      </c>
      <c r="D26" s="15" t="s">
        <v>57</v>
      </c>
      <c r="E26" s="34"/>
      <c r="F26" s="17">
        <v>17.658999999999999</v>
      </c>
      <c r="G26" s="235">
        <v>0</v>
      </c>
      <c r="H26" s="34"/>
    </row>
    <row r="27" spans="1:10" ht="14.15" customHeight="1">
      <c r="A27" s="4" t="s">
        <v>693</v>
      </c>
      <c r="B27" s="13" t="s">
        <v>694</v>
      </c>
      <c r="C27" s="14" t="s">
        <v>56</v>
      </c>
      <c r="D27" s="15" t="s">
        <v>57</v>
      </c>
      <c r="E27" s="34"/>
      <c r="F27" s="17">
        <v>61.71579328</v>
      </c>
      <c r="G27" s="235">
        <v>73.016389309999994</v>
      </c>
      <c r="H27" s="34"/>
    </row>
    <row r="28" spans="1:10" ht="14.15" customHeight="1">
      <c r="A28" s="4" t="s">
        <v>695</v>
      </c>
      <c r="B28" s="13" t="s">
        <v>696</v>
      </c>
      <c r="C28" s="14" t="s">
        <v>56</v>
      </c>
      <c r="D28" s="15" t="s">
        <v>57</v>
      </c>
      <c r="E28" s="34"/>
      <c r="F28" s="17">
        <v>9.032</v>
      </c>
      <c r="G28" s="235">
        <v>3.3712557900000002</v>
      </c>
    </row>
    <row r="29" spans="1:10" ht="28.4" customHeight="1">
      <c r="A29" s="4" t="s">
        <v>697</v>
      </c>
      <c r="B29" s="13" t="s">
        <v>698</v>
      </c>
      <c r="C29" s="14" t="s">
        <v>56</v>
      </c>
      <c r="D29" s="15" t="s">
        <v>57</v>
      </c>
      <c r="E29" s="34"/>
      <c r="F29" s="17">
        <v>58.656652999999999</v>
      </c>
      <c r="G29" s="235">
        <v>75.852204776942017</v>
      </c>
      <c r="H29" s="34"/>
    </row>
    <row r="30" spans="1:10" ht="14.15" customHeight="1">
      <c r="A30" s="4" t="s">
        <v>699</v>
      </c>
      <c r="B30" s="13" t="s">
        <v>700</v>
      </c>
      <c r="C30" s="14" t="s">
        <v>56</v>
      </c>
      <c r="D30" s="15" t="s">
        <v>57</v>
      </c>
      <c r="E30" s="34"/>
      <c r="F30" s="17">
        <v>19.199000000000002</v>
      </c>
      <c r="G30" s="235">
        <v>0.08</v>
      </c>
    </row>
    <row r="31" spans="1:10" ht="14.15" customHeight="1">
      <c r="A31" s="4" t="s">
        <v>701</v>
      </c>
      <c r="B31" s="13" t="s">
        <v>702</v>
      </c>
      <c r="C31" s="14" t="s">
        <v>56</v>
      </c>
      <c r="D31" s="15" t="s">
        <v>57</v>
      </c>
      <c r="E31" s="34"/>
      <c r="F31" s="17">
        <v>0</v>
      </c>
      <c r="G31" s="235">
        <v>0</v>
      </c>
      <c r="H31" s="34"/>
    </row>
    <row r="32" spans="1:10" ht="15" customHeight="1">
      <c r="A32" s="6" t="s">
        <v>703</v>
      </c>
      <c r="B32" s="20" t="s">
        <v>704</v>
      </c>
      <c r="C32" s="21" t="s">
        <v>56</v>
      </c>
      <c r="D32" s="22" t="s">
        <v>57</v>
      </c>
      <c r="E32" s="34"/>
      <c r="F32" s="26">
        <v>371.46122300000002</v>
      </c>
      <c r="G32" s="254">
        <v>354.7</v>
      </c>
      <c r="H32" s="34"/>
    </row>
    <row r="33" spans="1:8" ht="14.15" customHeight="1">
      <c r="A33" s="37"/>
      <c r="B33" s="38"/>
      <c r="C33" s="37"/>
      <c r="D33" s="37"/>
      <c r="F33" s="43"/>
      <c r="G33" s="43"/>
    </row>
    <row r="34" spans="1:8" ht="14.15" customHeight="1">
      <c r="A34" s="2"/>
      <c r="B34" s="25" t="s">
        <v>705</v>
      </c>
      <c r="C34" s="197"/>
      <c r="D34" s="10"/>
      <c r="E34" s="34"/>
    </row>
    <row r="35" spans="1:8" ht="14.15" customHeight="1">
      <c r="A35" s="4" t="s">
        <v>706</v>
      </c>
      <c r="B35" s="13" t="s">
        <v>707</v>
      </c>
      <c r="C35" s="14" t="s">
        <v>56</v>
      </c>
      <c r="D35" s="15" t="s">
        <v>100</v>
      </c>
      <c r="E35" s="34"/>
      <c r="F35" s="27">
        <f>F21</f>
        <v>225.23103699999999</v>
      </c>
      <c r="G35" s="28">
        <f>G21</f>
        <v>257.73482100000001</v>
      </c>
      <c r="H35" s="34"/>
    </row>
    <row r="36" spans="1:8" ht="14.15" customHeight="1">
      <c r="A36" s="4" t="s">
        <v>708</v>
      </c>
      <c r="B36" s="13" t="s">
        <v>709</v>
      </c>
      <c r="C36" s="14" t="s">
        <v>56</v>
      </c>
      <c r="D36" s="15" t="s">
        <v>57</v>
      </c>
      <c r="E36" s="34"/>
      <c r="F36" s="17">
        <v>115.73877</v>
      </c>
      <c r="G36" s="235">
        <v>102.76746</v>
      </c>
      <c r="H36" s="34"/>
    </row>
    <row r="37" spans="1:8" ht="14.15" customHeight="1">
      <c r="A37" s="4" t="s">
        <v>710</v>
      </c>
      <c r="B37" s="13" t="s">
        <v>711</v>
      </c>
      <c r="C37" s="14" t="s">
        <v>56</v>
      </c>
      <c r="D37" s="15" t="s">
        <v>57</v>
      </c>
      <c r="E37" s="34"/>
      <c r="F37" s="17">
        <v>161.12616199999999</v>
      </c>
      <c r="G37" s="235">
        <v>150.18075743159801</v>
      </c>
      <c r="H37" s="34"/>
    </row>
    <row r="38" spans="1:8" ht="14.15" customHeight="1">
      <c r="A38" s="4" t="s">
        <v>712</v>
      </c>
      <c r="B38" s="13" t="s">
        <v>713</v>
      </c>
      <c r="C38" s="14" t="s">
        <v>56</v>
      </c>
      <c r="D38" s="15" t="s">
        <v>57</v>
      </c>
      <c r="E38" s="34"/>
      <c r="F38" s="17">
        <v>129.662476</v>
      </c>
      <c r="G38" s="235">
        <v>134.66608981506914</v>
      </c>
      <c r="H38" s="34"/>
    </row>
    <row r="39" spans="1:8" ht="14.15" customHeight="1">
      <c r="A39" s="4" t="s">
        <v>714</v>
      </c>
      <c r="B39" s="13" t="s">
        <v>715</v>
      </c>
      <c r="C39" s="14" t="s">
        <v>56</v>
      </c>
      <c r="D39" s="15" t="s">
        <v>57</v>
      </c>
      <c r="E39" s="34"/>
      <c r="F39" s="17">
        <v>1.4621580000000001</v>
      </c>
      <c r="G39" s="235">
        <v>1.61800845</v>
      </c>
      <c r="H39" s="34"/>
    </row>
    <row r="40" spans="1:8" ht="14.15" customHeight="1">
      <c r="A40" s="4" t="s">
        <v>716</v>
      </c>
      <c r="B40" s="13" t="s">
        <v>717</v>
      </c>
      <c r="C40" s="14" t="s">
        <v>56</v>
      </c>
      <c r="D40" s="15" t="s">
        <v>718</v>
      </c>
      <c r="E40" s="34"/>
      <c r="F40" s="196">
        <v>84.462999999999994</v>
      </c>
      <c r="G40" s="235">
        <v>61.71579328</v>
      </c>
      <c r="H40" s="34"/>
    </row>
    <row r="41" spans="1:8" ht="15" customHeight="1">
      <c r="A41" s="6" t="s">
        <v>719</v>
      </c>
      <c r="B41" s="20" t="s">
        <v>720</v>
      </c>
      <c r="C41" s="21" t="s">
        <v>56</v>
      </c>
      <c r="D41" s="22" t="s">
        <v>57</v>
      </c>
      <c r="E41" s="34"/>
      <c r="F41" s="26">
        <v>10.516734</v>
      </c>
      <c r="G41" s="254">
        <v>8.4040636600000003</v>
      </c>
      <c r="H41" s="34"/>
    </row>
    <row r="42" spans="1:8" ht="14.15" customHeight="1">
      <c r="A42" s="37"/>
      <c r="B42" s="38"/>
      <c r="C42" s="37"/>
      <c r="D42" s="37"/>
      <c r="F42" s="43"/>
      <c r="G42" s="43"/>
    </row>
    <row r="43" spans="1:8" ht="15" customHeight="1">
      <c r="A43" s="2"/>
      <c r="B43" s="25" t="s">
        <v>721</v>
      </c>
      <c r="C43" s="197"/>
      <c r="D43" s="10"/>
      <c r="E43" s="34"/>
    </row>
    <row r="44" spans="1:8" ht="14.15" customHeight="1">
      <c r="A44" s="4" t="s">
        <v>722</v>
      </c>
      <c r="B44" s="13" t="s">
        <v>169</v>
      </c>
      <c r="C44" s="14" t="s">
        <v>56</v>
      </c>
      <c r="D44" s="15" t="s">
        <v>64</v>
      </c>
      <c r="E44" s="34"/>
      <c r="F44" s="52">
        <v>61.937000000000012</v>
      </c>
      <c r="G44" s="84">
        <v>172.32230000000001</v>
      </c>
      <c r="H44" s="34"/>
    </row>
    <row r="45" spans="1:8" ht="14.15" customHeight="1">
      <c r="A45" s="4" t="s">
        <v>723</v>
      </c>
      <c r="B45" s="13" t="s">
        <v>724</v>
      </c>
      <c r="C45" s="14" t="s">
        <v>56</v>
      </c>
      <c r="D45" s="15" t="s">
        <v>57</v>
      </c>
      <c r="E45" s="34"/>
      <c r="F45" s="17">
        <v>383.14425299999999</v>
      </c>
      <c r="G45" s="235">
        <v>399.73549413000001</v>
      </c>
      <c r="H45" s="34"/>
    </row>
    <row r="46" spans="1:8" ht="14.15" customHeight="1">
      <c r="A46" s="4" t="s">
        <v>725</v>
      </c>
      <c r="B46" s="13" t="s">
        <v>726</v>
      </c>
      <c r="C46" s="14" t="s">
        <v>56</v>
      </c>
      <c r="D46" s="15" t="s">
        <v>57</v>
      </c>
      <c r="E46" s="34"/>
      <c r="F46" s="17">
        <v>-1.9146799999999999</v>
      </c>
      <c r="G46" s="235">
        <v>-1.80838623</v>
      </c>
      <c r="H46" s="34"/>
    </row>
    <row r="47" spans="1:8" ht="14.15" customHeight="1">
      <c r="A47" s="4" t="s">
        <v>727</v>
      </c>
      <c r="B47" s="13" t="s">
        <v>728</v>
      </c>
      <c r="C47" s="14" t="s">
        <v>56</v>
      </c>
      <c r="D47" s="15" t="s">
        <v>57</v>
      </c>
      <c r="E47" s="34"/>
      <c r="F47" s="17">
        <v>-1.635373</v>
      </c>
      <c r="G47" s="235">
        <v>-1.61168530999997</v>
      </c>
      <c r="H47" s="34"/>
    </row>
    <row r="48" spans="1:8" ht="14.15" customHeight="1">
      <c r="A48" s="4" t="s">
        <v>729</v>
      </c>
      <c r="B48" s="13" t="s">
        <v>128</v>
      </c>
      <c r="C48" s="14" t="s">
        <v>56</v>
      </c>
      <c r="D48" s="15" t="s">
        <v>57</v>
      </c>
      <c r="E48" s="34"/>
      <c r="F48" s="17">
        <v>-3.3355199999999998</v>
      </c>
      <c r="G48" s="235">
        <v>28.519242999999999</v>
      </c>
      <c r="H48" s="34"/>
    </row>
    <row r="49" spans="1:8" ht="14.15" customHeight="1">
      <c r="A49" s="4" t="s">
        <v>730</v>
      </c>
      <c r="B49" s="13" t="s">
        <v>731</v>
      </c>
      <c r="C49" s="14" t="s">
        <v>56</v>
      </c>
      <c r="D49" s="15" t="s">
        <v>57</v>
      </c>
      <c r="E49" s="34"/>
      <c r="F49" s="17">
        <v>1.7103889999999999</v>
      </c>
      <c r="G49" s="235">
        <v>2.66080177</v>
      </c>
      <c r="H49" s="34"/>
    </row>
    <row r="50" spans="1:8" ht="14.15" customHeight="1">
      <c r="A50" s="4" t="s">
        <v>732</v>
      </c>
      <c r="B50" s="13" t="s">
        <v>733</v>
      </c>
      <c r="C50" s="14" t="s">
        <v>56</v>
      </c>
      <c r="D50" s="15" t="s">
        <v>57</v>
      </c>
      <c r="E50" s="34"/>
      <c r="F50" s="17">
        <v>-5.8955010000000003</v>
      </c>
      <c r="G50" s="235">
        <v>9.8161409099999997</v>
      </c>
      <c r="H50" s="34"/>
    </row>
    <row r="51" spans="1:8" ht="14.15" customHeight="1">
      <c r="A51" s="4" t="s">
        <v>734</v>
      </c>
      <c r="B51" s="13" t="s">
        <v>735</v>
      </c>
      <c r="C51" s="14" t="s">
        <v>56</v>
      </c>
      <c r="D51" s="15" t="s">
        <v>57</v>
      </c>
      <c r="E51" s="34"/>
      <c r="F51" s="17">
        <v>13.909476999999999</v>
      </c>
      <c r="G51" s="235">
        <v>15.903700000000001</v>
      </c>
      <c r="H51" s="34"/>
    </row>
    <row r="52" spans="1:8" ht="14.15" customHeight="1">
      <c r="A52" s="4" t="s">
        <v>736</v>
      </c>
      <c r="B52" s="13" t="s">
        <v>737</v>
      </c>
      <c r="C52" s="14" t="s">
        <v>56</v>
      </c>
      <c r="D52" s="15" t="s">
        <v>64</v>
      </c>
      <c r="E52" s="34"/>
      <c r="F52" s="18">
        <f>SUM(F44:F51)</f>
        <v>447.92004500000002</v>
      </c>
      <c r="G52" s="19">
        <f>SUM(G44:G51)</f>
        <v>625.53760826999996</v>
      </c>
      <c r="H52" s="34"/>
    </row>
    <row r="53" spans="1:8" ht="14.15" customHeight="1">
      <c r="A53" s="4" t="s">
        <v>738</v>
      </c>
      <c r="B53" s="13" t="s">
        <v>739</v>
      </c>
      <c r="C53" s="14" t="s">
        <v>56</v>
      </c>
      <c r="D53" s="15" t="s">
        <v>64</v>
      </c>
      <c r="E53" s="34"/>
      <c r="F53" s="18">
        <f>SUM(F35:F41)</f>
        <v>728.20033699999999</v>
      </c>
      <c r="G53" s="19">
        <f>SUM(G35:G41)</f>
        <v>717.08699363666722</v>
      </c>
      <c r="H53" s="34"/>
    </row>
    <row r="54" spans="1:8" ht="14.15" customHeight="1">
      <c r="A54" s="4" t="s">
        <v>740</v>
      </c>
      <c r="B54" s="13" t="s">
        <v>741</v>
      </c>
      <c r="C54" s="14" t="s">
        <v>56</v>
      </c>
      <c r="D54" s="15" t="s">
        <v>64</v>
      </c>
      <c r="E54" s="34"/>
      <c r="F54" s="18">
        <f>F52-F53</f>
        <v>-280.28029199999997</v>
      </c>
      <c r="G54" s="19">
        <f>G52-G53</f>
        <v>-91.549385366667252</v>
      </c>
      <c r="H54" s="34"/>
    </row>
    <row r="55" spans="1:8" ht="14.15" customHeight="1">
      <c r="A55" s="4" t="s">
        <v>742</v>
      </c>
      <c r="B55" s="13" t="s">
        <v>743</v>
      </c>
      <c r="C55" s="14" t="s">
        <v>56</v>
      </c>
      <c r="D55" s="15" t="s">
        <v>57</v>
      </c>
      <c r="E55" s="34"/>
      <c r="F55" s="70">
        <v>0</v>
      </c>
      <c r="G55" s="238">
        <v>0</v>
      </c>
      <c r="H55" s="34"/>
    </row>
    <row r="56" spans="1:8" ht="14.15" customHeight="1">
      <c r="A56" s="6" t="s">
        <v>744</v>
      </c>
      <c r="B56" s="20" t="s">
        <v>721</v>
      </c>
      <c r="C56" s="21" t="s">
        <v>56</v>
      </c>
      <c r="D56" s="22" t="s">
        <v>57</v>
      </c>
      <c r="E56" s="34"/>
      <c r="F56" s="23">
        <f>F54-F55</f>
        <v>-280.28029199999997</v>
      </c>
      <c r="G56" s="24">
        <f>G54-G55</f>
        <v>-91.549385366667252</v>
      </c>
      <c r="H56" s="34"/>
    </row>
    <row r="57" spans="1:8" ht="14.15" customHeight="1">
      <c r="A57" s="37"/>
      <c r="B57" s="38"/>
      <c r="C57" s="37"/>
      <c r="D57" s="37"/>
      <c r="F57" s="39"/>
      <c r="G57" s="39"/>
    </row>
    <row r="58" spans="1:8" ht="14.15" customHeight="1">
      <c r="A58" s="2"/>
      <c r="B58" s="25" t="s">
        <v>88</v>
      </c>
      <c r="C58" s="197"/>
      <c r="D58" s="10"/>
      <c r="E58" s="34"/>
    </row>
    <row r="59" spans="1:8" ht="14.15" customHeight="1">
      <c r="A59" s="4" t="s">
        <v>745</v>
      </c>
      <c r="B59" s="13" t="s">
        <v>746</v>
      </c>
      <c r="C59" s="14" t="s">
        <v>56</v>
      </c>
      <c r="D59" s="15" t="s">
        <v>57</v>
      </c>
      <c r="E59" s="34"/>
      <c r="F59" s="16">
        <v>-6.2924550000000004</v>
      </c>
      <c r="G59" s="253">
        <v>-7.758</v>
      </c>
      <c r="H59" s="34"/>
    </row>
    <row r="60" spans="1:8" ht="14.15" customHeight="1">
      <c r="A60" s="6" t="s">
        <v>747</v>
      </c>
      <c r="B60" s="20" t="s">
        <v>748</v>
      </c>
      <c r="C60" s="21" t="s">
        <v>56</v>
      </c>
      <c r="D60" s="22" t="s">
        <v>57</v>
      </c>
      <c r="E60" s="34"/>
      <c r="F60" s="26">
        <v>37.135008999999997</v>
      </c>
      <c r="G60" s="254">
        <v>66.656081999999998</v>
      </c>
      <c r="H60" s="34"/>
    </row>
    <row r="61" spans="1:8" ht="15" customHeight="1">
      <c r="A61" s="37"/>
      <c r="B61" s="38"/>
      <c r="C61" s="37"/>
      <c r="D61" s="37"/>
      <c r="F61" s="38"/>
      <c r="G61" s="43"/>
    </row>
    <row r="62" spans="1:8" ht="14.15" customHeight="1">
      <c r="A62" s="42"/>
      <c r="B62" s="43"/>
      <c r="C62" s="39"/>
      <c r="D62" s="39"/>
      <c r="E62" s="43"/>
      <c r="F62" s="198"/>
      <c r="G62" s="34"/>
    </row>
    <row r="63" spans="1:8" ht="14.15" customHeight="1">
      <c r="A63" s="334" t="s">
        <v>109</v>
      </c>
      <c r="G63" s="34"/>
    </row>
    <row r="64" spans="1:8" ht="14.15" customHeight="1">
      <c r="A64" s="303"/>
      <c r="G64" s="34"/>
    </row>
    <row r="65" spans="1:7" ht="14.15" customHeight="1">
      <c r="A65" s="334" t="s">
        <v>110</v>
      </c>
      <c r="G65" s="34"/>
    </row>
    <row r="66" spans="1:7" ht="14.15" customHeight="1">
      <c r="A66" s="303"/>
      <c r="G66" s="34"/>
    </row>
    <row r="67" spans="1:7" ht="14.15" customHeight="1">
      <c r="A67" s="334" t="s">
        <v>228</v>
      </c>
      <c r="C67" s="157" t="s">
        <v>112</v>
      </c>
      <c r="D67" s="339">
        <v>46198</v>
      </c>
      <c r="G67" s="34"/>
    </row>
    <row r="68" spans="1:7" ht="15" customHeight="1">
      <c r="A68" s="46"/>
      <c r="G68" s="34"/>
    </row>
    <row r="69" spans="1:7" ht="14.15" customHeight="1">
      <c r="A69" s="39"/>
      <c r="B69" s="199"/>
      <c r="C69" s="39"/>
      <c r="D69" s="39"/>
      <c r="E69" s="43"/>
      <c r="F69" s="43"/>
    </row>
    <row r="70" spans="1:7" ht="15" customHeight="1"/>
  </sheetData>
  <pageMargins left="0.75" right="0.75" top="1" bottom="1" header="0.5" footer="0.5"/>
  <pageSetup paperSize="9" orientation="portrait" verticalDpi="0" r:id="rId1"/>
  <headerFooter>
    <oddFooter>&amp;L_x000D_&amp;1#&amp;"Aptos"&amp;10&amp;K000000 SW Business</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50"/>
  <sheetViews>
    <sheetView showRuler="0" zoomScaleNormal="100" workbookViewId="0">
      <selection sqref="A1:XFD1048576"/>
    </sheetView>
  </sheetViews>
  <sheetFormatPr defaultColWidth="13.7265625" defaultRowHeight="12.5"/>
  <cols>
    <col min="1" max="1" width="9" customWidth="1"/>
    <col min="2" max="2" width="60" customWidth="1"/>
    <col min="3" max="3" width="7.81640625" customWidth="1"/>
    <col min="4" max="4" width="12.7265625" customWidth="1"/>
    <col min="5" max="5" width="8.1796875" customWidth="1"/>
    <col min="6" max="6" width="9.7265625" customWidth="1"/>
    <col min="7" max="8" width="11.81640625" customWidth="1"/>
    <col min="9" max="9" width="12" customWidth="1"/>
    <col min="10" max="10" width="10.26953125" customWidth="1"/>
    <col min="11" max="11" width="8.7265625" customWidth="1"/>
    <col min="12" max="12" width="13" customWidth="1"/>
    <col min="13" max="13" width="12.54296875" customWidth="1"/>
    <col min="14" max="14" width="12.26953125" customWidth="1"/>
    <col min="15" max="15" width="13" customWidth="1"/>
    <col min="16" max="16" width="12.54296875" customWidth="1"/>
    <col min="17" max="17" width="10.7265625" customWidth="1"/>
    <col min="18" max="20" width="9" customWidth="1"/>
  </cols>
  <sheetData>
    <row r="1" spans="1:17" ht="17.5" customHeight="1">
      <c r="A1" s="1" t="s">
        <v>562</v>
      </c>
    </row>
    <row r="2" spans="1:17" ht="17.5" customHeight="1"/>
    <row r="3" spans="1:17" ht="17.5" customHeight="1">
      <c r="A3" s="252" t="s">
        <v>45</v>
      </c>
    </row>
    <row r="4" spans="1:17" ht="17.5" customHeight="1">
      <c r="A4" s="252" t="s">
        <v>749</v>
      </c>
    </row>
    <row r="5" spans="1:17" ht="18.649999999999999" customHeight="1"/>
    <row r="6" spans="1:17" ht="15" customHeight="1">
      <c r="F6" s="357" t="str">
        <f>'M1 (SRC21)'!G6</f>
        <v>2025-26</v>
      </c>
      <c r="G6" s="358"/>
      <c r="H6" s="358"/>
      <c r="I6" s="358"/>
      <c r="J6" s="358"/>
      <c r="K6" s="358"/>
      <c r="L6" s="358"/>
      <c r="M6" s="358"/>
      <c r="N6" s="358"/>
      <c r="O6" s="358"/>
      <c r="P6" s="359"/>
      <c r="Q6" s="34"/>
    </row>
    <row r="7" spans="1:17" ht="57.65" customHeight="1">
      <c r="A7" s="188" t="s">
        <v>47</v>
      </c>
      <c r="B7" s="189" t="s">
        <v>48</v>
      </c>
      <c r="C7" s="190" t="s">
        <v>49</v>
      </c>
      <c r="D7" s="191" t="s">
        <v>50</v>
      </c>
      <c r="E7" s="33"/>
      <c r="F7" s="11" t="s">
        <v>750</v>
      </c>
      <c r="G7" s="128" t="s">
        <v>128</v>
      </c>
      <c r="H7" s="128" t="s">
        <v>129</v>
      </c>
      <c r="I7" s="128" t="s">
        <v>751</v>
      </c>
      <c r="J7" s="128" t="s">
        <v>752</v>
      </c>
      <c r="K7" s="128" t="s">
        <v>753</v>
      </c>
      <c r="L7" s="128" t="s">
        <v>754</v>
      </c>
      <c r="M7" s="128" t="s">
        <v>755</v>
      </c>
      <c r="N7" s="128" t="s">
        <v>756</v>
      </c>
      <c r="O7" s="128" t="s">
        <v>754</v>
      </c>
      <c r="P7" s="12" t="s">
        <v>757</v>
      </c>
      <c r="Q7" s="34"/>
    </row>
    <row r="8" spans="1:17" ht="15" customHeight="1">
      <c r="A8" s="38"/>
      <c r="B8" s="38"/>
      <c r="C8" s="38"/>
      <c r="D8" s="38"/>
      <c r="F8" s="38"/>
      <c r="G8" s="38"/>
      <c r="H8" s="38"/>
      <c r="I8" s="38"/>
      <c r="J8" s="38"/>
      <c r="K8" s="38"/>
      <c r="L8" s="38"/>
      <c r="M8" s="38"/>
      <c r="N8" s="38"/>
      <c r="O8" s="38"/>
      <c r="P8" s="38"/>
    </row>
    <row r="9" spans="1:17" ht="14.15" customHeight="1">
      <c r="A9" s="80" t="s">
        <v>758</v>
      </c>
      <c r="B9" s="81" t="s">
        <v>63</v>
      </c>
      <c r="C9" s="82" t="s">
        <v>56</v>
      </c>
      <c r="D9" s="83" t="s">
        <v>134</v>
      </c>
      <c r="E9" s="33"/>
      <c r="F9" s="52">
        <f>'M4'!G9</f>
        <v>1737.7920000000001</v>
      </c>
      <c r="G9" s="57"/>
      <c r="H9" s="57"/>
      <c r="I9" s="57"/>
      <c r="J9" s="145">
        <f t="shared" ref="J9:J26" si="0">SUM(F9:I9)</f>
        <v>1737.7920000000001</v>
      </c>
      <c r="K9" s="57">
        <v>838.71900000000005</v>
      </c>
      <c r="L9" s="57">
        <v>-230.321</v>
      </c>
      <c r="M9" s="145">
        <f t="shared" ref="M9:M26" si="1">SUM(J9:L9)</f>
        <v>2346.1900000000005</v>
      </c>
      <c r="N9" s="57">
        <v>15.249000000000001</v>
      </c>
      <c r="O9" s="294">
        <v>-1.17</v>
      </c>
      <c r="P9" s="84">
        <f t="shared" ref="P9:P26" si="2">SUM(M9:O9)</f>
        <v>2360.2690000000002</v>
      </c>
      <c r="Q9" s="34"/>
    </row>
    <row r="10" spans="1:17" ht="14.15" customHeight="1">
      <c r="A10" s="4" t="s">
        <v>759</v>
      </c>
      <c r="B10" s="13" t="s">
        <v>760</v>
      </c>
      <c r="C10" s="14" t="s">
        <v>56</v>
      </c>
      <c r="D10" s="15" t="s">
        <v>134</v>
      </c>
      <c r="E10" s="33"/>
      <c r="F10" s="18">
        <f>'M4'!G10</f>
        <v>-547.322</v>
      </c>
      <c r="G10" s="62"/>
      <c r="H10" s="62">
        <v>3.9969999999999999</v>
      </c>
      <c r="I10" s="62"/>
      <c r="J10" s="200">
        <f t="shared" si="0"/>
        <v>-543.32500000000005</v>
      </c>
      <c r="K10" s="62">
        <v>-816.72</v>
      </c>
      <c r="L10" s="62">
        <v>230.321</v>
      </c>
      <c r="M10" s="200">
        <f t="shared" si="1"/>
        <v>-1129.7240000000002</v>
      </c>
      <c r="N10" s="62">
        <v>-12.632999999999999</v>
      </c>
      <c r="O10" s="62">
        <v>1.081</v>
      </c>
      <c r="P10" s="19">
        <f t="shared" si="2"/>
        <v>-1141.2760000000003</v>
      </c>
      <c r="Q10" s="34"/>
    </row>
    <row r="11" spans="1:17" ht="14.15" customHeight="1">
      <c r="A11" s="4" t="s">
        <v>761</v>
      </c>
      <c r="B11" s="13" t="s">
        <v>78</v>
      </c>
      <c r="C11" s="14" t="s">
        <v>56</v>
      </c>
      <c r="D11" s="15" t="s">
        <v>134</v>
      </c>
      <c r="E11" s="33"/>
      <c r="F11" s="18">
        <f>'M4'!G11</f>
        <v>-167.393</v>
      </c>
      <c r="G11" s="62"/>
      <c r="H11" s="62">
        <v>28.96</v>
      </c>
      <c r="I11" s="62"/>
      <c r="J11" s="200">
        <f t="shared" si="0"/>
        <v>-138.43299999999999</v>
      </c>
      <c r="K11" s="62"/>
      <c r="L11" s="62"/>
      <c r="M11" s="200">
        <f t="shared" si="1"/>
        <v>-138.43299999999999</v>
      </c>
      <c r="N11" s="62"/>
      <c r="O11" s="62"/>
      <c r="P11" s="19">
        <f t="shared" si="2"/>
        <v>-138.43299999999999</v>
      </c>
      <c r="Q11" s="34"/>
    </row>
    <row r="12" spans="1:17" ht="14.15" customHeight="1">
      <c r="A12" s="4" t="s">
        <v>762</v>
      </c>
      <c r="B12" s="13" t="str">
        <f>'M4'!B12</f>
        <v>Repair costs</v>
      </c>
      <c r="C12" s="14" t="s">
        <v>56</v>
      </c>
      <c r="D12" s="15" t="s">
        <v>134</v>
      </c>
      <c r="E12" s="33"/>
      <c r="F12" s="18">
        <f>'M4'!G12</f>
        <v>-312.375</v>
      </c>
      <c r="G12" s="62"/>
      <c r="H12" s="62"/>
      <c r="I12" s="62">
        <v>-14.892000000000001</v>
      </c>
      <c r="J12" s="200">
        <f t="shared" si="0"/>
        <v>-327.267</v>
      </c>
      <c r="K12" s="62"/>
      <c r="L12" s="62"/>
      <c r="M12" s="200">
        <f t="shared" si="1"/>
        <v>-327.267</v>
      </c>
      <c r="N12" s="62"/>
      <c r="O12" s="62"/>
      <c r="P12" s="19">
        <f t="shared" si="2"/>
        <v>-327.267</v>
      </c>
      <c r="Q12" s="34"/>
    </row>
    <row r="13" spans="1:17" ht="14.15" customHeight="1">
      <c r="A13" s="4" t="s">
        <v>763</v>
      </c>
      <c r="B13" s="13" t="s">
        <v>724</v>
      </c>
      <c r="C13" s="14" t="s">
        <v>56</v>
      </c>
      <c r="D13" s="15" t="s">
        <v>134</v>
      </c>
      <c r="E13" s="33"/>
      <c r="F13" s="201">
        <f>'M4'!G13</f>
        <v>-781.64</v>
      </c>
      <c r="G13" s="62"/>
      <c r="H13" s="62">
        <v>-14.269</v>
      </c>
      <c r="I13" s="62">
        <v>396.173</v>
      </c>
      <c r="J13" s="202">
        <f t="shared" si="0"/>
        <v>-399.73599999999999</v>
      </c>
      <c r="K13" s="62">
        <v>-3.7490000000000001</v>
      </c>
      <c r="L13" s="62"/>
      <c r="M13" s="202">
        <f t="shared" si="1"/>
        <v>-403.48500000000001</v>
      </c>
      <c r="N13" s="62">
        <v>-1.3640000000000001</v>
      </c>
      <c r="O13" s="62"/>
      <c r="P13" s="85">
        <f t="shared" si="2"/>
        <v>-404.84899999999999</v>
      </c>
      <c r="Q13" s="34"/>
    </row>
    <row r="14" spans="1:17" ht="14.15" customHeight="1">
      <c r="A14" s="4" t="s">
        <v>764</v>
      </c>
      <c r="B14" s="13" t="str">
        <f>'M4'!B14</f>
        <v>Amortisation of deferred income</v>
      </c>
      <c r="C14" s="14" t="s">
        <v>56</v>
      </c>
      <c r="D14" s="15" t="s">
        <v>134</v>
      </c>
      <c r="E14" s="33"/>
      <c r="F14" s="18">
        <f>'M4'!G14</f>
        <v>1.8080000000000001</v>
      </c>
      <c r="G14" s="62"/>
      <c r="H14" s="62"/>
      <c r="I14" s="62"/>
      <c r="J14" s="200">
        <f t="shared" si="0"/>
        <v>1.8080000000000001</v>
      </c>
      <c r="K14" s="62"/>
      <c r="L14" s="62"/>
      <c r="M14" s="200">
        <f t="shared" si="1"/>
        <v>1.8080000000000001</v>
      </c>
      <c r="N14" s="62">
        <v>0.32500000000000001</v>
      </c>
      <c r="O14" s="62"/>
      <c r="P14" s="19">
        <f t="shared" si="2"/>
        <v>2.133</v>
      </c>
      <c r="Q14" s="34"/>
    </row>
    <row r="15" spans="1:17" ht="14.15" customHeight="1">
      <c r="A15" s="4" t="s">
        <v>765</v>
      </c>
      <c r="B15" s="13" t="str">
        <f>'M4'!B15</f>
        <v>Total operating income</v>
      </c>
      <c r="C15" s="14" t="s">
        <v>56</v>
      </c>
      <c r="D15" s="15" t="s">
        <v>134</v>
      </c>
      <c r="E15" s="33"/>
      <c r="F15" s="18">
        <f>'M4'!G15</f>
        <v>0</v>
      </c>
      <c r="G15" s="62"/>
      <c r="H15" s="62"/>
      <c r="I15" s="62"/>
      <c r="J15" s="200">
        <f t="shared" si="0"/>
        <v>0</v>
      </c>
      <c r="K15" s="62"/>
      <c r="L15" s="62"/>
      <c r="M15" s="200">
        <f t="shared" si="1"/>
        <v>0</v>
      </c>
      <c r="N15" s="62"/>
      <c r="O15" s="62"/>
      <c r="P15" s="19">
        <f t="shared" si="2"/>
        <v>0</v>
      </c>
      <c r="Q15" s="34"/>
    </row>
    <row r="16" spans="1:17" ht="14.15" customHeight="1">
      <c r="A16" s="4" t="s">
        <v>766</v>
      </c>
      <c r="B16" s="13" t="str">
        <f>'M4'!B16</f>
        <v>Operating profit</v>
      </c>
      <c r="C16" s="14" t="s">
        <v>56</v>
      </c>
      <c r="D16" s="15" t="s">
        <v>64</v>
      </c>
      <c r="E16" s="33"/>
      <c r="F16" s="201">
        <f>'M4'!G16</f>
        <v>-69.129999999999754</v>
      </c>
      <c r="G16" s="200">
        <f>SUM(G9:G15)</f>
        <v>0</v>
      </c>
      <c r="H16" s="200">
        <f>SUM(H9:H15)</f>
        <v>18.688000000000002</v>
      </c>
      <c r="I16" s="200">
        <f>SUM(I9:I15)</f>
        <v>381.28100000000001</v>
      </c>
      <c r="J16" s="202">
        <f t="shared" si="0"/>
        <v>330.83900000000028</v>
      </c>
      <c r="K16" s="200">
        <f>SUM(K9:K15)</f>
        <v>18.250000000000025</v>
      </c>
      <c r="L16" s="200">
        <f>SUM(L9:L15)</f>
        <v>0</v>
      </c>
      <c r="M16" s="202">
        <f t="shared" si="1"/>
        <v>349.08900000000028</v>
      </c>
      <c r="N16" s="200">
        <f>SUM(N9:N15)</f>
        <v>1.5770000000000013</v>
      </c>
      <c r="O16" s="200">
        <f>SUM(O9:O15)</f>
        <v>-8.8999999999999968E-2</v>
      </c>
      <c r="P16" s="85">
        <f t="shared" si="2"/>
        <v>350.57700000000028</v>
      </c>
      <c r="Q16" s="34"/>
    </row>
    <row r="17" spans="1:17" ht="14.15" customHeight="1">
      <c r="A17" s="4" t="s">
        <v>767</v>
      </c>
      <c r="B17" s="13" t="str">
        <f>'M4'!B17</f>
        <v>Profit or loss on disposal of fixed assets</v>
      </c>
      <c r="C17" s="14" t="s">
        <v>56</v>
      </c>
      <c r="D17" s="15" t="s">
        <v>134</v>
      </c>
      <c r="E17" s="33"/>
      <c r="F17" s="18">
        <f>'M4'!G17</f>
        <v>1.61</v>
      </c>
      <c r="G17" s="62"/>
      <c r="H17" s="62">
        <v>2E-3</v>
      </c>
      <c r="I17" s="62"/>
      <c r="J17" s="200">
        <f t="shared" si="0"/>
        <v>1.6120000000000001</v>
      </c>
      <c r="K17" s="62"/>
      <c r="L17" s="62"/>
      <c r="M17" s="200">
        <f t="shared" si="1"/>
        <v>1.6120000000000001</v>
      </c>
      <c r="N17" s="62">
        <v>-0.27600000000000002</v>
      </c>
      <c r="O17" s="62">
        <v>0</v>
      </c>
      <c r="P17" s="19">
        <f t="shared" si="2"/>
        <v>1.3360000000000001</v>
      </c>
      <c r="Q17" s="34"/>
    </row>
    <row r="18" spans="1:17" ht="14.15" customHeight="1">
      <c r="A18" s="4" t="s">
        <v>768</v>
      </c>
      <c r="B18" s="13" t="str">
        <f>'M4'!B18</f>
        <v xml:space="preserve">Net interest receivable less payable </v>
      </c>
      <c r="C18" s="14" t="s">
        <v>56</v>
      </c>
      <c r="D18" s="15" t="s">
        <v>134</v>
      </c>
      <c r="E18" s="33"/>
      <c r="F18" s="18">
        <f>'M4'!G18</f>
        <v>-157.02500000000001</v>
      </c>
      <c r="G18" s="62"/>
      <c r="H18" s="62">
        <v>-8.3059999999999992</v>
      </c>
      <c r="I18" s="62"/>
      <c r="J18" s="200">
        <f t="shared" si="0"/>
        <v>-165.33100000000002</v>
      </c>
      <c r="K18" s="62">
        <v>4.0309999999999997</v>
      </c>
      <c r="L18" s="62"/>
      <c r="M18" s="200">
        <f t="shared" si="1"/>
        <v>-161.30000000000001</v>
      </c>
      <c r="N18" s="62">
        <v>3.1619999999999999</v>
      </c>
      <c r="O18" s="296">
        <v>0.15</v>
      </c>
      <c r="P18" s="19">
        <f t="shared" si="2"/>
        <v>-157.988</v>
      </c>
      <c r="Q18" s="34"/>
    </row>
    <row r="19" spans="1:17" ht="14.15" customHeight="1">
      <c r="A19" s="4" t="s">
        <v>769</v>
      </c>
      <c r="B19" s="13" t="str">
        <f>'M4'!B19</f>
        <v xml:space="preserve">Profit before taxation </v>
      </c>
      <c r="C19" s="14" t="s">
        <v>56</v>
      </c>
      <c r="D19" s="15" t="s">
        <v>64</v>
      </c>
      <c r="E19" s="33"/>
      <c r="F19" s="201">
        <f>SUM(F16:F18)</f>
        <v>-224.54499999999976</v>
      </c>
      <c r="G19" s="200">
        <f>SUM(G16:G18)</f>
        <v>0</v>
      </c>
      <c r="H19" s="200">
        <f>SUM(H16:H18)</f>
        <v>10.384000000000002</v>
      </c>
      <c r="I19" s="200">
        <f>SUM(I16:I18)</f>
        <v>381.28100000000001</v>
      </c>
      <c r="J19" s="202">
        <f t="shared" si="0"/>
        <v>167.12000000000026</v>
      </c>
      <c r="K19" s="200">
        <f>SUM(K16:K18)</f>
        <v>22.281000000000024</v>
      </c>
      <c r="L19" s="200">
        <f>SUM(L16:L18)</f>
        <v>0</v>
      </c>
      <c r="M19" s="202">
        <f t="shared" si="1"/>
        <v>189.40100000000029</v>
      </c>
      <c r="N19" s="200">
        <f>SUM(N16:N18)</f>
        <v>4.463000000000001</v>
      </c>
      <c r="O19" s="200">
        <f>SUM(O16:O18)</f>
        <v>6.1000000000000026E-2</v>
      </c>
      <c r="P19" s="85">
        <f t="shared" si="2"/>
        <v>193.9250000000003</v>
      </c>
      <c r="Q19" s="34"/>
    </row>
    <row r="20" spans="1:17" ht="14.15" customHeight="1">
      <c r="A20" s="4" t="s">
        <v>770</v>
      </c>
      <c r="B20" s="13" t="str">
        <f>'M4'!B20</f>
        <v>Taxation - current</v>
      </c>
      <c r="C20" s="14" t="s">
        <v>56</v>
      </c>
      <c r="D20" s="15" t="s">
        <v>134</v>
      </c>
      <c r="E20" s="33"/>
      <c r="F20" s="18">
        <f>'M4'!G20</f>
        <v>7.758</v>
      </c>
      <c r="G20" s="62"/>
      <c r="H20" s="62"/>
      <c r="I20" s="62"/>
      <c r="J20" s="200">
        <f t="shared" si="0"/>
        <v>7.758</v>
      </c>
      <c r="K20" s="62">
        <v>-6.8609999999999998</v>
      </c>
      <c r="L20" s="62"/>
      <c r="M20" s="200">
        <f t="shared" si="1"/>
        <v>0.89700000000000024</v>
      </c>
      <c r="N20" s="62">
        <v>-1.276</v>
      </c>
      <c r="O20" s="62"/>
      <c r="P20" s="19">
        <f t="shared" si="2"/>
        <v>-0.37899999999999978</v>
      </c>
      <c r="Q20" s="34"/>
    </row>
    <row r="21" spans="1:17" ht="14.15" customHeight="1">
      <c r="A21" s="4" t="s">
        <v>771</v>
      </c>
      <c r="B21" s="13" t="str">
        <f>'M4'!B21</f>
        <v>Taxation - deferred</v>
      </c>
      <c r="C21" s="14" t="s">
        <v>56</v>
      </c>
      <c r="D21" s="15" t="s">
        <v>134</v>
      </c>
      <c r="E21" s="33"/>
      <c r="F21" s="18">
        <f>'M4'!G21</f>
        <v>-73.835999999999999</v>
      </c>
      <c r="G21" s="62"/>
      <c r="H21" s="62">
        <v>0.05</v>
      </c>
      <c r="I21" s="62"/>
      <c r="J21" s="200">
        <f t="shared" si="0"/>
        <v>-73.786000000000001</v>
      </c>
      <c r="K21" s="62">
        <v>-0.60299999999999998</v>
      </c>
      <c r="L21" s="62"/>
      <c r="M21" s="200">
        <f t="shared" si="1"/>
        <v>-74.388999999999996</v>
      </c>
      <c r="N21" s="62">
        <v>0.38</v>
      </c>
      <c r="O21" s="62">
        <v>-1.4999999999999999E-2</v>
      </c>
      <c r="P21" s="19">
        <f t="shared" si="2"/>
        <v>-74.024000000000001</v>
      </c>
      <c r="Q21" s="34"/>
    </row>
    <row r="22" spans="1:17" ht="14.15" customHeight="1">
      <c r="A22" s="4" t="s">
        <v>772</v>
      </c>
      <c r="B22" s="13" t="str">
        <f>'M4'!B22</f>
        <v>Profit on ordinary activities</v>
      </c>
      <c r="C22" s="14" t="s">
        <v>56</v>
      </c>
      <c r="D22" s="15" t="s">
        <v>64</v>
      </c>
      <c r="E22" s="33"/>
      <c r="F22" s="201">
        <f>'M4'!G22</f>
        <v>-290.62299999999976</v>
      </c>
      <c r="G22" s="200">
        <f>SUM(G19:G21)</f>
        <v>0</v>
      </c>
      <c r="H22" s="200">
        <f>SUM(H19:H21)</f>
        <v>10.434000000000003</v>
      </c>
      <c r="I22" s="200">
        <f>SUM(I19:I21)</f>
        <v>381.28100000000001</v>
      </c>
      <c r="J22" s="202">
        <f t="shared" si="0"/>
        <v>101.09200000000027</v>
      </c>
      <c r="K22" s="200">
        <f>SUM(K19:K21)</f>
        <v>14.817000000000023</v>
      </c>
      <c r="L22" s="200">
        <f>SUM(L19:L21)</f>
        <v>0</v>
      </c>
      <c r="M22" s="202">
        <f t="shared" si="1"/>
        <v>115.90900000000029</v>
      </c>
      <c r="N22" s="200">
        <f>SUM(N19:N21)</f>
        <v>3.5670000000000011</v>
      </c>
      <c r="O22" s="200">
        <f>SUM(O19:O21)</f>
        <v>4.6000000000000027E-2</v>
      </c>
      <c r="P22" s="85">
        <f t="shared" si="2"/>
        <v>119.5220000000003</v>
      </c>
      <c r="Q22" s="34"/>
    </row>
    <row r="23" spans="1:17" ht="14.15" customHeight="1">
      <c r="A23" s="4" t="s">
        <v>773</v>
      </c>
      <c r="B23" s="13" t="str">
        <f>'M4'!B23</f>
        <v>Extraordinary items, net of taxation</v>
      </c>
      <c r="C23" s="14" t="s">
        <v>56</v>
      </c>
      <c r="D23" s="15" t="s">
        <v>134</v>
      </c>
      <c r="E23" s="33"/>
      <c r="F23" s="18">
        <f>'M4'!G23</f>
        <v>0</v>
      </c>
      <c r="G23" s="62"/>
      <c r="H23" s="62"/>
      <c r="I23" s="62"/>
      <c r="J23" s="200">
        <f t="shared" si="0"/>
        <v>0</v>
      </c>
      <c r="K23" s="62"/>
      <c r="L23" s="62"/>
      <c r="M23" s="200">
        <f t="shared" si="1"/>
        <v>0</v>
      </c>
      <c r="N23" s="62"/>
      <c r="O23" s="62"/>
      <c r="P23" s="19">
        <f t="shared" si="2"/>
        <v>0</v>
      </c>
      <c r="Q23" s="34"/>
    </row>
    <row r="24" spans="1:17" ht="14.15" customHeight="1">
      <c r="A24" s="4" t="s">
        <v>774</v>
      </c>
      <c r="B24" s="13" t="str">
        <f>'M4'!B24</f>
        <v>Profit for the year</v>
      </c>
      <c r="C24" s="14" t="s">
        <v>56</v>
      </c>
      <c r="D24" s="15" t="s">
        <v>64</v>
      </c>
      <c r="E24" s="33"/>
      <c r="F24" s="201">
        <f>'M4'!G24</f>
        <v>-290.62299999999976</v>
      </c>
      <c r="G24" s="200">
        <f>+G22+G23</f>
        <v>0</v>
      </c>
      <c r="H24" s="200">
        <f>+H22+H23</f>
        <v>10.434000000000003</v>
      </c>
      <c r="I24" s="200">
        <f>+I22+I23</f>
        <v>381.28100000000001</v>
      </c>
      <c r="J24" s="202">
        <f t="shared" si="0"/>
        <v>101.09200000000027</v>
      </c>
      <c r="K24" s="200">
        <f>+K22+K23</f>
        <v>14.817000000000023</v>
      </c>
      <c r="L24" s="200">
        <f>+L22+L23</f>
        <v>0</v>
      </c>
      <c r="M24" s="202">
        <f t="shared" si="1"/>
        <v>115.90900000000029</v>
      </c>
      <c r="N24" s="200">
        <f>+N22+N23</f>
        <v>3.5670000000000011</v>
      </c>
      <c r="O24" s="200">
        <f>+O22+O23</f>
        <v>4.6000000000000027E-2</v>
      </c>
      <c r="P24" s="85">
        <f t="shared" si="2"/>
        <v>119.5220000000003</v>
      </c>
      <c r="Q24" s="34"/>
    </row>
    <row r="25" spans="1:17" ht="14.15" customHeight="1">
      <c r="A25" s="4" t="s">
        <v>775</v>
      </c>
      <c r="B25" s="13" t="str">
        <f>'M4'!B25</f>
        <v>Dividends</v>
      </c>
      <c r="C25" s="14" t="s">
        <v>56</v>
      </c>
      <c r="D25" s="15" t="s">
        <v>134</v>
      </c>
      <c r="E25" s="33"/>
      <c r="F25" s="18">
        <f>'M4'!G25</f>
        <v>0</v>
      </c>
      <c r="G25" s="62"/>
      <c r="H25" s="62"/>
      <c r="I25" s="62"/>
      <c r="J25" s="200">
        <f t="shared" si="0"/>
        <v>0</v>
      </c>
      <c r="K25" s="62"/>
      <c r="L25" s="62"/>
      <c r="M25" s="200">
        <f t="shared" si="1"/>
        <v>0</v>
      </c>
      <c r="N25" s="62"/>
      <c r="O25" s="62"/>
      <c r="P25" s="19">
        <f t="shared" si="2"/>
        <v>0</v>
      </c>
      <c r="Q25" s="34"/>
    </row>
    <row r="26" spans="1:17" ht="15" customHeight="1">
      <c r="A26" s="6" t="s">
        <v>776</v>
      </c>
      <c r="B26" s="20" t="s">
        <v>213</v>
      </c>
      <c r="C26" s="21" t="s">
        <v>56</v>
      </c>
      <c r="D26" s="22" t="s">
        <v>64</v>
      </c>
      <c r="E26" s="33"/>
      <c r="F26" s="203">
        <f>+F24+F25</f>
        <v>-290.62299999999976</v>
      </c>
      <c r="G26" s="56">
        <f>+G24+G25</f>
        <v>0</v>
      </c>
      <c r="H26" s="56">
        <f>+H24+H25</f>
        <v>10.434000000000003</v>
      </c>
      <c r="I26" s="56">
        <f>+I24+I25</f>
        <v>381.28100000000001</v>
      </c>
      <c r="J26" s="204">
        <f t="shared" si="0"/>
        <v>101.09200000000027</v>
      </c>
      <c r="K26" s="56">
        <f>+K24+K25</f>
        <v>14.817000000000023</v>
      </c>
      <c r="L26" s="56">
        <f>+L24+L25</f>
        <v>0</v>
      </c>
      <c r="M26" s="205">
        <f t="shared" si="1"/>
        <v>115.90900000000029</v>
      </c>
      <c r="N26" s="56">
        <f>+N24+N25</f>
        <v>3.5670000000000011</v>
      </c>
      <c r="O26" s="56">
        <f>+O24+O25</f>
        <v>4.6000000000000027E-2</v>
      </c>
      <c r="P26" s="86">
        <f t="shared" si="2"/>
        <v>119.5220000000003</v>
      </c>
      <c r="Q26" s="34"/>
    </row>
    <row r="27" spans="1:17" ht="14.15" customHeight="1">
      <c r="A27" s="39"/>
      <c r="B27" s="92"/>
      <c r="C27" s="92"/>
      <c r="D27" s="92"/>
      <c r="F27" s="43"/>
      <c r="G27" s="43"/>
      <c r="H27" s="43"/>
      <c r="I27" s="43"/>
      <c r="J27" s="43"/>
      <c r="K27" s="43"/>
      <c r="L27" s="43"/>
      <c r="M27" s="43"/>
      <c r="N27" s="43"/>
      <c r="O27" s="43"/>
      <c r="P27" s="43"/>
    </row>
    <row r="28" spans="1:17" ht="14.15" customHeight="1">
      <c r="A28" s="337" t="s">
        <v>777</v>
      </c>
    </row>
    <row r="29" spans="1:17" ht="15" customHeight="1">
      <c r="A29" s="337" t="s">
        <v>215</v>
      </c>
    </row>
    <row r="30" spans="1:17" ht="15" customHeight="1">
      <c r="F30" s="357" t="str">
        <f>F6</f>
        <v>2025-26</v>
      </c>
      <c r="G30" s="358"/>
      <c r="H30" s="358"/>
      <c r="I30" s="358"/>
      <c r="J30" s="358"/>
      <c r="K30" s="358"/>
      <c r="L30" s="358"/>
      <c r="M30" s="358"/>
      <c r="N30" s="358"/>
      <c r="O30" s="358"/>
      <c r="P30" s="359"/>
      <c r="Q30" s="34"/>
    </row>
    <row r="31" spans="1:17" ht="57.65" customHeight="1">
      <c r="A31" s="206" t="s">
        <v>47</v>
      </c>
      <c r="B31" s="189" t="s">
        <v>48</v>
      </c>
      <c r="C31" s="190" t="s">
        <v>49</v>
      </c>
      <c r="D31" s="191" t="s">
        <v>50</v>
      </c>
      <c r="E31" s="33"/>
      <c r="F31" s="11" t="s">
        <v>750</v>
      </c>
      <c r="G31" s="128" t="s">
        <v>128</v>
      </c>
      <c r="H31" s="128" t="s">
        <v>129</v>
      </c>
      <c r="I31" s="128" t="s">
        <v>778</v>
      </c>
      <c r="J31" s="128" t="s">
        <v>752</v>
      </c>
      <c r="K31" s="128" t="s">
        <v>753</v>
      </c>
      <c r="L31" s="128" t="s">
        <v>754</v>
      </c>
      <c r="M31" s="128" t="s">
        <v>755</v>
      </c>
      <c r="N31" s="128" t="s">
        <v>756</v>
      </c>
      <c r="O31" s="128" t="s">
        <v>754</v>
      </c>
      <c r="P31" s="12" t="s">
        <v>757</v>
      </c>
      <c r="Q31" s="34"/>
    </row>
    <row r="32" spans="1:17" ht="15" customHeight="1">
      <c r="A32" s="93"/>
      <c r="B32" s="37"/>
      <c r="C32" s="93"/>
      <c r="D32" s="93"/>
      <c r="F32" s="93"/>
      <c r="G32" s="93"/>
      <c r="H32" s="93"/>
      <c r="I32" s="93"/>
      <c r="J32" s="93"/>
      <c r="K32" s="93"/>
      <c r="L32" s="93"/>
      <c r="M32" s="93"/>
      <c r="N32" s="38"/>
      <c r="O32" s="38"/>
      <c r="P32" s="38"/>
    </row>
    <row r="33" spans="1:19" ht="14.15" customHeight="1">
      <c r="A33" s="80" t="s">
        <v>779</v>
      </c>
      <c r="B33" s="81" t="str">
        <f>'M4'!B34</f>
        <v>Profit retained for the year</v>
      </c>
      <c r="C33" s="82" t="s">
        <v>56</v>
      </c>
      <c r="D33" s="83" t="s">
        <v>64</v>
      </c>
      <c r="E33" s="33"/>
      <c r="F33" s="122">
        <f>'M4'!G34</f>
        <v>-290.62299999999976</v>
      </c>
      <c r="G33" s="145">
        <f>G26</f>
        <v>0</v>
      </c>
      <c r="H33" s="145">
        <f>H26</f>
        <v>10.434000000000003</v>
      </c>
      <c r="I33" s="145">
        <f>I26</f>
        <v>381.28100000000001</v>
      </c>
      <c r="J33" s="207">
        <f t="shared" ref="J33:J38" si="3">SUM(F33:I33)</f>
        <v>101.09200000000027</v>
      </c>
      <c r="K33" s="145">
        <f t="shared" ref="K33:P33" si="4">+K26</f>
        <v>14.817000000000023</v>
      </c>
      <c r="L33" s="145">
        <f t="shared" si="4"/>
        <v>0</v>
      </c>
      <c r="M33" s="207">
        <f t="shared" si="4"/>
        <v>115.90900000000029</v>
      </c>
      <c r="N33" s="145">
        <f t="shared" si="4"/>
        <v>3.5670000000000011</v>
      </c>
      <c r="O33" s="145">
        <f t="shared" si="4"/>
        <v>4.6000000000000027E-2</v>
      </c>
      <c r="P33" s="103">
        <f t="shared" si="4"/>
        <v>119.5220000000003</v>
      </c>
      <c r="Q33" s="34"/>
    </row>
    <row r="34" spans="1:19" ht="14.15" customHeight="1">
      <c r="A34" s="4" t="s">
        <v>780</v>
      </c>
      <c r="B34" s="13" t="str">
        <f>'M4'!B35</f>
        <v>Actuarial gains/losses on post-employment plans</v>
      </c>
      <c r="C34" s="14" t="s">
        <v>56</v>
      </c>
      <c r="D34" s="15" t="s">
        <v>134</v>
      </c>
      <c r="E34" s="33"/>
      <c r="F34" s="18">
        <f>'M4'!G35</f>
        <v>0</v>
      </c>
      <c r="G34" s="62">
        <v>22.564</v>
      </c>
      <c r="H34" s="62"/>
      <c r="I34" s="62"/>
      <c r="J34" s="200">
        <f t="shared" si="3"/>
        <v>22.564</v>
      </c>
      <c r="K34" s="62">
        <v>0.373</v>
      </c>
      <c r="L34" s="62"/>
      <c r="M34" s="200">
        <f>SUM(J34:L34)</f>
        <v>22.937000000000001</v>
      </c>
      <c r="N34" s="62"/>
      <c r="O34" s="62"/>
      <c r="P34" s="19">
        <f>SUM(M34:O34)</f>
        <v>22.937000000000001</v>
      </c>
      <c r="Q34" s="34"/>
      <c r="R34" s="240"/>
      <c r="S34" s="240"/>
    </row>
    <row r="35" spans="1:19" ht="14.15" customHeight="1">
      <c r="A35" s="4" t="s">
        <v>781</v>
      </c>
      <c r="B35" s="13" t="str">
        <f>'M4'!B36</f>
        <v>Post-employment plans - non-cash (IAS 19 adjustments), net of tax</v>
      </c>
      <c r="C35" s="14" t="s">
        <v>56</v>
      </c>
      <c r="D35" s="15" t="s">
        <v>134</v>
      </c>
      <c r="E35" s="33"/>
      <c r="F35" s="18">
        <f>'M4'!G36</f>
        <v>0</v>
      </c>
      <c r="G35" s="62">
        <v>12.333</v>
      </c>
      <c r="H35" s="62"/>
      <c r="I35" s="62"/>
      <c r="J35" s="200">
        <f t="shared" si="3"/>
        <v>12.333</v>
      </c>
      <c r="K35" s="62">
        <v>-0.373</v>
      </c>
      <c r="L35" s="62"/>
      <c r="M35" s="200">
        <f>SUM(J35:L35)</f>
        <v>11.96</v>
      </c>
      <c r="N35" s="62"/>
      <c r="O35" s="62"/>
      <c r="P35" s="19">
        <f>SUM(M35:O35)</f>
        <v>11.96</v>
      </c>
      <c r="Q35" s="34"/>
      <c r="R35" s="255"/>
    </row>
    <row r="36" spans="1:19" ht="14.15" customHeight="1">
      <c r="A36" s="4" t="s">
        <v>782</v>
      </c>
      <c r="B36" s="13" t="str">
        <f>'M4'!B37</f>
        <v>Revaluation gains and losses</v>
      </c>
      <c r="C36" s="14" t="s">
        <v>56</v>
      </c>
      <c r="D36" s="15" t="s">
        <v>134</v>
      </c>
      <c r="E36" s="33"/>
      <c r="F36" s="18">
        <f>'M4'!G37</f>
        <v>3654.0439999999999</v>
      </c>
      <c r="G36" s="62"/>
      <c r="H36" s="62"/>
      <c r="I36" s="62">
        <v>-3654.0439999999999</v>
      </c>
      <c r="J36" s="200">
        <f t="shared" si="3"/>
        <v>0</v>
      </c>
      <c r="K36" s="62"/>
      <c r="L36" s="62"/>
      <c r="M36" s="200">
        <f>SUM(J36:L36)</f>
        <v>0</v>
      </c>
      <c r="N36" s="62"/>
      <c r="O36" s="62"/>
      <c r="P36" s="19">
        <f>SUM(M36:O36)</f>
        <v>0</v>
      </c>
      <c r="Q36" s="34"/>
    </row>
    <row r="37" spans="1:19" ht="14.15" customHeight="1">
      <c r="A37" s="4" t="s">
        <v>783</v>
      </c>
      <c r="B37" s="13" t="str">
        <f>'M4'!B38</f>
        <v>Other gains and losses</v>
      </c>
      <c r="C37" s="14" t="s">
        <v>56</v>
      </c>
      <c r="D37" s="15" t="s">
        <v>134</v>
      </c>
      <c r="E37" s="33"/>
      <c r="F37" s="18">
        <f>'M4'!G38</f>
        <v>0</v>
      </c>
      <c r="G37" s="62"/>
      <c r="H37" s="62"/>
      <c r="I37" s="62"/>
      <c r="J37" s="200">
        <f t="shared" si="3"/>
        <v>0</v>
      </c>
      <c r="K37" s="62"/>
      <c r="L37" s="62"/>
      <c r="M37" s="200">
        <f>SUM(J37:L37)</f>
        <v>0</v>
      </c>
      <c r="N37" s="62"/>
      <c r="O37" s="62"/>
      <c r="P37" s="19">
        <f>SUM(M37:O37)</f>
        <v>0</v>
      </c>
      <c r="Q37" s="34"/>
    </row>
    <row r="38" spans="1:19" ht="15" customHeight="1">
      <c r="A38" s="6" t="s">
        <v>784</v>
      </c>
      <c r="B38" s="20" t="str">
        <f>'M4'!B39</f>
        <v>Total comprehensive income for the year</v>
      </c>
      <c r="C38" s="21" t="s">
        <v>56</v>
      </c>
      <c r="D38" s="22" t="s">
        <v>64</v>
      </c>
      <c r="E38" s="33"/>
      <c r="F38" s="203">
        <f>SUM(F33:F37)</f>
        <v>3363.4210000000003</v>
      </c>
      <c r="G38" s="56">
        <f>SUM(G33:G37)</f>
        <v>34.896999999999998</v>
      </c>
      <c r="H38" s="56">
        <f>SUM(H33:H37)</f>
        <v>10.434000000000003</v>
      </c>
      <c r="I38" s="56">
        <f>SUM(I33:I37)</f>
        <v>-3272.7629999999999</v>
      </c>
      <c r="J38" s="204">
        <f t="shared" si="3"/>
        <v>135.98900000000049</v>
      </c>
      <c r="K38" s="56">
        <f>SUM(K33:K37)</f>
        <v>14.817000000000023</v>
      </c>
      <c r="L38" s="56">
        <f>SUM(L33:L37)</f>
        <v>0</v>
      </c>
      <c r="M38" s="204">
        <f>SUM(J38:L38)</f>
        <v>150.80600000000052</v>
      </c>
      <c r="N38" s="56">
        <f>SUM(N33:N37)</f>
        <v>3.5670000000000011</v>
      </c>
      <c r="O38" s="56">
        <f>SUM(O33:O37)</f>
        <v>4.6000000000000027E-2</v>
      </c>
      <c r="P38" s="86">
        <f>SUM(M38:O38)</f>
        <v>154.41900000000052</v>
      </c>
      <c r="Q38" s="34"/>
    </row>
    <row r="39" spans="1:19" ht="15" customHeight="1">
      <c r="A39" s="38"/>
      <c r="B39" s="112"/>
      <c r="C39" s="38"/>
      <c r="D39" s="38"/>
      <c r="F39" s="38"/>
      <c r="G39" s="43"/>
      <c r="H39" s="43"/>
      <c r="I39" s="43"/>
      <c r="J39" s="43"/>
      <c r="K39" s="43"/>
      <c r="L39" s="43"/>
      <c r="M39" s="43"/>
      <c r="N39" s="43"/>
      <c r="O39" s="43"/>
      <c r="P39" s="43"/>
    </row>
    <row r="40" spans="1:19" ht="14.15" customHeight="1">
      <c r="A40" s="42"/>
      <c r="B40" s="43"/>
      <c r="C40" s="43"/>
      <c r="D40" s="43"/>
      <c r="E40" s="43"/>
      <c r="F40" s="198"/>
      <c r="G40" s="34"/>
    </row>
    <row r="41" spans="1:19" ht="14.15" customHeight="1">
      <c r="A41" s="334" t="s">
        <v>109</v>
      </c>
      <c r="G41" s="34"/>
    </row>
    <row r="42" spans="1:19" ht="14.15" customHeight="1">
      <c r="A42" s="303"/>
      <c r="G42" s="34"/>
    </row>
    <row r="43" spans="1:19" ht="14.15" customHeight="1">
      <c r="A43" s="334" t="s">
        <v>110</v>
      </c>
      <c r="G43" s="34"/>
    </row>
    <row r="44" spans="1:19" ht="14.15" customHeight="1">
      <c r="A44" s="303"/>
      <c r="G44" s="34"/>
    </row>
    <row r="45" spans="1:19" ht="14.15" customHeight="1">
      <c r="A45" s="334" t="s">
        <v>228</v>
      </c>
      <c r="C45" s="32" t="s">
        <v>112</v>
      </c>
      <c r="D45" s="339">
        <v>46198</v>
      </c>
      <c r="G45" s="34"/>
    </row>
    <row r="46" spans="1:19" ht="15" customHeight="1">
      <c r="A46" s="46"/>
      <c r="G46" s="34"/>
    </row>
    <row r="47" spans="1:19" ht="14.15" customHeight="1">
      <c r="A47" s="43"/>
      <c r="B47" s="43"/>
      <c r="C47" s="43"/>
      <c r="D47" s="43"/>
      <c r="E47" s="43"/>
      <c r="F47" s="208"/>
    </row>
    <row r="48" spans="1:19" ht="14.15" customHeight="1"/>
    <row r="49" ht="14.15" customHeight="1"/>
    <row r="50" ht="14.15" customHeight="1"/>
  </sheetData>
  <mergeCells count="2">
    <mergeCell ref="F6:P6"/>
    <mergeCell ref="F30:P30"/>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59"/>
  <sheetViews>
    <sheetView showRuler="0" zoomScaleNormal="100" workbookViewId="0">
      <selection sqref="A1:XFD1048576"/>
    </sheetView>
  </sheetViews>
  <sheetFormatPr defaultColWidth="13.7265625" defaultRowHeight="12.5"/>
  <cols>
    <col min="1" max="1" width="9.1796875" customWidth="1"/>
    <col min="2" max="2" width="54.453125" customWidth="1"/>
    <col min="3" max="3" width="6.26953125" customWidth="1"/>
    <col min="4" max="4" width="13.453125" customWidth="1"/>
    <col min="5" max="5" width="7.1796875" customWidth="1"/>
    <col min="6" max="6" width="10.81640625" customWidth="1"/>
    <col min="7" max="8" width="11.81640625" customWidth="1"/>
    <col min="9" max="9" width="16.453125" customWidth="1"/>
    <col min="10" max="10" width="13.7265625" customWidth="1"/>
    <col min="11" max="11" width="8.7265625" customWidth="1"/>
    <col min="12" max="12" width="13" customWidth="1"/>
    <col min="13" max="13" width="12.54296875" customWidth="1"/>
    <col min="14" max="14" width="12.26953125" customWidth="1"/>
    <col min="15" max="15" width="13" customWidth="1"/>
    <col min="16" max="16" width="12.54296875" customWidth="1"/>
    <col min="17" max="17" width="9" customWidth="1"/>
    <col min="18" max="18" width="15.54296875" customWidth="1"/>
    <col min="19" max="19" width="9" customWidth="1"/>
  </cols>
  <sheetData>
    <row r="1" spans="1:20" ht="17.5" customHeight="1"/>
    <row r="2" spans="1:20" ht="17.5" customHeight="1"/>
    <row r="3" spans="1:20" ht="17.5" customHeight="1">
      <c r="A3" s="252" t="s">
        <v>45</v>
      </c>
    </row>
    <row r="4" spans="1:20" ht="17.5" customHeight="1">
      <c r="A4" s="252" t="s">
        <v>785</v>
      </c>
    </row>
    <row r="5" spans="1:20" ht="18.649999999999999" customHeight="1"/>
    <row r="6" spans="1:20" ht="15" customHeight="1">
      <c r="F6" s="357" t="str">
        <f>'M1 (SRC21)'!G6</f>
        <v>2025-26</v>
      </c>
      <c r="G6" s="358"/>
      <c r="H6" s="358"/>
      <c r="I6" s="358"/>
      <c r="J6" s="358"/>
      <c r="K6" s="358"/>
      <c r="L6" s="358"/>
      <c r="M6" s="358"/>
      <c r="N6" s="358"/>
      <c r="O6" s="358"/>
      <c r="P6" s="359"/>
      <c r="Q6" s="34"/>
    </row>
    <row r="7" spans="1:20" ht="71.900000000000006" customHeight="1">
      <c r="A7" s="188" t="s">
        <v>47</v>
      </c>
      <c r="B7" s="189" t="s">
        <v>48</v>
      </c>
      <c r="C7" s="190" t="s">
        <v>49</v>
      </c>
      <c r="D7" s="191" t="s">
        <v>50</v>
      </c>
      <c r="E7" s="33"/>
      <c r="F7" s="11" t="s">
        <v>750</v>
      </c>
      <c r="G7" s="128" t="s">
        <v>128</v>
      </c>
      <c r="H7" s="128" t="s">
        <v>129</v>
      </c>
      <c r="I7" s="128" t="s">
        <v>786</v>
      </c>
      <c r="J7" s="128" t="s">
        <v>752</v>
      </c>
      <c r="K7" s="128" t="s">
        <v>753</v>
      </c>
      <c r="L7" s="128" t="s">
        <v>754</v>
      </c>
      <c r="M7" s="128" t="s">
        <v>755</v>
      </c>
      <c r="N7" s="128" t="s">
        <v>756</v>
      </c>
      <c r="O7" s="128" t="s">
        <v>754</v>
      </c>
      <c r="P7" s="12" t="s">
        <v>757</v>
      </c>
      <c r="Q7" s="34"/>
    </row>
    <row r="8" spans="1:20" ht="15" customHeight="1">
      <c r="A8" s="38"/>
      <c r="B8" s="38"/>
      <c r="C8" s="38"/>
      <c r="D8" s="38"/>
      <c r="F8" s="43"/>
      <c r="G8" s="43"/>
      <c r="H8" s="43"/>
      <c r="I8" s="43"/>
      <c r="J8" s="43"/>
      <c r="K8" s="43"/>
      <c r="L8" s="262"/>
      <c r="M8" s="43"/>
      <c r="N8" s="43"/>
      <c r="O8" s="43"/>
      <c r="P8" s="43"/>
    </row>
    <row r="9" spans="1:20" ht="14.15" customHeight="1" thickBot="1">
      <c r="A9" s="73"/>
      <c r="B9" s="25" t="s">
        <v>230</v>
      </c>
      <c r="C9" s="146"/>
      <c r="D9" s="147"/>
      <c r="E9" s="34"/>
    </row>
    <row r="10" spans="1:20" ht="14.15" customHeight="1">
      <c r="A10" s="4" t="s">
        <v>787</v>
      </c>
      <c r="B10" s="13" t="str">
        <f>'M5'!B10</f>
        <v>Tangible assets</v>
      </c>
      <c r="C10" s="14" t="s">
        <v>56</v>
      </c>
      <c r="D10" s="15" t="s">
        <v>134</v>
      </c>
      <c r="E10" s="33"/>
      <c r="F10" s="263">
        <f>'M5'!G10</f>
        <v>116789.66099999999</v>
      </c>
      <c r="G10" s="264"/>
      <c r="H10" s="264">
        <v>157.76599999999999</v>
      </c>
      <c r="I10" s="264">
        <v>-108672.19500000001</v>
      </c>
      <c r="J10" s="265">
        <f>SUM(F10:I10)</f>
        <v>8275.2319999999891</v>
      </c>
      <c r="K10" s="264">
        <v>9.0250000000000004</v>
      </c>
      <c r="L10" s="264"/>
      <c r="M10" s="265">
        <f>SUM(J10:L10)</f>
        <v>8284.2569999999887</v>
      </c>
      <c r="N10" s="264">
        <v>27.402999999999999</v>
      </c>
      <c r="O10" s="264"/>
      <c r="P10" s="266">
        <f>SUM(M10:O10)</f>
        <v>8311.6599999999889</v>
      </c>
      <c r="Q10" s="209"/>
      <c r="R10" s="321"/>
    </row>
    <row r="11" spans="1:20" ht="14.15" customHeight="1">
      <c r="A11" s="4" t="s">
        <v>788</v>
      </c>
      <c r="B11" s="13" t="str">
        <f>'M5'!B11</f>
        <v>Reallocate replacement spend</v>
      </c>
      <c r="C11" s="14" t="s">
        <v>56</v>
      </c>
      <c r="D11" s="15" t="s">
        <v>134</v>
      </c>
      <c r="E11" s="33"/>
      <c r="F11" s="267">
        <f>'M5'!G11</f>
        <v>352.42599999999999</v>
      </c>
      <c r="G11" s="268"/>
      <c r="H11" s="268"/>
      <c r="I11" s="268">
        <v>-352.42599999999999</v>
      </c>
      <c r="J11" s="269">
        <f>SUM(F11:I11)</f>
        <v>0</v>
      </c>
      <c r="K11" s="268"/>
      <c r="L11" s="268"/>
      <c r="M11" s="269">
        <f>SUM(J11:L11)</f>
        <v>0</v>
      </c>
      <c r="N11" s="268"/>
      <c r="O11" s="268"/>
      <c r="P11" s="270">
        <f>SUM(M11:O11)</f>
        <v>0</v>
      </c>
      <c r="Q11" s="209"/>
    </row>
    <row r="12" spans="1:20" ht="14.15" customHeight="1">
      <c r="A12" s="6" t="s">
        <v>789</v>
      </c>
      <c r="B12" s="20" t="str">
        <f>'M5'!B12</f>
        <v>Tangible assets excluding replacement</v>
      </c>
      <c r="C12" s="21" t="s">
        <v>56</v>
      </c>
      <c r="D12" s="22" t="s">
        <v>64</v>
      </c>
      <c r="E12" s="33"/>
      <c r="F12" s="271">
        <f>'M5'!G12</f>
        <v>116437.23499999999</v>
      </c>
      <c r="G12" s="272">
        <f>SUM(G10:G11)</f>
        <v>0</v>
      </c>
      <c r="H12" s="272">
        <f>SUM(H10:H11)</f>
        <v>157.76599999999999</v>
      </c>
      <c r="I12" s="272">
        <f>I10-I11</f>
        <v>-108319.769</v>
      </c>
      <c r="J12" s="272">
        <f>SUM(F12:I12)</f>
        <v>8275.2319999999891</v>
      </c>
      <c r="K12" s="272">
        <f>SUM(K10:K11)</f>
        <v>9.0250000000000004</v>
      </c>
      <c r="L12" s="272">
        <f>SUM(L10:L11)</f>
        <v>0</v>
      </c>
      <c r="M12" s="272">
        <f>SUM(J12:L12)</f>
        <v>8284.2569999999887</v>
      </c>
      <c r="N12" s="272">
        <f>SUM(N10:N11)</f>
        <v>27.402999999999999</v>
      </c>
      <c r="O12" s="272">
        <f>SUM(O10:O11)</f>
        <v>0</v>
      </c>
      <c r="P12" s="273">
        <f>SUM(M12:O12)</f>
        <v>8311.6599999999889</v>
      </c>
      <c r="Q12" s="209"/>
    </row>
    <row r="13" spans="1:20" ht="15" customHeight="1">
      <c r="A13" s="38"/>
      <c r="B13" s="38"/>
      <c r="C13" s="38"/>
      <c r="D13" s="38"/>
      <c r="F13" s="274"/>
      <c r="G13" s="274"/>
      <c r="H13" s="274"/>
      <c r="I13" s="274"/>
      <c r="J13" s="274"/>
      <c r="K13" s="274"/>
      <c r="L13" s="274"/>
      <c r="M13" s="274"/>
      <c r="N13" s="274"/>
      <c r="O13" s="274"/>
      <c r="P13" s="274"/>
    </row>
    <row r="14" spans="1:20" ht="15" customHeight="1">
      <c r="A14" s="2"/>
      <c r="B14" s="25" t="s">
        <v>237</v>
      </c>
      <c r="C14" s="146"/>
      <c r="D14" s="147"/>
      <c r="E14" s="34"/>
      <c r="F14" s="275"/>
      <c r="G14" s="275"/>
      <c r="H14" s="275"/>
      <c r="I14" s="275"/>
      <c r="J14" s="275"/>
      <c r="K14" s="275"/>
      <c r="L14" s="275"/>
      <c r="M14" s="275"/>
      <c r="N14" s="275"/>
      <c r="O14" s="275"/>
      <c r="P14" s="275"/>
    </row>
    <row r="15" spans="1:20" ht="14.15" customHeight="1">
      <c r="A15" s="4" t="s">
        <v>790</v>
      </c>
      <c r="B15" s="13" t="str">
        <f>'M5'!B15</f>
        <v xml:space="preserve">Working capital </v>
      </c>
      <c r="C15" s="14" t="s">
        <v>56</v>
      </c>
      <c r="D15" s="15" t="s">
        <v>134</v>
      </c>
      <c r="E15" s="33"/>
      <c r="F15" s="263">
        <f>'M5'!G15</f>
        <v>-295.04600000000005</v>
      </c>
      <c r="G15" s="264">
        <v>-2.5579999999999998</v>
      </c>
      <c r="H15" s="264"/>
      <c r="I15" s="264"/>
      <c r="J15" s="265">
        <f>SUM(F15:I15)</f>
        <v>-297.60400000000004</v>
      </c>
      <c r="K15" s="264">
        <v>108.471</v>
      </c>
      <c r="L15" s="264">
        <v>-3.407</v>
      </c>
      <c r="M15" s="265">
        <f>SUM(J15:L15)</f>
        <v>-192.54000000000005</v>
      </c>
      <c r="N15" s="264">
        <v>-0.26100000000000012</v>
      </c>
      <c r="O15" s="264">
        <v>-0.06</v>
      </c>
      <c r="P15" s="266">
        <f>SUM(M15:O15)</f>
        <v>-192.86100000000005</v>
      </c>
      <c r="Q15" s="209"/>
      <c r="R15" s="275"/>
      <c r="T15" s="275"/>
    </row>
    <row r="16" spans="1:20" ht="14.15" customHeight="1">
      <c r="A16" s="4" t="s">
        <v>791</v>
      </c>
      <c r="B16" s="13" t="str">
        <f>'M5'!B16</f>
        <v>Cash</v>
      </c>
      <c r="C16" s="14" t="s">
        <v>56</v>
      </c>
      <c r="D16" s="15" t="s">
        <v>134</v>
      </c>
      <c r="E16" s="33"/>
      <c r="F16" s="267">
        <f>'M5'!G16</f>
        <v>15.239000000000001</v>
      </c>
      <c r="G16" s="268"/>
      <c r="H16" s="268"/>
      <c r="I16" s="268"/>
      <c r="J16" s="269">
        <f>SUM(F16:I16)</f>
        <v>15.239000000000001</v>
      </c>
      <c r="K16" s="268">
        <v>79.331000000000003</v>
      </c>
      <c r="L16" s="268"/>
      <c r="M16" s="269">
        <f>SUM(J16:L16)</f>
        <v>94.570000000000007</v>
      </c>
      <c r="N16" s="268">
        <v>79.290000000000006</v>
      </c>
      <c r="O16" s="268"/>
      <c r="P16" s="270">
        <f>SUM(M16:O16)</f>
        <v>173.86</v>
      </c>
      <c r="Q16" s="209"/>
    </row>
    <row r="17" spans="1:17" ht="14.15" customHeight="1">
      <c r="A17" s="4" t="s">
        <v>792</v>
      </c>
      <c r="B17" s="13" t="str">
        <f>'M5'!B17</f>
        <v>Short term deposits</v>
      </c>
      <c r="C17" s="14" t="s">
        <v>56</v>
      </c>
      <c r="D17" s="15" t="s">
        <v>134</v>
      </c>
      <c r="E17" s="33"/>
      <c r="F17" s="267">
        <f>'M5'!G17</f>
        <v>49.7</v>
      </c>
      <c r="G17" s="268"/>
      <c r="H17" s="268"/>
      <c r="I17" s="268"/>
      <c r="J17" s="269">
        <f>SUM(F17:I17)</f>
        <v>49.7</v>
      </c>
      <c r="K17" s="268"/>
      <c r="L17" s="268"/>
      <c r="M17" s="269">
        <f>SUM(J17:L17)</f>
        <v>49.7</v>
      </c>
      <c r="N17" s="268"/>
      <c r="O17" s="268"/>
      <c r="P17" s="270">
        <f>SUM(M17:O17)</f>
        <v>49.7</v>
      </c>
      <c r="Q17" s="209"/>
    </row>
    <row r="18" spans="1:17" ht="14.15" customHeight="1">
      <c r="A18" s="4" t="s">
        <v>793</v>
      </c>
      <c r="B18" s="13" t="str">
        <f>'M5'!B18</f>
        <v>Overdrafts</v>
      </c>
      <c r="C18" s="14" t="s">
        <v>56</v>
      </c>
      <c r="D18" s="15" t="s">
        <v>134</v>
      </c>
      <c r="E18" s="33"/>
      <c r="F18" s="267">
        <f>'M5'!G18</f>
        <v>0</v>
      </c>
      <c r="G18" s="268"/>
      <c r="H18" s="268"/>
      <c r="I18" s="268"/>
      <c r="J18" s="269">
        <f>SUM(F18:I18)</f>
        <v>0</v>
      </c>
      <c r="K18" s="268"/>
      <c r="L18" s="268"/>
      <c r="M18" s="269">
        <f>SUM(J18:L18)</f>
        <v>0</v>
      </c>
      <c r="N18" s="268"/>
      <c r="O18" s="268"/>
      <c r="P18" s="270">
        <f>SUM(M18:O18)</f>
        <v>0</v>
      </c>
      <c r="Q18" s="209"/>
    </row>
    <row r="19" spans="1:17" ht="14.15" customHeight="1">
      <c r="A19" s="6" t="s">
        <v>794</v>
      </c>
      <c r="B19" s="20" t="str">
        <f>'M5'!B19</f>
        <v xml:space="preserve">Net operating assets </v>
      </c>
      <c r="C19" s="21" t="s">
        <v>56</v>
      </c>
      <c r="D19" s="22" t="s">
        <v>64</v>
      </c>
      <c r="E19" s="33"/>
      <c r="F19" s="271">
        <f>SUM(F12:F18)</f>
        <v>116207.12799999998</v>
      </c>
      <c r="G19" s="272">
        <f>SUM(G12:G18)</f>
        <v>-2.5579999999999998</v>
      </c>
      <c r="H19" s="272">
        <f>SUM(H12:H18)</f>
        <v>157.76599999999999</v>
      </c>
      <c r="I19" s="272">
        <f>SUM(I12:I18)</f>
        <v>-108319.769</v>
      </c>
      <c r="J19" s="272">
        <f>SUM(F19:I19)</f>
        <v>8042.5669999999809</v>
      </c>
      <c r="K19" s="272">
        <f>SUM(K12:K18)</f>
        <v>196.827</v>
      </c>
      <c r="L19" s="272">
        <f>SUM(L12:L18)</f>
        <v>-3.407</v>
      </c>
      <c r="M19" s="272">
        <f>SUM(J19:L19)</f>
        <v>8235.986999999981</v>
      </c>
      <c r="N19" s="272">
        <f>SUM(N12:N18)</f>
        <v>106.432</v>
      </c>
      <c r="O19" s="272">
        <f>SUM(O12:O18)</f>
        <v>-0.06</v>
      </c>
      <c r="P19" s="273">
        <f>SUM(M19:O19)</f>
        <v>8342.3589999999822</v>
      </c>
      <c r="Q19" s="209"/>
    </row>
    <row r="20" spans="1:17" ht="14.15" customHeight="1">
      <c r="A20" s="38"/>
      <c r="B20" s="38"/>
      <c r="C20" s="38"/>
      <c r="D20" s="38"/>
      <c r="F20" s="274"/>
      <c r="G20" s="274"/>
      <c r="H20" s="274"/>
      <c r="I20" s="274"/>
      <c r="J20" s="274"/>
      <c r="K20" s="274"/>
      <c r="L20" s="274"/>
      <c r="M20" s="274"/>
      <c r="N20" s="274"/>
      <c r="O20" s="274"/>
      <c r="P20" s="274"/>
    </row>
    <row r="21" spans="1:17" ht="14.15" customHeight="1">
      <c r="A21" s="97"/>
      <c r="B21" s="25" t="s">
        <v>248</v>
      </c>
      <c r="C21" s="146"/>
      <c r="D21" s="147"/>
      <c r="E21" s="34"/>
      <c r="F21" s="275"/>
      <c r="G21" s="275"/>
      <c r="H21" s="275"/>
      <c r="I21" s="275"/>
      <c r="J21" s="275"/>
      <c r="K21" s="275"/>
      <c r="L21" s="275"/>
      <c r="M21" s="275"/>
      <c r="N21" s="275"/>
      <c r="O21" s="275"/>
      <c r="P21" s="275"/>
    </row>
    <row r="22" spans="1:17" ht="14.15" customHeight="1">
      <c r="A22" s="4" t="s">
        <v>795</v>
      </c>
      <c r="B22" s="13" t="str">
        <f>'M5'!B22</f>
        <v>Borrowings (excl. govt. loans)</v>
      </c>
      <c r="C22" s="14" t="s">
        <v>56</v>
      </c>
      <c r="D22" s="15" t="s">
        <v>134</v>
      </c>
      <c r="E22" s="33"/>
      <c r="F22" s="263">
        <f>'M5'!G22</f>
        <v>0</v>
      </c>
      <c r="G22" s="264"/>
      <c r="H22" s="264"/>
      <c r="I22" s="264"/>
      <c r="J22" s="265">
        <f t="shared" ref="J22:J27" si="0">SUM(F22:I22)</f>
        <v>0</v>
      </c>
      <c r="K22" s="264"/>
      <c r="L22" s="264"/>
      <c r="M22" s="265">
        <f t="shared" ref="M22:M27" si="1">SUM(J22:L22)</f>
        <v>0</v>
      </c>
      <c r="N22" s="264"/>
      <c r="O22" s="264"/>
      <c r="P22" s="266">
        <f t="shared" ref="P22:P27" si="2">SUM(M22:O22)</f>
        <v>0</v>
      </c>
      <c r="Q22" s="209"/>
    </row>
    <row r="23" spans="1:17" ht="14.15" customHeight="1">
      <c r="A23" s="4" t="s">
        <v>796</v>
      </c>
      <c r="B23" s="13" t="str">
        <f>'M5'!B23</f>
        <v>Investment - loan to group company</v>
      </c>
      <c r="C23" s="14" t="s">
        <v>56</v>
      </c>
      <c r="D23" s="15" t="s">
        <v>134</v>
      </c>
      <c r="E23" s="33"/>
      <c r="F23" s="267">
        <f>'M5'!G23</f>
        <v>0</v>
      </c>
      <c r="G23" s="268"/>
      <c r="H23" s="268"/>
      <c r="I23" s="268"/>
      <c r="J23" s="269">
        <f t="shared" si="0"/>
        <v>0</v>
      </c>
      <c r="K23" s="268">
        <v>-10</v>
      </c>
      <c r="L23" s="268"/>
      <c r="M23" s="269">
        <f t="shared" si="1"/>
        <v>-10</v>
      </c>
      <c r="N23" s="268">
        <v>10.004</v>
      </c>
      <c r="O23" s="268">
        <v>-4.0000000000000001E-3</v>
      </c>
      <c r="P23" s="270">
        <f t="shared" si="2"/>
        <v>-4.40619762898109E-16</v>
      </c>
      <c r="Q23" s="209"/>
    </row>
    <row r="24" spans="1:17" ht="14.15" customHeight="1">
      <c r="A24" s="4" t="s">
        <v>797</v>
      </c>
      <c r="B24" s="13" t="str">
        <f>'M5'!B24</f>
        <v>Investment - other</v>
      </c>
      <c r="C24" s="14" t="s">
        <v>56</v>
      </c>
      <c r="D24" s="15" t="s">
        <v>134</v>
      </c>
      <c r="E24" s="33"/>
      <c r="F24" s="267">
        <f>'M5'!G24</f>
        <v>37.637999999999998</v>
      </c>
      <c r="G24" s="268"/>
      <c r="H24" s="268"/>
      <c r="I24" s="268"/>
      <c r="J24" s="269">
        <f t="shared" si="0"/>
        <v>37.637999999999998</v>
      </c>
      <c r="K24" s="268">
        <v>2.448</v>
      </c>
      <c r="L24" s="268"/>
      <c r="M24" s="269">
        <f t="shared" si="1"/>
        <v>40.085999999999999</v>
      </c>
      <c r="N24" s="268">
        <v>56.1</v>
      </c>
      <c r="O24" s="268">
        <v>-93.7</v>
      </c>
      <c r="P24" s="270">
        <f t="shared" si="2"/>
        <v>2.4860000000000042</v>
      </c>
      <c r="Q24" s="209"/>
    </row>
    <row r="25" spans="1:17" ht="14.15" customHeight="1">
      <c r="A25" s="4" t="s">
        <v>798</v>
      </c>
      <c r="B25" s="13" t="str">
        <f>'M5'!B25</f>
        <v>Corporation tax payable</v>
      </c>
      <c r="C25" s="14" t="s">
        <v>56</v>
      </c>
      <c r="D25" s="15" t="s">
        <v>134</v>
      </c>
      <c r="E25" s="33"/>
      <c r="F25" s="267">
        <f>'M5'!G25</f>
        <v>14.05</v>
      </c>
      <c r="G25" s="268"/>
      <c r="H25" s="268"/>
      <c r="I25" s="268"/>
      <c r="J25" s="269">
        <f t="shared" si="0"/>
        <v>14.05</v>
      </c>
      <c r="K25" s="268">
        <v>-6.1150000000000002</v>
      </c>
      <c r="L25" s="268"/>
      <c r="M25" s="269">
        <f t="shared" si="1"/>
        <v>7.9350000000000005</v>
      </c>
      <c r="N25" s="268">
        <v>-0.61099999999999999</v>
      </c>
      <c r="O25" s="268"/>
      <c r="P25" s="270">
        <f t="shared" si="2"/>
        <v>7.3240000000000007</v>
      </c>
      <c r="Q25" s="209"/>
    </row>
    <row r="26" spans="1:17" ht="14.15" customHeight="1">
      <c r="A26" s="4" t="s">
        <v>799</v>
      </c>
      <c r="B26" s="13" t="str">
        <f>'M5'!B26</f>
        <v>Dividends payable</v>
      </c>
      <c r="C26" s="14" t="s">
        <v>56</v>
      </c>
      <c r="D26" s="15" t="s">
        <v>134</v>
      </c>
      <c r="E26" s="33"/>
      <c r="F26" s="267">
        <f>'M5'!G26</f>
        <v>0</v>
      </c>
      <c r="G26" s="268"/>
      <c r="H26" s="268"/>
      <c r="I26" s="268"/>
      <c r="J26" s="269">
        <f t="shared" si="0"/>
        <v>0</v>
      </c>
      <c r="K26" s="268"/>
      <c r="L26" s="268"/>
      <c r="M26" s="269">
        <f t="shared" si="1"/>
        <v>0</v>
      </c>
      <c r="N26" s="268"/>
      <c r="O26" s="268"/>
      <c r="P26" s="270">
        <f t="shared" si="2"/>
        <v>0</v>
      </c>
      <c r="Q26" s="209"/>
    </row>
    <row r="27" spans="1:17" ht="14.15" customHeight="1">
      <c r="A27" s="6" t="s">
        <v>800</v>
      </c>
      <c r="B27" s="20" t="str">
        <f>'M5'!B27</f>
        <v>Total non-operating assets and liabilities</v>
      </c>
      <c r="C27" s="21" t="s">
        <v>56</v>
      </c>
      <c r="D27" s="22" t="s">
        <v>64</v>
      </c>
      <c r="E27" s="33"/>
      <c r="F27" s="271">
        <f>SUM(F22:F26)</f>
        <v>51.688000000000002</v>
      </c>
      <c r="G27" s="272">
        <f>SUM(G22:G26)</f>
        <v>0</v>
      </c>
      <c r="H27" s="272">
        <f>SUM(H22:H26)</f>
        <v>0</v>
      </c>
      <c r="I27" s="272">
        <f>SUM(I22:I26)</f>
        <v>0</v>
      </c>
      <c r="J27" s="272">
        <f t="shared" si="0"/>
        <v>51.688000000000002</v>
      </c>
      <c r="K27" s="272">
        <f>SUM(K22:K26)</f>
        <v>-13.667</v>
      </c>
      <c r="L27" s="272">
        <f>SUM(L22:L26)</f>
        <v>0</v>
      </c>
      <c r="M27" s="272">
        <f t="shared" si="1"/>
        <v>38.021000000000001</v>
      </c>
      <c r="N27" s="272">
        <f>SUM(N22:N26)</f>
        <v>65.492999999999995</v>
      </c>
      <c r="O27" s="272">
        <f>SUM(O22:O26)</f>
        <v>-93.704000000000008</v>
      </c>
      <c r="P27" s="273">
        <f t="shared" si="2"/>
        <v>9.8099999999999881</v>
      </c>
      <c r="Q27" s="209"/>
    </row>
    <row r="28" spans="1:17" ht="14.15" customHeight="1" thickBot="1">
      <c r="A28" s="37"/>
      <c r="B28" s="37"/>
      <c r="C28" s="37"/>
      <c r="D28" s="37"/>
      <c r="F28" s="276"/>
      <c r="G28" s="276"/>
      <c r="H28" s="276"/>
      <c r="I28" s="276"/>
      <c r="J28" s="276"/>
      <c r="K28" s="276"/>
      <c r="L28" s="276"/>
      <c r="M28" s="276"/>
      <c r="N28" s="276"/>
      <c r="O28" s="276"/>
      <c r="P28" s="276"/>
    </row>
    <row r="29" spans="1:17" ht="14.15" customHeight="1" thickBot="1">
      <c r="A29" s="97"/>
      <c r="B29" s="340" t="s">
        <v>261</v>
      </c>
      <c r="C29" s="146"/>
      <c r="D29" s="147"/>
      <c r="E29" s="34"/>
      <c r="F29" s="275"/>
      <c r="G29" s="275"/>
      <c r="H29" s="275"/>
      <c r="I29" s="275"/>
      <c r="J29" s="275"/>
      <c r="K29" s="275"/>
      <c r="L29" s="275"/>
      <c r="M29" s="275"/>
      <c r="N29" s="275"/>
      <c r="O29" s="275"/>
      <c r="P29" s="275"/>
    </row>
    <row r="30" spans="1:17" ht="14.15" customHeight="1">
      <c r="A30" s="4" t="s">
        <v>801</v>
      </c>
      <c r="B30" s="13" t="str">
        <f>'M5'!B30</f>
        <v>Borrowings (excl. govt. loans)</v>
      </c>
      <c r="C30" s="14" t="s">
        <v>56</v>
      </c>
      <c r="D30" s="15" t="s">
        <v>134</v>
      </c>
      <c r="E30" s="33"/>
      <c r="F30" s="263">
        <f>'M5'!G30</f>
        <v>0</v>
      </c>
      <c r="G30" s="264"/>
      <c r="H30" s="264"/>
      <c r="I30" s="264"/>
      <c r="J30" s="265">
        <f>SUM(F30:I30)</f>
        <v>0</v>
      </c>
      <c r="K30" s="264"/>
      <c r="L30" s="264"/>
      <c r="M30" s="265">
        <f>SUM(J30:L30)</f>
        <v>0</v>
      </c>
      <c r="N30" s="264"/>
      <c r="O30" s="264"/>
      <c r="P30" s="266">
        <f>SUM(M30:O30)</f>
        <v>0</v>
      </c>
      <c r="Q30" s="209"/>
    </row>
    <row r="31" spans="1:17" ht="14.15" customHeight="1">
      <c r="A31" s="4" t="s">
        <v>802</v>
      </c>
      <c r="B31" s="13" t="str">
        <f>'M5'!B31</f>
        <v>Other creditors</v>
      </c>
      <c r="C31" s="14" t="s">
        <v>56</v>
      </c>
      <c r="D31" s="15" t="s">
        <v>134</v>
      </c>
      <c r="E31" s="33"/>
      <c r="F31" s="267">
        <f>'M5'!G31</f>
        <v>-88.4</v>
      </c>
      <c r="G31" s="268"/>
      <c r="H31" s="268"/>
      <c r="I31" s="268"/>
      <c r="J31" s="269">
        <f>SUM(F31:I31)</f>
        <v>-88.4</v>
      </c>
      <c r="K31" s="277">
        <v>-31.4</v>
      </c>
      <c r="L31" s="268"/>
      <c r="M31" s="269">
        <f>SUM(J31:L31)</f>
        <v>-119.80000000000001</v>
      </c>
      <c r="N31" s="277">
        <v>-6.8</v>
      </c>
      <c r="O31" s="268"/>
      <c r="P31" s="270">
        <f>SUM(M31:O31)</f>
        <v>-126.60000000000001</v>
      </c>
      <c r="Q31" s="209"/>
    </row>
    <row r="32" spans="1:17" ht="14.15" customHeight="1">
      <c r="A32" s="6" t="s">
        <v>803</v>
      </c>
      <c r="B32" s="20" t="str">
        <f>'M5'!B32</f>
        <v>Total creditors falling due after more than one year</v>
      </c>
      <c r="C32" s="21" t="s">
        <v>56</v>
      </c>
      <c r="D32" s="22" t="s">
        <v>64</v>
      </c>
      <c r="E32" s="33"/>
      <c r="F32" s="271">
        <f>SUM(F30:F31)</f>
        <v>-88.4</v>
      </c>
      <c r="G32" s="272">
        <f>SUM(G30:G31)</f>
        <v>0</v>
      </c>
      <c r="H32" s="272">
        <f>SUM(H30:H31)</f>
        <v>0</v>
      </c>
      <c r="I32" s="272">
        <f>SUM(I30:I31)</f>
        <v>0</v>
      </c>
      <c r="J32" s="272">
        <f>SUM(F32:I32)</f>
        <v>-88.4</v>
      </c>
      <c r="K32" s="272">
        <f>SUM(K30:K31)</f>
        <v>-31.4</v>
      </c>
      <c r="L32" s="272">
        <f>SUM(L30:L31)</f>
        <v>0</v>
      </c>
      <c r="M32" s="272">
        <f>SUM(J32:L32)</f>
        <v>-119.80000000000001</v>
      </c>
      <c r="N32" s="272">
        <f>SUM(N30:N31)</f>
        <v>-6.8</v>
      </c>
      <c r="O32" s="272">
        <f>SUM(O30:O31)</f>
        <v>0</v>
      </c>
      <c r="P32" s="273">
        <f>SUM(M32:O32)</f>
        <v>-126.60000000000001</v>
      </c>
      <c r="Q32" s="209"/>
    </row>
    <row r="33" spans="1:19" ht="14.15" customHeight="1">
      <c r="A33" s="38"/>
      <c r="B33" s="38"/>
      <c r="C33" s="38"/>
      <c r="D33" s="38"/>
      <c r="F33" s="274"/>
      <c r="G33" s="274"/>
      <c r="H33" s="274"/>
      <c r="I33" s="274"/>
      <c r="J33" s="274"/>
      <c r="K33" s="274"/>
      <c r="L33" s="274"/>
      <c r="M33" s="274"/>
      <c r="N33" s="274"/>
      <c r="O33" s="274"/>
      <c r="P33" s="274"/>
    </row>
    <row r="34" spans="1:19" ht="14.15" customHeight="1">
      <c r="A34" s="98"/>
      <c r="B34" s="25" t="s">
        <v>267</v>
      </c>
      <c r="C34" s="146"/>
      <c r="D34" s="147"/>
      <c r="E34" s="34"/>
      <c r="F34" s="275"/>
      <c r="G34" s="275"/>
      <c r="H34" s="275"/>
      <c r="I34" s="275"/>
      <c r="J34" s="275"/>
      <c r="K34" s="275"/>
      <c r="L34" s="275"/>
      <c r="M34" s="275"/>
      <c r="N34" s="275"/>
      <c r="O34" s="275"/>
      <c r="P34" s="275"/>
    </row>
    <row r="35" spans="1:19" ht="14.15" customHeight="1">
      <c r="A35" s="4" t="s">
        <v>804</v>
      </c>
      <c r="B35" s="13" t="str">
        <f>'M5'!B35</f>
        <v>Deferred tax provision</v>
      </c>
      <c r="C35" s="14" t="s">
        <v>56</v>
      </c>
      <c r="D35" s="15" t="s">
        <v>134</v>
      </c>
      <c r="E35" s="33"/>
      <c r="F35" s="263">
        <f>'M5'!G35</f>
        <v>-802.529</v>
      </c>
      <c r="G35" s="264"/>
      <c r="H35" s="264">
        <v>0</v>
      </c>
      <c r="I35" s="264"/>
      <c r="J35" s="265">
        <f t="shared" ref="J35:J40" si="3">SUM(F35:I35)</f>
        <v>-802.529</v>
      </c>
      <c r="K35" s="264">
        <v>1.3089999999999999</v>
      </c>
      <c r="L35" s="264">
        <v>0.91100000000000003</v>
      </c>
      <c r="M35" s="265">
        <f t="shared" ref="M35:M40" si="4">SUM(J35:L35)</f>
        <v>-800.30900000000008</v>
      </c>
      <c r="N35" s="264">
        <v>-1.893</v>
      </c>
      <c r="O35" s="264">
        <v>-1.486</v>
      </c>
      <c r="P35" s="266">
        <f t="shared" ref="P35:P40" si="5">SUM(M35:O35)</f>
        <v>-803.6880000000001</v>
      </c>
      <c r="Q35" s="209"/>
      <c r="S35" s="275"/>
    </row>
    <row r="36" spans="1:19" ht="14.15" customHeight="1">
      <c r="A36" s="4" t="s">
        <v>805</v>
      </c>
      <c r="B36" s="13" t="str">
        <f>'M5'!B36</f>
        <v>Post-employment asset / (liabilities)</v>
      </c>
      <c r="C36" s="14" t="s">
        <v>56</v>
      </c>
      <c r="D36" s="15" t="s">
        <v>134</v>
      </c>
      <c r="E36" s="33"/>
      <c r="F36" s="267">
        <f>'M5'!G36</f>
        <v>0</v>
      </c>
      <c r="G36" s="268">
        <v>-58.188000000000002</v>
      </c>
      <c r="H36" s="268"/>
      <c r="I36" s="268"/>
      <c r="J36" s="269">
        <f t="shared" si="3"/>
        <v>-58.188000000000002</v>
      </c>
      <c r="K36" s="268"/>
      <c r="L36" s="268"/>
      <c r="M36" s="269">
        <f t="shared" si="4"/>
        <v>-58.188000000000002</v>
      </c>
      <c r="N36" s="268"/>
      <c r="O36" s="268"/>
      <c r="P36" s="270">
        <f t="shared" si="5"/>
        <v>-58.188000000000002</v>
      </c>
      <c r="Q36" s="209"/>
    </row>
    <row r="37" spans="1:19" ht="14.15" customHeight="1">
      <c r="A37" s="4" t="s">
        <v>806</v>
      </c>
      <c r="B37" s="13" t="str">
        <f>'M5'!B37</f>
        <v>Other provisions</v>
      </c>
      <c r="C37" s="14" t="s">
        <v>56</v>
      </c>
      <c r="D37" s="15" t="s">
        <v>134</v>
      </c>
      <c r="E37" s="33"/>
      <c r="F37" s="267">
        <f>'M5'!G37</f>
        <v>-50.143999999999998</v>
      </c>
      <c r="G37" s="268">
        <v>16.300999999999998</v>
      </c>
      <c r="H37" s="268"/>
      <c r="I37" s="268"/>
      <c r="J37" s="269">
        <f t="shared" si="3"/>
        <v>-33.843000000000004</v>
      </c>
      <c r="K37" s="268"/>
      <c r="L37" s="268">
        <v>5.1120000000000001</v>
      </c>
      <c r="M37" s="269">
        <f t="shared" si="4"/>
        <v>-28.731000000000002</v>
      </c>
      <c r="N37" s="268">
        <v>-6.33</v>
      </c>
      <c r="O37" s="268">
        <v>5.9429999999999996</v>
      </c>
      <c r="P37" s="270">
        <f t="shared" si="5"/>
        <v>-29.118000000000002</v>
      </c>
      <c r="Q37" s="209"/>
    </row>
    <row r="38" spans="1:19" ht="14.15" customHeight="1">
      <c r="A38" s="4" t="s">
        <v>807</v>
      </c>
      <c r="B38" s="13" t="str">
        <f>'M5'!B38</f>
        <v>Cumulative replacement deficit/surplus</v>
      </c>
      <c r="C38" s="14" t="s">
        <v>56</v>
      </c>
      <c r="D38" s="15" t="s">
        <v>134</v>
      </c>
      <c r="E38" s="33"/>
      <c r="F38" s="267">
        <f>'M5'!G38</f>
        <v>-802.73709335553394</v>
      </c>
      <c r="G38" s="268"/>
      <c r="H38" s="268"/>
      <c r="I38" s="268">
        <v>802.73709335553394</v>
      </c>
      <c r="J38" s="269">
        <f t="shared" si="3"/>
        <v>0</v>
      </c>
      <c r="K38" s="268"/>
      <c r="L38" s="268"/>
      <c r="M38" s="269">
        <f t="shared" si="4"/>
        <v>0</v>
      </c>
      <c r="N38" s="268"/>
      <c r="O38" s="268"/>
      <c r="P38" s="270">
        <f t="shared" si="5"/>
        <v>0</v>
      </c>
      <c r="Q38" s="209"/>
    </row>
    <row r="39" spans="1:19" ht="14.15" customHeight="1">
      <c r="A39" s="4" t="s">
        <v>808</v>
      </c>
      <c r="B39" s="13" t="str">
        <f>'M5'!B39</f>
        <v>Total provisions</v>
      </c>
      <c r="C39" s="14" t="s">
        <v>56</v>
      </c>
      <c r="D39" s="15" t="s">
        <v>64</v>
      </c>
      <c r="E39" s="33"/>
      <c r="F39" s="267">
        <f>SUM(F35:F38)</f>
        <v>-1655.4100933555339</v>
      </c>
      <c r="G39" s="269">
        <f>SUM(G35:G38)</f>
        <v>-41.887</v>
      </c>
      <c r="H39" s="269">
        <f>SUM(H35:H38)</f>
        <v>0</v>
      </c>
      <c r="I39" s="269">
        <f>SUM(I35:I38)</f>
        <v>802.73709335553394</v>
      </c>
      <c r="J39" s="269">
        <f t="shared" si="3"/>
        <v>-894.56</v>
      </c>
      <c r="K39" s="269">
        <f>SUM(K35:K38)</f>
        <v>1.3089999999999999</v>
      </c>
      <c r="L39" s="269">
        <f>SUM(L35:L38)</f>
        <v>6.0229999999999997</v>
      </c>
      <c r="M39" s="269">
        <f t="shared" si="4"/>
        <v>-887.22799999999995</v>
      </c>
      <c r="N39" s="269">
        <f>SUM(N35:N38)</f>
        <v>-8.2230000000000008</v>
      </c>
      <c r="O39" s="269">
        <f>SUM(O35:O38)</f>
        <v>4.4569999999999999</v>
      </c>
      <c r="P39" s="270">
        <f t="shared" si="5"/>
        <v>-890.99399999999991</v>
      </c>
      <c r="Q39" s="209"/>
    </row>
    <row r="40" spans="1:19" ht="14.15" customHeight="1">
      <c r="A40" s="6" t="s">
        <v>809</v>
      </c>
      <c r="B40" s="20" t="str">
        <f>'M5'!B40</f>
        <v>Net assets employed</v>
      </c>
      <c r="C40" s="21" t="s">
        <v>56</v>
      </c>
      <c r="D40" s="22" t="s">
        <v>64</v>
      </c>
      <c r="E40" s="33"/>
      <c r="F40" s="271">
        <f>+F19+F27+F32+F39</f>
        <v>114515.00590664445</v>
      </c>
      <c r="G40" s="272">
        <f>+G19+G27+G32+G39</f>
        <v>-44.445</v>
      </c>
      <c r="H40" s="272">
        <f>+H19+H27+H32+H39</f>
        <v>157.76599999999999</v>
      </c>
      <c r="I40" s="272">
        <f>+I19+I27+I32+I39</f>
        <v>-107517.03190664446</v>
      </c>
      <c r="J40" s="272">
        <f t="shared" si="3"/>
        <v>7111.2949999999837</v>
      </c>
      <c r="K40" s="272">
        <f>+K19+K27+K32+K39</f>
        <v>153.06899999999999</v>
      </c>
      <c r="L40" s="272">
        <f>+L19+L27+L32+L39</f>
        <v>2.6159999999999997</v>
      </c>
      <c r="M40" s="272">
        <f t="shared" si="4"/>
        <v>7266.9799999999841</v>
      </c>
      <c r="N40" s="272">
        <f>+N19+N27+N32+N39</f>
        <v>156.90199999999999</v>
      </c>
      <c r="O40" s="272">
        <f>+O19+O27+O32+O39</f>
        <v>-89.307000000000016</v>
      </c>
      <c r="P40" s="273">
        <f t="shared" si="5"/>
        <v>7334.5749999999844</v>
      </c>
      <c r="Q40" s="209"/>
    </row>
    <row r="41" spans="1:19" ht="15" customHeight="1">
      <c r="A41" s="37"/>
      <c r="B41" s="99"/>
      <c r="C41" s="99"/>
      <c r="D41" s="99"/>
      <c r="F41" s="278"/>
      <c r="G41" s="278"/>
      <c r="H41" s="278"/>
      <c r="I41" s="278"/>
      <c r="J41" s="278"/>
      <c r="K41" s="278"/>
      <c r="L41" s="278"/>
      <c r="M41" s="278"/>
      <c r="N41" s="278"/>
      <c r="O41" s="278"/>
      <c r="P41" s="278"/>
    </row>
    <row r="42" spans="1:19" ht="15" customHeight="1">
      <c r="A42" s="73"/>
      <c r="B42" s="25" t="s">
        <v>280</v>
      </c>
      <c r="C42" s="146"/>
      <c r="D42" s="147"/>
      <c r="E42" s="34"/>
      <c r="F42" s="275"/>
      <c r="G42" s="275"/>
      <c r="H42" s="275"/>
      <c r="I42" s="275"/>
      <c r="J42" s="275"/>
      <c r="K42" s="275"/>
      <c r="L42" s="275"/>
      <c r="M42" s="275"/>
      <c r="N42" s="275"/>
      <c r="O42" s="275"/>
      <c r="P42" s="275"/>
    </row>
    <row r="43" spans="1:19" ht="14.15" customHeight="1">
      <c r="A43" s="4" t="s">
        <v>810</v>
      </c>
      <c r="B43" s="13" t="str">
        <f>'M5'!B43&amp;" / Share capital"</f>
        <v>Government loans / Share capital</v>
      </c>
      <c r="C43" s="14" t="s">
        <v>56</v>
      </c>
      <c r="D43" s="15" t="s">
        <v>134</v>
      </c>
      <c r="E43" s="33"/>
      <c r="F43" s="263">
        <f>'M5'!G43</f>
        <v>5044.4319999999998</v>
      </c>
      <c r="G43" s="264"/>
      <c r="H43" s="264"/>
      <c r="I43" s="264"/>
      <c r="J43" s="265">
        <f t="shared" ref="J43:J48" si="6">SUM(F43:I43)</f>
        <v>5044.4319999999998</v>
      </c>
      <c r="K43" s="264">
        <v>21.5</v>
      </c>
      <c r="L43" s="264"/>
      <c r="M43" s="265">
        <f>SUM(J43:L43)</f>
        <v>5065.9319999999998</v>
      </c>
      <c r="N43" s="264">
        <v>72.2</v>
      </c>
      <c r="O43" s="264">
        <v>-93.7</v>
      </c>
      <c r="P43" s="266">
        <f>SUM(M43:O43)</f>
        <v>5044.4319999999998</v>
      </c>
      <c r="Q43" s="209"/>
    </row>
    <row r="44" spans="1:19" ht="14.15" customHeight="1">
      <c r="A44" s="4" t="s">
        <v>811</v>
      </c>
      <c r="B44" s="13" t="str">
        <f>'M5'!B44</f>
        <v>Income and expenditure account</v>
      </c>
      <c r="C44" s="14" t="s">
        <v>56</v>
      </c>
      <c r="D44" s="15" t="s">
        <v>134</v>
      </c>
      <c r="E44" s="33"/>
      <c r="F44" s="267">
        <f>'M5'!G44</f>
        <v>1842.8910000000001</v>
      </c>
      <c r="G44" s="268">
        <v>-44.445</v>
      </c>
      <c r="H44" s="268">
        <v>31.091999999999999</v>
      </c>
      <c r="I44" s="268">
        <v>-22.779</v>
      </c>
      <c r="J44" s="269">
        <f>SUM(F44:I44)</f>
        <v>1806.7590000000002</v>
      </c>
      <c r="K44" s="268">
        <v>127.572</v>
      </c>
      <c r="L44" s="268">
        <v>2.6160000000000001</v>
      </c>
      <c r="M44" s="269">
        <f>SUM(J44:L44)</f>
        <v>1936.9470000000001</v>
      </c>
      <c r="N44" s="268">
        <v>84.641999999999996</v>
      </c>
      <c r="O44" s="268">
        <v>4.3929999999999998</v>
      </c>
      <c r="P44" s="270">
        <f>SUM(M44:O44)</f>
        <v>2025.9820000000002</v>
      </c>
      <c r="Q44" s="209"/>
    </row>
    <row r="45" spans="1:19" ht="14.15" customHeight="1">
      <c r="A45" s="4" t="s">
        <v>812</v>
      </c>
      <c r="B45" s="13" t="str">
        <f>'M5'!B45</f>
        <v>Current cost reserve</v>
      </c>
      <c r="C45" s="14" t="s">
        <v>56</v>
      </c>
      <c r="D45" s="15" t="s">
        <v>134</v>
      </c>
      <c r="E45" s="33"/>
      <c r="F45" s="267">
        <f>'M5'!G45</f>
        <v>107494.253</v>
      </c>
      <c r="G45" s="268"/>
      <c r="H45" s="268"/>
      <c r="I45" s="268">
        <v>-107494.253</v>
      </c>
      <c r="J45" s="269">
        <f t="shared" si="6"/>
        <v>0</v>
      </c>
      <c r="K45" s="279"/>
      <c r="L45" s="279"/>
      <c r="M45" s="279"/>
      <c r="N45" s="279"/>
      <c r="O45" s="279"/>
      <c r="P45" s="280"/>
      <c r="Q45" s="209"/>
    </row>
    <row r="46" spans="1:19" ht="14.15" customHeight="1">
      <c r="A46" s="4" t="s">
        <v>813</v>
      </c>
      <c r="B46" s="13" t="s">
        <v>814</v>
      </c>
      <c r="C46" s="14" t="s">
        <v>56</v>
      </c>
      <c r="D46" s="15" t="s">
        <v>134</v>
      </c>
      <c r="E46" s="33"/>
      <c r="F46" s="281"/>
      <c r="G46" s="268"/>
      <c r="H46" s="268">
        <v>126.67400000000001</v>
      </c>
      <c r="I46" s="268"/>
      <c r="J46" s="269">
        <f t="shared" si="6"/>
        <v>126.67400000000001</v>
      </c>
      <c r="K46" s="268">
        <v>3.9969999999999999</v>
      </c>
      <c r="L46" s="268"/>
      <c r="M46" s="269">
        <f>SUM(J46:L46)</f>
        <v>130.67099999999999</v>
      </c>
      <c r="N46" s="268">
        <v>0.06</v>
      </c>
      <c r="O46" s="268"/>
      <c r="P46" s="270">
        <f>SUM(M46:O46)</f>
        <v>130.73099999999999</v>
      </c>
      <c r="Q46" s="209"/>
    </row>
    <row r="47" spans="1:19" ht="14.15" customHeight="1">
      <c r="A47" s="4" t="s">
        <v>815</v>
      </c>
      <c r="B47" s="13" t="str">
        <f>'M5'!B46</f>
        <v>Other reserves</v>
      </c>
      <c r="C47" s="14" t="s">
        <v>56</v>
      </c>
      <c r="D47" s="15" t="s">
        <v>134</v>
      </c>
      <c r="E47" s="33"/>
      <c r="F47" s="267">
        <f>'M5'!G46</f>
        <v>133.43</v>
      </c>
      <c r="G47" s="268"/>
      <c r="H47" s="268"/>
      <c r="I47" s="268"/>
      <c r="J47" s="269">
        <f t="shared" si="6"/>
        <v>133.43</v>
      </c>
      <c r="K47" s="268"/>
      <c r="L47" s="268"/>
      <c r="M47" s="269">
        <f>SUM(J47:L47)</f>
        <v>133.43</v>
      </c>
      <c r="N47" s="268"/>
      <c r="O47" s="268"/>
      <c r="P47" s="270">
        <f>SUM(M47:O47)</f>
        <v>133.43</v>
      </c>
      <c r="Q47" s="209"/>
    </row>
    <row r="48" spans="1:19" ht="14.15" customHeight="1">
      <c r="A48" s="6" t="s">
        <v>816</v>
      </c>
      <c r="B48" s="20" t="s">
        <v>290</v>
      </c>
      <c r="C48" s="21" t="s">
        <v>56</v>
      </c>
      <c r="D48" s="22" t="s">
        <v>64</v>
      </c>
      <c r="E48" s="33"/>
      <c r="F48" s="271">
        <f>SUM(F43:F47)</f>
        <v>114515.00599999999</v>
      </c>
      <c r="G48" s="272">
        <f>SUM(G43:G47)</f>
        <v>-44.445</v>
      </c>
      <c r="H48" s="272">
        <f>SUM(H43:H47)</f>
        <v>157.76600000000002</v>
      </c>
      <c r="I48" s="272">
        <f>SUM(I43:I47)</f>
        <v>-107517.03199999999</v>
      </c>
      <c r="J48" s="272">
        <f t="shared" si="6"/>
        <v>7111.2949999999983</v>
      </c>
      <c r="K48" s="272">
        <f>SUM(K43:K47)</f>
        <v>153.06900000000002</v>
      </c>
      <c r="L48" s="272">
        <f>SUM(L43:L47)</f>
        <v>2.6160000000000001</v>
      </c>
      <c r="M48" s="272">
        <f>SUM(J48:L48)</f>
        <v>7266.9799999999987</v>
      </c>
      <c r="N48" s="272">
        <f>SUM(N43:N47)</f>
        <v>156.90199999999999</v>
      </c>
      <c r="O48" s="272">
        <f>SUM(O43:O47)</f>
        <v>-89.307000000000002</v>
      </c>
      <c r="P48" s="273">
        <f>SUM(M48:O48)</f>
        <v>7334.5749999999989</v>
      </c>
      <c r="Q48" s="209"/>
    </row>
    <row r="49" spans="1:16" ht="15" customHeight="1">
      <c r="A49" s="37"/>
      <c r="B49" s="101"/>
      <c r="C49" s="101"/>
      <c r="D49" s="101"/>
      <c r="F49" s="38"/>
      <c r="G49" s="43"/>
      <c r="H49" s="43"/>
      <c r="I49" s="43"/>
      <c r="J49" s="43"/>
      <c r="K49" s="43"/>
      <c r="L49" s="43"/>
      <c r="M49" s="43"/>
      <c r="N49" s="43"/>
      <c r="O49" s="43"/>
      <c r="P49" s="43"/>
    </row>
    <row r="50" spans="1:16" ht="14.15" customHeight="1">
      <c r="A50" s="42"/>
      <c r="B50" s="43"/>
      <c r="C50" s="43"/>
      <c r="D50" s="43"/>
      <c r="E50" s="43"/>
      <c r="F50" s="43"/>
      <c r="G50" s="328"/>
      <c r="H50" s="328"/>
      <c r="I50" s="328"/>
      <c r="K50" s="328"/>
      <c r="L50" s="328"/>
      <c r="M50" s="328"/>
      <c r="N50" s="328"/>
      <c r="O50" s="328"/>
      <c r="P50" s="328"/>
    </row>
    <row r="51" spans="1:16" ht="14.15" customHeight="1">
      <c r="A51" s="334" t="s">
        <v>109</v>
      </c>
      <c r="G51" s="329"/>
    </row>
    <row r="52" spans="1:16" ht="14.15" customHeight="1">
      <c r="A52" s="303"/>
      <c r="G52" s="329"/>
    </row>
    <row r="53" spans="1:16" ht="14.15" customHeight="1">
      <c r="A53" s="334" t="s">
        <v>110</v>
      </c>
      <c r="G53" s="34"/>
    </row>
    <row r="54" spans="1:16" ht="14.15" customHeight="1">
      <c r="A54" s="303"/>
      <c r="G54" s="34"/>
    </row>
    <row r="55" spans="1:16" ht="14.15" customHeight="1">
      <c r="A55" s="334" t="s">
        <v>228</v>
      </c>
      <c r="C55" s="32" t="s">
        <v>112</v>
      </c>
      <c r="D55" s="339">
        <v>46198</v>
      </c>
      <c r="G55" s="34"/>
    </row>
    <row r="56" spans="1:16" ht="15" customHeight="1">
      <c r="A56" s="46"/>
      <c r="G56" s="34"/>
    </row>
    <row r="57" spans="1:16" ht="14.15" customHeight="1">
      <c r="A57" s="43"/>
      <c r="B57" s="43"/>
      <c r="C57" s="43"/>
      <c r="D57" s="43"/>
      <c r="E57" s="43"/>
      <c r="F57" s="43"/>
    </row>
    <row r="58" spans="1:16" ht="14.15" customHeight="1"/>
    <row r="59" spans="1:16" ht="14.15" customHeight="1"/>
  </sheetData>
  <mergeCells count="1">
    <mergeCell ref="F6:P6"/>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0"/>
  <sheetViews>
    <sheetView showRuler="0" zoomScaleNormal="100" workbookViewId="0">
      <selection sqref="A1:XFD1048576"/>
    </sheetView>
  </sheetViews>
  <sheetFormatPr defaultColWidth="13.7265625" defaultRowHeight="12.5"/>
  <cols>
    <col min="1" max="1" width="8.7265625" customWidth="1"/>
    <col min="2" max="2" width="57.453125" customWidth="1"/>
    <col min="3" max="3" width="7.453125" customWidth="1"/>
    <col min="4" max="4" width="14" customWidth="1"/>
    <col min="5" max="5" width="8.7265625" customWidth="1"/>
    <col min="6" max="7" width="9.26953125" customWidth="1"/>
    <col min="8" max="8" width="8.1796875" customWidth="1"/>
    <col min="9" max="10" width="8.7265625" customWidth="1"/>
  </cols>
  <sheetData>
    <row r="1" spans="1:8" ht="17.5" customHeight="1"/>
    <row r="2" spans="1:8" ht="16.75" customHeight="1"/>
    <row r="3" spans="1:8" ht="17.5" customHeight="1">
      <c r="A3" s="252" t="s">
        <v>45</v>
      </c>
    </row>
    <row r="4" spans="1:8" ht="17.5" customHeight="1">
      <c r="A4" s="252" t="s">
        <v>817</v>
      </c>
    </row>
    <row r="5" spans="1:8" ht="18.649999999999999" customHeight="1"/>
    <row r="6" spans="1:8" ht="29.15" customHeight="1">
      <c r="A6" s="188" t="s">
        <v>47</v>
      </c>
      <c r="B6" s="189" t="s">
        <v>48</v>
      </c>
      <c r="C6" s="190" t="s">
        <v>49</v>
      </c>
      <c r="D6" s="191" t="s">
        <v>50</v>
      </c>
      <c r="E6" s="33"/>
      <c r="F6" s="188" t="str">
        <f>'M1 (SRC21)'!F6</f>
        <v>2024-25</v>
      </c>
      <c r="G6" s="191" t="str">
        <f>'M1 (SRC21)'!G6</f>
        <v>2025-26</v>
      </c>
      <c r="H6" s="34"/>
    </row>
    <row r="7" spans="1:8" ht="15" customHeight="1">
      <c r="A7" s="38"/>
      <c r="B7" s="38"/>
      <c r="C7" s="38"/>
      <c r="D7" s="38"/>
      <c r="F7" s="43"/>
      <c r="G7" s="43"/>
    </row>
    <row r="8" spans="1:8" ht="15" customHeight="1">
      <c r="A8" s="98"/>
      <c r="B8" s="25" t="s">
        <v>38</v>
      </c>
      <c r="C8" s="146"/>
      <c r="D8" s="147"/>
      <c r="E8" s="34"/>
    </row>
    <row r="9" spans="1:8" ht="14.15" customHeight="1">
      <c r="A9" s="4" t="s">
        <v>818</v>
      </c>
      <c r="B9" s="13" t="s">
        <v>344</v>
      </c>
      <c r="C9" s="14" t="s">
        <v>56</v>
      </c>
      <c r="D9" s="15" t="s">
        <v>64</v>
      </c>
      <c r="E9" s="34"/>
      <c r="G9" s="210">
        <f>'M6'!G43</f>
        <v>297.44099999999997</v>
      </c>
      <c r="H9" s="34"/>
    </row>
    <row r="10" spans="1:8" ht="14.15" customHeight="1">
      <c r="A10" s="4" t="s">
        <v>819</v>
      </c>
      <c r="B10" s="13" t="s">
        <v>820</v>
      </c>
      <c r="C10" s="14" t="s">
        <v>56</v>
      </c>
      <c r="D10" s="15" t="s">
        <v>64</v>
      </c>
      <c r="E10" s="34"/>
      <c r="G10" s="211">
        <f>'M6'!G45</f>
        <v>-127.441</v>
      </c>
      <c r="H10" s="34"/>
    </row>
    <row r="11" spans="1:8">
      <c r="A11" s="4" t="s">
        <v>821</v>
      </c>
      <c r="B11" s="13" t="s">
        <v>350</v>
      </c>
      <c r="C11" s="14" t="s">
        <v>56</v>
      </c>
      <c r="D11" s="15" t="s">
        <v>64</v>
      </c>
      <c r="E11" s="34"/>
      <c r="G11" s="211">
        <f>G9+G10</f>
        <v>169.99999999999997</v>
      </c>
      <c r="H11" s="34"/>
    </row>
    <row r="12" spans="1:8" ht="14.15" customHeight="1">
      <c r="A12" s="4" t="s">
        <v>822</v>
      </c>
      <c r="B12" s="13" t="s">
        <v>823</v>
      </c>
      <c r="C12" s="14" t="s">
        <v>406</v>
      </c>
      <c r="D12" s="15" t="s">
        <v>57</v>
      </c>
      <c r="E12" s="34"/>
      <c r="G12" s="260">
        <v>4.24E-2</v>
      </c>
      <c r="H12" s="34"/>
    </row>
    <row r="13" spans="1:8" ht="14.15" customHeight="1">
      <c r="A13" s="4" t="s">
        <v>824</v>
      </c>
      <c r="B13" s="13" t="s">
        <v>825</v>
      </c>
      <c r="C13" s="14" t="s">
        <v>406</v>
      </c>
      <c r="D13" s="15" t="s">
        <v>57</v>
      </c>
      <c r="E13" s="34"/>
      <c r="G13" s="260">
        <v>4.9349999999999998E-2</v>
      </c>
      <c r="H13" s="34"/>
    </row>
    <row r="14" spans="1:8" ht="14.15" customHeight="1">
      <c r="A14" s="4" t="s">
        <v>826</v>
      </c>
      <c r="B14" s="13" t="s">
        <v>827</v>
      </c>
      <c r="C14" s="14" t="s">
        <v>56</v>
      </c>
      <c r="D14" s="15" t="s">
        <v>100</v>
      </c>
      <c r="E14" s="34"/>
      <c r="G14" s="212">
        <f>F16</f>
        <v>155.24780149999998</v>
      </c>
      <c r="H14" s="34"/>
    </row>
    <row r="15" spans="1:8" ht="15" customHeight="1">
      <c r="A15" s="4" t="s">
        <v>828</v>
      </c>
      <c r="B15" s="13" t="s">
        <v>829</v>
      </c>
      <c r="C15" s="14" t="s">
        <v>56</v>
      </c>
      <c r="D15" s="15" t="s">
        <v>64</v>
      </c>
      <c r="E15" s="34"/>
      <c r="G15" s="211">
        <f>(G9*G12)+(G10*G13)</f>
        <v>6.3222850499999987</v>
      </c>
      <c r="H15" s="34"/>
    </row>
    <row r="16" spans="1:8" ht="14.15" customHeight="1">
      <c r="A16" s="4" t="s">
        <v>830</v>
      </c>
      <c r="B16" s="13" t="s">
        <v>831</v>
      </c>
      <c r="C16" s="14" t="s">
        <v>56</v>
      </c>
      <c r="D16" s="15" t="s">
        <v>134</v>
      </c>
      <c r="E16" s="34"/>
      <c r="F16" s="259">
        <v>155.24780149999998</v>
      </c>
      <c r="G16" s="213">
        <f>G14+G15</f>
        <v>161.57008654999998</v>
      </c>
      <c r="H16" s="34"/>
    </row>
    <row r="17" spans="1:8" ht="14.15" customHeight="1">
      <c r="A17" s="4" t="s">
        <v>832</v>
      </c>
      <c r="B17" s="13" t="s">
        <v>833</v>
      </c>
      <c r="C17" s="14" t="s">
        <v>56</v>
      </c>
      <c r="D17" s="15" t="s">
        <v>57</v>
      </c>
      <c r="E17" s="34"/>
      <c r="F17" s="330">
        <v>-11.099</v>
      </c>
      <c r="G17" s="36">
        <v>-4.3949999999999996</v>
      </c>
      <c r="H17" s="34"/>
    </row>
    <row r="18" spans="1:8" ht="14.15" customHeight="1">
      <c r="A18" s="4" t="s">
        <v>834</v>
      </c>
      <c r="B18" s="13" t="s">
        <v>835</v>
      </c>
      <c r="C18" s="14" t="s">
        <v>56</v>
      </c>
      <c r="D18" s="15" t="s">
        <v>57</v>
      </c>
      <c r="E18" s="34"/>
      <c r="F18" s="330">
        <v>4.4589999999999996</v>
      </c>
      <c r="G18" s="36">
        <v>5.6020000000000003</v>
      </c>
      <c r="H18" s="322"/>
    </row>
    <row r="19" spans="1:8" ht="14.15" customHeight="1">
      <c r="A19" s="4" t="s">
        <v>836</v>
      </c>
      <c r="B19" s="13" t="s">
        <v>837</v>
      </c>
      <c r="C19" s="14" t="s">
        <v>56</v>
      </c>
      <c r="D19" s="15" t="s">
        <v>57</v>
      </c>
      <c r="E19" s="34"/>
      <c r="F19" s="330">
        <v>-6.282</v>
      </c>
      <c r="G19" s="36">
        <v>-5.7519999999999998</v>
      </c>
      <c r="H19" s="34"/>
    </row>
    <row r="20" spans="1:8" ht="15" customHeight="1">
      <c r="A20" s="6" t="s">
        <v>838</v>
      </c>
      <c r="B20" s="20" t="s">
        <v>839</v>
      </c>
      <c r="C20" s="21" t="s">
        <v>56</v>
      </c>
      <c r="D20" s="22" t="s">
        <v>64</v>
      </c>
      <c r="E20" s="33"/>
      <c r="F20" s="214">
        <f>SUM(F16:F19)</f>
        <v>142.32580149999998</v>
      </c>
      <c r="G20" s="215">
        <f>SUM(G16:G19)</f>
        <v>157.02508654999997</v>
      </c>
      <c r="H20" s="34"/>
    </row>
    <row r="21" spans="1:8" ht="15" customHeight="1">
      <c r="A21" s="38"/>
      <c r="B21" s="38"/>
      <c r="C21" s="38"/>
      <c r="D21" s="38"/>
      <c r="F21" s="38"/>
      <c r="G21" s="43"/>
    </row>
    <row r="22" spans="1:8" ht="14.15" customHeight="1">
      <c r="A22" s="42"/>
      <c r="B22" s="43"/>
      <c r="C22" s="43"/>
      <c r="D22" s="43"/>
      <c r="E22" s="43"/>
      <c r="F22" s="198"/>
      <c r="G22" s="34"/>
    </row>
    <row r="23" spans="1:8" ht="14.15" customHeight="1">
      <c r="A23" s="334" t="s">
        <v>109</v>
      </c>
      <c r="G23" s="34"/>
    </row>
    <row r="24" spans="1:8" ht="14.15" customHeight="1">
      <c r="A24" s="303"/>
      <c r="G24" s="34"/>
    </row>
    <row r="25" spans="1:8" ht="14.15" customHeight="1">
      <c r="A25" s="334" t="s">
        <v>110</v>
      </c>
      <c r="G25" s="34"/>
    </row>
    <row r="26" spans="1:8" ht="14.15" customHeight="1">
      <c r="A26" s="303"/>
      <c r="G26" s="34"/>
    </row>
    <row r="27" spans="1:8" ht="14.15" customHeight="1">
      <c r="A27" s="334" t="s">
        <v>228</v>
      </c>
      <c r="C27" s="32" t="s">
        <v>112</v>
      </c>
      <c r="D27" s="339">
        <v>46198</v>
      </c>
      <c r="G27" s="34"/>
    </row>
    <row r="28" spans="1:8" ht="15" customHeight="1">
      <c r="A28" s="46"/>
      <c r="G28" s="34"/>
    </row>
    <row r="29" spans="1:8" ht="15" customHeight="1">
      <c r="A29" s="9"/>
      <c r="B29" s="9"/>
      <c r="C29" s="9"/>
      <c r="D29" s="9"/>
      <c r="E29" s="9"/>
      <c r="F29" s="9"/>
    </row>
    <row r="30" spans="1:8" ht="15" customHeight="1"/>
    <row r="31" spans="1:8" ht="15" customHeight="1"/>
    <row r="32" spans="1: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pageMargins left="0.75" right="0.75" top="1" bottom="1" header="0.5" footer="0.5"/>
  <pageSetup paperSize="9" orientation="portrait" verticalDpi="0" r:id="rId1"/>
  <headerFooter>
    <oddFooter>&amp;L_x000D_&amp;1#&amp;"Aptos"&amp;10&amp;K000000 SW Business</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512"/>
  <sheetViews>
    <sheetView showRuler="0" zoomScaleNormal="100" workbookViewId="0">
      <selection sqref="A1:XFD1048576"/>
    </sheetView>
  </sheetViews>
  <sheetFormatPr defaultColWidth="13.7265625" defaultRowHeight="12.5"/>
  <cols>
    <col min="1" max="1" width="21.81640625" style="240" customWidth="1"/>
    <col min="2" max="4" width="16.453125" style="240" customWidth="1"/>
    <col min="5" max="8" width="27.453125" style="240" customWidth="1"/>
    <col min="9" max="9" width="9" style="240" customWidth="1"/>
    <col min="10" max="16384" width="13.7265625" style="240"/>
  </cols>
  <sheetData>
    <row r="1" spans="1:9" ht="16.75" customHeight="1"/>
    <row r="2" spans="1:9" ht="17.5" customHeight="1"/>
    <row r="3" spans="1:9" ht="17.5" customHeight="1">
      <c r="A3" s="87" t="s">
        <v>45</v>
      </c>
    </row>
    <row r="4" spans="1:9" ht="17.5" customHeight="1">
      <c r="A4" s="374" t="s">
        <v>840</v>
      </c>
      <c r="B4" s="375"/>
      <c r="C4" s="375"/>
      <c r="D4" s="375"/>
      <c r="E4" s="375"/>
      <c r="F4" s="375"/>
    </row>
    <row r="5" spans="1:9" ht="18.649999999999999" customHeight="1"/>
    <row r="6" spans="1:9" ht="14.15" customHeight="1">
      <c r="A6" s="216" t="s">
        <v>841</v>
      </c>
      <c r="B6" s="197" t="s">
        <v>842</v>
      </c>
      <c r="C6" s="197" t="s">
        <v>843</v>
      </c>
      <c r="D6" s="197" t="s">
        <v>844</v>
      </c>
      <c r="E6" s="197" t="s">
        <v>845</v>
      </c>
      <c r="F6" s="197" t="s">
        <v>846</v>
      </c>
      <c r="G6" s="197" t="s">
        <v>847</v>
      </c>
      <c r="H6" s="10" t="s">
        <v>848</v>
      </c>
      <c r="I6" s="34"/>
    </row>
    <row r="7" spans="1:9" ht="14.15" customHeight="1">
      <c r="A7" s="241">
        <v>1135</v>
      </c>
      <c r="B7" s="242" t="s">
        <v>849</v>
      </c>
      <c r="C7" s="242" t="s">
        <v>850</v>
      </c>
      <c r="D7" s="243">
        <v>12.112328767123287</v>
      </c>
      <c r="E7" s="244">
        <v>41327</v>
      </c>
      <c r="F7" s="245">
        <v>45748</v>
      </c>
      <c r="G7" s="246">
        <v>20000000</v>
      </c>
      <c r="H7" s="247">
        <v>2.75</v>
      </c>
      <c r="I7" s="34"/>
    </row>
    <row r="8" spans="1:9" ht="14.15" customHeight="1">
      <c r="A8" s="241">
        <v>7000467054</v>
      </c>
      <c r="B8" s="242" t="s">
        <v>851</v>
      </c>
      <c r="C8" s="242" t="s">
        <v>852</v>
      </c>
      <c r="D8" s="243">
        <v>35.769863013698632</v>
      </c>
      <c r="E8" s="244">
        <v>32696</v>
      </c>
      <c r="F8" s="245">
        <v>45752</v>
      </c>
      <c r="G8" s="246">
        <v>292545.78999999998</v>
      </c>
      <c r="H8" s="247">
        <v>9.625</v>
      </c>
      <c r="I8" s="34"/>
    </row>
    <row r="9" spans="1:9" ht="14.15" customHeight="1">
      <c r="A9" s="241">
        <v>7000468736</v>
      </c>
      <c r="B9" s="242" t="s">
        <v>851</v>
      </c>
      <c r="C9" s="242" t="s">
        <v>852</v>
      </c>
      <c r="D9" s="243">
        <v>34.580821917808223</v>
      </c>
      <c r="E9" s="244">
        <v>33130</v>
      </c>
      <c r="F9" s="245">
        <v>45752</v>
      </c>
      <c r="G9" s="246">
        <v>56895.18</v>
      </c>
      <c r="H9" s="247">
        <v>11.375</v>
      </c>
      <c r="I9" s="34"/>
    </row>
    <row r="10" spans="1:9" ht="14.15" customHeight="1">
      <c r="A10" s="241">
        <v>900002454</v>
      </c>
      <c r="B10" s="242" t="s">
        <v>853</v>
      </c>
      <c r="C10" s="242" t="s">
        <v>854</v>
      </c>
      <c r="D10" s="243">
        <v>28.019178082191782</v>
      </c>
      <c r="E10" s="244">
        <v>35534</v>
      </c>
      <c r="F10" s="245">
        <v>45761</v>
      </c>
      <c r="G10" s="246">
        <v>10000000</v>
      </c>
      <c r="H10" s="247">
        <v>7.875</v>
      </c>
      <c r="I10" s="34"/>
    </row>
    <row r="11" spans="1:9" ht="14.15" customHeight="1">
      <c r="A11" s="241">
        <v>710008</v>
      </c>
      <c r="B11" s="242" t="s">
        <v>849</v>
      </c>
      <c r="C11" s="242" t="s">
        <v>852</v>
      </c>
      <c r="D11" s="243">
        <v>25.016438356164382</v>
      </c>
      <c r="E11" s="244">
        <v>36703</v>
      </c>
      <c r="F11" s="245">
        <v>45834</v>
      </c>
      <c r="G11" s="246">
        <v>7000000</v>
      </c>
      <c r="H11" s="247">
        <v>4.875</v>
      </c>
      <c r="I11" s="34"/>
    </row>
    <row r="12" spans="1:9" ht="14.15" customHeight="1">
      <c r="A12" s="241">
        <v>4000002</v>
      </c>
      <c r="B12" s="242" t="s">
        <v>849</v>
      </c>
      <c r="C12" s="242" t="s">
        <v>855</v>
      </c>
      <c r="D12" s="243">
        <v>26.019178082191782</v>
      </c>
      <c r="E12" s="244">
        <v>36343</v>
      </c>
      <c r="F12" s="245">
        <v>45840</v>
      </c>
      <c r="G12" s="246">
        <v>15000000</v>
      </c>
      <c r="H12" s="247">
        <v>4.75</v>
      </c>
      <c r="I12" s="34"/>
    </row>
    <row r="13" spans="1:9" ht="14.15" customHeight="1">
      <c r="A13" s="241">
        <v>1002469</v>
      </c>
      <c r="B13" s="242" t="s">
        <v>853</v>
      </c>
      <c r="C13" s="242" t="s">
        <v>855</v>
      </c>
      <c r="D13" s="243">
        <v>28.019178082191782</v>
      </c>
      <c r="E13" s="244">
        <v>35642</v>
      </c>
      <c r="F13" s="245">
        <v>45869</v>
      </c>
      <c r="G13" s="246">
        <v>10000000</v>
      </c>
      <c r="H13" s="247">
        <v>6.875</v>
      </c>
      <c r="I13" s="34"/>
    </row>
    <row r="14" spans="1:9" ht="14.15" customHeight="1">
      <c r="A14" s="241">
        <v>1099</v>
      </c>
      <c r="B14" s="242" t="s">
        <v>849</v>
      </c>
      <c r="C14" s="242" t="s">
        <v>850</v>
      </c>
      <c r="D14" s="243">
        <v>16</v>
      </c>
      <c r="E14" s="244">
        <v>40044</v>
      </c>
      <c r="F14" s="245">
        <v>45884</v>
      </c>
      <c r="G14" s="246">
        <v>10000000</v>
      </c>
      <c r="H14" s="247">
        <v>4.1900000000000004</v>
      </c>
      <c r="I14" s="34"/>
    </row>
    <row r="15" spans="1:9" ht="14.15" customHeight="1">
      <c r="A15" s="241">
        <v>4000025</v>
      </c>
      <c r="B15" s="242" t="s">
        <v>849</v>
      </c>
      <c r="C15" s="242" t="s">
        <v>855</v>
      </c>
      <c r="D15" s="243">
        <v>24.016438356164382</v>
      </c>
      <c r="E15" s="244">
        <v>37151</v>
      </c>
      <c r="F15" s="245">
        <v>45917</v>
      </c>
      <c r="G15" s="246">
        <v>5000000</v>
      </c>
      <c r="H15" s="247">
        <v>5</v>
      </c>
      <c r="I15" s="34"/>
    </row>
    <row r="16" spans="1:9" ht="14.15" customHeight="1">
      <c r="A16" s="241">
        <v>7000466753</v>
      </c>
      <c r="B16" s="242" t="s">
        <v>851</v>
      </c>
      <c r="C16" s="242" t="s">
        <v>852</v>
      </c>
      <c r="D16" s="243">
        <v>36.416438356164385</v>
      </c>
      <c r="E16" s="244">
        <v>32643</v>
      </c>
      <c r="F16" s="245">
        <v>45935</v>
      </c>
      <c r="G16" s="246">
        <v>292545.78999999998</v>
      </c>
      <c r="H16" s="247">
        <v>9.375</v>
      </c>
      <c r="I16" s="34"/>
    </row>
    <row r="17" spans="1:9" ht="14.15" customHeight="1">
      <c r="A17" s="241">
        <v>7000475868</v>
      </c>
      <c r="B17" s="242" t="s">
        <v>851</v>
      </c>
      <c r="C17" s="242" t="s">
        <v>852</v>
      </c>
      <c r="D17" s="243">
        <v>30.446575342465753</v>
      </c>
      <c r="E17" s="244">
        <v>34822</v>
      </c>
      <c r="F17" s="245">
        <v>45935</v>
      </c>
      <c r="G17" s="246">
        <v>1952708.96</v>
      </c>
      <c r="H17" s="247">
        <v>8.5</v>
      </c>
      <c r="I17" s="34"/>
    </row>
    <row r="18" spans="1:9" ht="14.15" customHeight="1">
      <c r="A18" s="241">
        <v>9000475868</v>
      </c>
      <c r="B18" s="242" t="s">
        <v>851</v>
      </c>
      <c r="C18" s="242" t="s">
        <v>854</v>
      </c>
      <c r="D18" s="243">
        <v>30.473972602739725</v>
      </c>
      <c r="E18" s="244">
        <v>34822</v>
      </c>
      <c r="F18" s="245">
        <v>45945</v>
      </c>
      <c r="G18" s="246">
        <v>1843120.46</v>
      </c>
      <c r="H18" s="247">
        <v>8.5</v>
      </c>
      <c r="I18" s="34"/>
    </row>
    <row r="19" spans="1:9" ht="14.15" customHeight="1">
      <c r="A19" s="241">
        <v>710011</v>
      </c>
      <c r="B19" s="242" t="s">
        <v>849</v>
      </c>
      <c r="C19" s="242" t="s">
        <v>852</v>
      </c>
      <c r="D19" s="243">
        <v>25.016438356164382</v>
      </c>
      <c r="E19" s="244">
        <v>36850</v>
      </c>
      <c r="F19" s="245">
        <v>45950</v>
      </c>
      <c r="G19" s="246">
        <v>8000000</v>
      </c>
      <c r="H19" s="247">
        <v>4.75</v>
      </c>
      <c r="I19" s="34"/>
    </row>
    <row r="20" spans="1:9" ht="14.15" customHeight="1">
      <c r="A20" s="241">
        <v>710010</v>
      </c>
      <c r="B20" s="242" t="s">
        <v>849</v>
      </c>
      <c r="C20" s="242" t="s">
        <v>852</v>
      </c>
      <c r="D20" s="243">
        <v>24.994520547945207</v>
      </c>
      <c r="E20" s="244">
        <v>36839</v>
      </c>
      <c r="F20" s="245">
        <v>45962</v>
      </c>
      <c r="G20" s="246">
        <v>8000000</v>
      </c>
      <c r="H20" s="247">
        <v>4.875</v>
      </c>
      <c r="I20" s="34"/>
    </row>
    <row r="21" spans="1:9" ht="14.15" customHeight="1">
      <c r="A21" s="241">
        <v>1114</v>
      </c>
      <c r="B21" s="242" t="s">
        <v>849</v>
      </c>
      <c r="C21" s="242" t="s">
        <v>850</v>
      </c>
      <c r="D21" s="243">
        <v>15.084931506849315</v>
      </c>
      <c r="E21" s="244">
        <v>40480</v>
      </c>
      <c r="F21" s="245">
        <v>45986</v>
      </c>
      <c r="G21" s="246">
        <v>15000000</v>
      </c>
      <c r="H21" s="247">
        <v>3.95</v>
      </c>
      <c r="I21" s="34"/>
    </row>
    <row r="22" spans="1:9" ht="14.15" customHeight="1">
      <c r="A22" s="241">
        <v>1900000151</v>
      </c>
      <c r="B22" s="242" t="s">
        <v>849</v>
      </c>
      <c r="C22" s="242" t="s">
        <v>854</v>
      </c>
      <c r="D22" s="243">
        <v>25.016438356164382</v>
      </c>
      <c r="E22" s="244">
        <v>36860</v>
      </c>
      <c r="F22" s="245">
        <v>45991</v>
      </c>
      <c r="G22" s="246">
        <v>5000000</v>
      </c>
      <c r="H22" s="247">
        <v>4.625</v>
      </c>
      <c r="I22" s="34"/>
    </row>
    <row r="23" spans="1:9" ht="14.15" customHeight="1">
      <c r="A23" s="241">
        <v>1002481</v>
      </c>
      <c r="B23" s="242" t="s">
        <v>853</v>
      </c>
      <c r="C23" s="242" t="s">
        <v>855</v>
      </c>
      <c r="D23" s="243">
        <v>28.019178082191782</v>
      </c>
      <c r="E23" s="244">
        <v>35787</v>
      </c>
      <c r="F23" s="245">
        <v>46014</v>
      </c>
      <c r="G23" s="246">
        <v>5000000</v>
      </c>
      <c r="H23" s="247">
        <v>6.25</v>
      </c>
      <c r="I23" s="34"/>
    </row>
    <row r="24" spans="1:9" ht="14.15" customHeight="1">
      <c r="A24" s="241">
        <v>1900000245</v>
      </c>
      <c r="B24" s="242" t="s">
        <v>849</v>
      </c>
      <c r="C24" s="242" t="s">
        <v>854</v>
      </c>
      <c r="D24" s="243">
        <v>24.016438356164382</v>
      </c>
      <c r="E24" s="244">
        <v>37300</v>
      </c>
      <c r="F24" s="245">
        <v>46066</v>
      </c>
      <c r="G24" s="246">
        <v>5000000</v>
      </c>
      <c r="H24" s="247">
        <v>5</v>
      </c>
      <c r="I24" s="34"/>
    </row>
    <row r="25" spans="1:9" ht="14.15" customHeight="1">
      <c r="A25" s="241">
        <v>7000457280</v>
      </c>
      <c r="B25" s="242" t="s">
        <v>851</v>
      </c>
      <c r="C25" s="242" t="s">
        <v>852</v>
      </c>
      <c r="D25" s="243">
        <v>40.5013698630137</v>
      </c>
      <c r="E25" s="244">
        <v>31334</v>
      </c>
      <c r="F25" s="245">
        <v>46117</v>
      </c>
      <c r="G25" s="246">
        <v>75860.240000000005</v>
      </c>
      <c r="H25" s="247">
        <v>10.25</v>
      </c>
      <c r="I25" s="34"/>
    </row>
    <row r="26" spans="1:9" ht="14.15" customHeight="1">
      <c r="A26" s="241">
        <v>7000468787</v>
      </c>
      <c r="B26" s="242" t="s">
        <v>851</v>
      </c>
      <c r="C26" s="242" t="s">
        <v>852</v>
      </c>
      <c r="D26" s="243">
        <v>35.542465753424658</v>
      </c>
      <c r="E26" s="244">
        <v>33144</v>
      </c>
      <c r="F26" s="245">
        <v>46117</v>
      </c>
      <c r="G26" s="246">
        <v>227580.72</v>
      </c>
      <c r="H26" s="247">
        <v>11.25</v>
      </c>
      <c r="I26" s="34"/>
    </row>
    <row r="27" spans="1:9" ht="14.15" customHeight="1">
      <c r="A27" s="241">
        <v>7000468941</v>
      </c>
      <c r="B27" s="242" t="s">
        <v>851</v>
      </c>
      <c r="C27" s="242" t="s">
        <v>852</v>
      </c>
      <c r="D27" s="243">
        <v>35.320547945205476</v>
      </c>
      <c r="E27" s="244">
        <v>33225</v>
      </c>
      <c r="F27" s="245">
        <v>46117</v>
      </c>
      <c r="G27" s="246">
        <v>438818.68</v>
      </c>
      <c r="H27" s="247">
        <v>11.25</v>
      </c>
      <c r="I27" s="34"/>
    </row>
    <row r="28" spans="1:9" ht="14.15" customHeight="1">
      <c r="A28" s="241">
        <v>900002462</v>
      </c>
      <c r="B28" s="242" t="s">
        <v>853</v>
      </c>
      <c r="C28" s="242" t="s">
        <v>854</v>
      </c>
      <c r="D28" s="243">
        <v>29.019178082191782</v>
      </c>
      <c r="E28" s="244">
        <v>35556</v>
      </c>
      <c r="F28" s="245">
        <v>46148</v>
      </c>
      <c r="G28" s="246">
        <v>10000000</v>
      </c>
      <c r="H28" s="247">
        <v>7.625</v>
      </c>
      <c r="I28" s="34"/>
    </row>
    <row r="29" spans="1:9" ht="14.15" customHeight="1">
      <c r="A29" s="241">
        <v>1002505</v>
      </c>
      <c r="B29" s="242" t="s">
        <v>853</v>
      </c>
      <c r="C29" s="242" t="s">
        <v>855</v>
      </c>
      <c r="D29" s="243">
        <v>28.019178082191782</v>
      </c>
      <c r="E29" s="244">
        <v>35941</v>
      </c>
      <c r="F29" s="245">
        <v>46168</v>
      </c>
      <c r="G29" s="246">
        <v>5000000</v>
      </c>
      <c r="H29" s="247">
        <v>5.75</v>
      </c>
      <c r="I29" s="34"/>
    </row>
    <row r="30" spans="1:9" ht="14.15" customHeight="1">
      <c r="A30" s="241">
        <v>4000003</v>
      </c>
      <c r="B30" s="242" t="s">
        <v>849</v>
      </c>
      <c r="C30" s="242" t="s">
        <v>855</v>
      </c>
      <c r="D30" s="243">
        <v>27.019178082191782</v>
      </c>
      <c r="E30" s="244">
        <v>36350</v>
      </c>
      <c r="F30" s="245">
        <v>46212</v>
      </c>
      <c r="G30" s="246">
        <v>20000000</v>
      </c>
      <c r="H30" s="247">
        <v>4.75</v>
      </c>
      <c r="I30" s="34"/>
    </row>
    <row r="31" spans="1:9" ht="14.15" customHeight="1">
      <c r="A31" s="241">
        <v>710001</v>
      </c>
      <c r="B31" s="242" t="s">
        <v>849</v>
      </c>
      <c r="C31" s="242" t="s">
        <v>852</v>
      </c>
      <c r="D31" s="243">
        <v>27.019178082191782</v>
      </c>
      <c r="E31" s="244">
        <v>36355</v>
      </c>
      <c r="F31" s="245">
        <v>46217</v>
      </c>
      <c r="G31" s="246">
        <v>25000000</v>
      </c>
      <c r="H31" s="247">
        <v>4.75</v>
      </c>
      <c r="I31" s="34"/>
    </row>
    <row r="32" spans="1:9" ht="14.15" customHeight="1">
      <c r="A32" s="241">
        <v>710002</v>
      </c>
      <c r="B32" s="242" t="s">
        <v>849</v>
      </c>
      <c r="C32" s="242" t="s">
        <v>852</v>
      </c>
      <c r="D32" s="243">
        <v>27.019178082191782</v>
      </c>
      <c r="E32" s="244">
        <v>36398</v>
      </c>
      <c r="F32" s="245">
        <v>46260</v>
      </c>
      <c r="G32" s="246">
        <v>20000000</v>
      </c>
      <c r="H32" s="247">
        <v>4.875</v>
      </c>
      <c r="I32" s="34"/>
    </row>
    <row r="33" spans="1:9" ht="14.15" customHeight="1">
      <c r="A33" s="241">
        <v>7000475873</v>
      </c>
      <c r="B33" s="242" t="s">
        <v>851</v>
      </c>
      <c r="C33" s="242" t="s">
        <v>852</v>
      </c>
      <c r="D33" s="243">
        <v>31.454794520547946</v>
      </c>
      <c r="E33" s="244">
        <v>34819</v>
      </c>
      <c r="F33" s="245">
        <v>46300</v>
      </c>
      <c r="G33" s="246">
        <v>650902.99</v>
      </c>
      <c r="H33" s="247">
        <v>8.5</v>
      </c>
      <c r="I33" s="34"/>
    </row>
    <row r="34" spans="1:9" ht="14.15" customHeight="1">
      <c r="A34" s="241">
        <v>9000475873</v>
      </c>
      <c r="B34" s="242" t="s">
        <v>851</v>
      </c>
      <c r="C34" s="242" t="s">
        <v>854</v>
      </c>
      <c r="D34" s="243">
        <v>31.482191780821918</v>
      </c>
      <c r="E34" s="244">
        <v>34819</v>
      </c>
      <c r="F34" s="245">
        <v>46310</v>
      </c>
      <c r="G34" s="246">
        <v>614373.49</v>
      </c>
      <c r="H34" s="247">
        <v>8.5</v>
      </c>
      <c r="I34" s="34"/>
    </row>
    <row r="35" spans="1:9" ht="14.15" customHeight="1">
      <c r="A35" s="241">
        <v>1002474</v>
      </c>
      <c r="B35" s="242" t="s">
        <v>853</v>
      </c>
      <c r="C35" s="242" t="s">
        <v>855</v>
      </c>
      <c r="D35" s="243">
        <v>29.019178082191782</v>
      </c>
      <c r="E35" s="244">
        <v>35725</v>
      </c>
      <c r="F35" s="245">
        <v>46317</v>
      </c>
      <c r="G35" s="246">
        <v>10000000</v>
      </c>
      <c r="H35" s="247">
        <v>6.5</v>
      </c>
      <c r="I35" s="34"/>
    </row>
    <row r="36" spans="1:9" ht="14.15" customHeight="1">
      <c r="A36" s="241">
        <v>1311</v>
      </c>
      <c r="B36" s="242" t="s">
        <v>849</v>
      </c>
      <c r="C36" s="242" t="s">
        <v>850</v>
      </c>
      <c r="D36" s="243">
        <v>1.2986301369863014</v>
      </c>
      <c r="E36" s="244">
        <v>45853</v>
      </c>
      <c r="F36" s="245">
        <v>46327</v>
      </c>
      <c r="G36" s="246">
        <v>20000000</v>
      </c>
      <c r="H36" s="247">
        <v>3.83</v>
      </c>
      <c r="I36" s="34"/>
    </row>
    <row r="37" spans="1:9" ht="14.15" customHeight="1">
      <c r="A37" s="241">
        <v>900002413</v>
      </c>
      <c r="B37" s="242" t="s">
        <v>853</v>
      </c>
      <c r="C37" s="242" t="s">
        <v>854</v>
      </c>
      <c r="D37" s="243">
        <v>30.019178082191782</v>
      </c>
      <c r="E37" s="244">
        <v>35408</v>
      </c>
      <c r="F37" s="245">
        <v>46365</v>
      </c>
      <c r="G37" s="246">
        <v>10000000</v>
      </c>
      <c r="H37" s="247">
        <v>7.5</v>
      </c>
      <c r="I37" s="34"/>
    </row>
    <row r="38" spans="1:9" ht="14.15" customHeight="1">
      <c r="A38" s="241">
        <v>1309</v>
      </c>
      <c r="B38" s="242" t="s">
        <v>849</v>
      </c>
      <c r="C38" s="242" t="s">
        <v>850</v>
      </c>
      <c r="D38" s="243">
        <v>1.8712328767123287</v>
      </c>
      <c r="E38" s="244">
        <v>45735</v>
      </c>
      <c r="F38" s="245">
        <v>46418</v>
      </c>
      <c r="G38" s="246">
        <v>18580100</v>
      </c>
      <c r="H38" s="247">
        <v>4.13</v>
      </c>
      <c r="I38" s="34"/>
    </row>
    <row r="39" spans="1:9" ht="14.15" customHeight="1">
      <c r="A39" s="241">
        <v>1321</v>
      </c>
      <c r="B39" s="242" t="s">
        <v>849</v>
      </c>
      <c r="C39" s="242" t="s">
        <v>850</v>
      </c>
      <c r="D39" s="243">
        <v>1.1150684931506849</v>
      </c>
      <c r="E39" s="244">
        <v>46031</v>
      </c>
      <c r="F39" s="245">
        <v>46438</v>
      </c>
      <c r="G39" s="246">
        <v>19000000</v>
      </c>
      <c r="H39" s="247">
        <v>3.69</v>
      </c>
      <c r="I39" s="34"/>
    </row>
    <row r="40" spans="1:9" ht="14.15" customHeight="1">
      <c r="A40" s="241">
        <v>1304</v>
      </c>
      <c r="B40" s="242" t="s">
        <v>849</v>
      </c>
      <c r="C40" s="242" t="s">
        <v>850</v>
      </c>
      <c r="D40" s="243">
        <v>2.2109589041095892</v>
      </c>
      <c r="E40" s="244">
        <v>45670</v>
      </c>
      <c r="F40" s="245">
        <v>46477</v>
      </c>
      <c r="G40" s="246">
        <v>20000000</v>
      </c>
      <c r="H40" s="247">
        <v>4.5199999999999996</v>
      </c>
      <c r="I40" s="34"/>
    </row>
    <row r="41" spans="1:9" ht="14.15" customHeight="1">
      <c r="A41" s="241">
        <v>7000457877</v>
      </c>
      <c r="B41" s="242" t="s">
        <v>851</v>
      </c>
      <c r="C41" s="242" t="s">
        <v>852</v>
      </c>
      <c r="D41" s="243">
        <v>31.254794520547946</v>
      </c>
      <c r="E41" s="244">
        <v>35074</v>
      </c>
      <c r="F41" s="245">
        <v>46482</v>
      </c>
      <c r="G41" s="246">
        <v>75860.240000000005</v>
      </c>
      <c r="H41" s="247">
        <v>10.5</v>
      </c>
      <c r="I41" s="34"/>
    </row>
    <row r="42" spans="1:9" ht="14.15" customHeight="1">
      <c r="A42" s="241">
        <v>1320</v>
      </c>
      <c r="B42" s="242" t="s">
        <v>849</v>
      </c>
      <c r="C42" s="242" t="s">
        <v>850</v>
      </c>
      <c r="D42" s="243">
        <v>1.3835616438356164</v>
      </c>
      <c r="E42" s="244">
        <v>45992</v>
      </c>
      <c r="F42" s="245">
        <v>46497</v>
      </c>
      <c r="G42" s="246">
        <v>8000000</v>
      </c>
      <c r="H42" s="247">
        <v>3.78</v>
      </c>
      <c r="I42" s="34"/>
    </row>
    <row r="43" spans="1:9" ht="14.15" customHeight="1">
      <c r="A43" s="241">
        <v>1002501</v>
      </c>
      <c r="B43" s="242" t="s">
        <v>853</v>
      </c>
      <c r="C43" s="242" t="s">
        <v>855</v>
      </c>
      <c r="D43" s="243">
        <v>29.019178082191782</v>
      </c>
      <c r="E43" s="244">
        <v>35912</v>
      </c>
      <c r="F43" s="245">
        <v>46504</v>
      </c>
      <c r="G43" s="246">
        <v>10000000</v>
      </c>
      <c r="H43" s="247">
        <v>5.625</v>
      </c>
      <c r="I43" s="34"/>
    </row>
    <row r="44" spans="1:9" ht="14.15" customHeight="1">
      <c r="A44" s="241">
        <v>1313</v>
      </c>
      <c r="B44" s="242" t="s">
        <v>849</v>
      </c>
      <c r="C44" s="242" t="s">
        <v>850</v>
      </c>
      <c r="D44" s="243">
        <v>1.8438356164383563</v>
      </c>
      <c r="E44" s="244">
        <v>45866</v>
      </c>
      <c r="F44" s="245">
        <v>46539</v>
      </c>
      <c r="G44" s="246">
        <v>20000000</v>
      </c>
      <c r="H44" s="247">
        <v>3.84</v>
      </c>
      <c r="I44" s="34"/>
    </row>
    <row r="45" spans="1:9" ht="14.15" customHeight="1">
      <c r="A45" s="241">
        <v>900002506</v>
      </c>
      <c r="B45" s="242" t="s">
        <v>853</v>
      </c>
      <c r="C45" s="242" t="s">
        <v>854</v>
      </c>
      <c r="D45" s="243">
        <v>29.019178082191782</v>
      </c>
      <c r="E45" s="244">
        <v>35955</v>
      </c>
      <c r="F45" s="245">
        <v>46547</v>
      </c>
      <c r="G45" s="246">
        <v>5000000</v>
      </c>
      <c r="H45" s="247">
        <v>5.625</v>
      </c>
      <c r="I45" s="34"/>
    </row>
    <row r="46" spans="1:9" ht="14.15" customHeight="1">
      <c r="A46" s="241">
        <v>1111</v>
      </c>
      <c r="B46" s="242" t="s">
        <v>849</v>
      </c>
      <c r="C46" s="242" t="s">
        <v>850</v>
      </c>
      <c r="D46" s="243">
        <v>16.950684931506849</v>
      </c>
      <c r="E46" s="244">
        <v>40381</v>
      </c>
      <c r="F46" s="245">
        <v>46568</v>
      </c>
      <c r="G46" s="246">
        <v>20000000</v>
      </c>
      <c r="H46" s="247">
        <v>4.1900000000000004</v>
      </c>
      <c r="I46" s="34"/>
    </row>
    <row r="47" spans="1:9" ht="14.15" customHeight="1">
      <c r="A47" s="241">
        <v>1042</v>
      </c>
      <c r="B47" s="242" t="s">
        <v>849</v>
      </c>
      <c r="C47" s="242" t="s">
        <v>850</v>
      </c>
      <c r="D47" s="243">
        <v>22.265753424657536</v>
      </c>
      <c r="E47" s="244">
        <v>38442</v>
      </c>
      <c r="F47" s="245">
        <v>46569</v>
      </c>
      <c r="G47" s="246">
        <v>16000000</v>
      </c>
      <c r="H47" s="247">
        <v>4.3499999999999996</v>
      </c>
      <c r="I47" s="34"/>
    </row>
    <row r="48" spans="1:9" ht="14.15" customHeight="1">
      <c r="A48" s="241">
        <v>1308</v>
      </c>
      <c r="B48" s="242" t="s">
        <v>849</v>
      </c>
      <c r="C48" s="242" t="s">
        <v>850</v>
      </c>
      <c r="D48" s="243">
        <v>2.4027397260273973</v>
      </c>
      <c r="E48" s="244">
        <v>45723</v>
      </c>
      <c r="F48" s="245">
        <v>46600</v>
      </c>
      <c r="G48" s="246">
        <v>20000000</v>
      </c>
      <c r="H48" s="247">
        <v>4.18</v>
      </c>
      <c r="I48" s="34"/>
    </row>
    <row r="49" spans="1:9" ht="14.15" customHeight="1">
      <c r="A49" s="241">
        <v>1100</v>
      </c>
      <c r="B49" s="242" t="s">
        <v>849</v>
      </c>
      <c r="C49" s="242" t="s">
        <v>850</v>
      </c>
      <c r="D49" s="243">
        <v>17.953424657534246</v>
      </c>
      <c r="E49" s="244">
        <v>40059</v>
      </c>
      <c r="F49" s="245">
        <v>46612</v>
      </c>
      <c r="G49" s="246">
        <v>10000000</v>
      </c>
      <c r="H49" s="247">
        <v>4.07</v>
      </c>
      <c r="I49" s="34"/>
    </row>
    <row r="50" spans="1:9" ht="14.15" customHeight="1">
      <c r="A50" s="241">
        <v>900002509</v>
      </c>
      <c r="B50" s="242" t="s">
        <v>853</v>
      </c>
      <c r="C50" s="242" t="s">
        <v>854</v>
      </c>
      <c r="D50" s="243">
        <v>29.019178082191782</v>
      </c>
      <c r="E50" s="244">
        <v>36035</v>
      </c>
      <c r="F50" s="245">
        <v>46627</v>
      </c>
      <c r="G50" s="246">
        <v>5000000</v>
      </c>
      <c r="H50" s="247">
        <v>5.375</v>
      </c>
      <c r="I50" s="34"/>
    </row>
    <row r="51" spans="1:9" ht="14.15" customHeight="1">
      <c r="A51" s="241">
        <v>1301</v>
      </c>
      <c r="B51" s="242" t="s">
        <v>849</v>
      </c>
      <c r="C51" s="242" t="s">
        <v>850</v>
      </c>
      <c r="D51" s="243">
        <v>2.6904109589041094</v>
      </c>
      <c r="E51" s="244">
        <v>45649</v>
      </c>
      <c r="F51" s="245">
        <v>46631</v>
      </c>
      <c r="G51" s="246">
        <v>20000000</v>
      </c>
      <c r="H51" s="247">
        <v>4.4800000000000004</v>
      </c>
      <c r="I51" s="34"/>
    </row>
    <row r="52" spans="1:9" ht="14.15" customHeight="1">
      <c r="A52" s="241">
        <v>4000005</v>
      </c>
      <c r="B52" s="242" t="s">
        <v>849</v>
      </c>
      <c r="C52" s="242" t="s">
        <v>855</v>
      </c>
      <c r="D52" s="243">
        <v>28.019178082191782</v>
      </c>
      <c r="E52" s="244">
        <v>36418</v>
      </c>
      <c r="F52" s="245">
        <v>46645</v>
      </c>
      <c r="G52" s="246">
        <v>10000000</v>
      </c>
      <c r="H52" s="247">
        <v>4.75</v>
      </c>
      <c r="I52" s="34"/>
    </row>
    <row r="53" spans="1:9" ht="14.15" customHeight="1">
      <c r="A53" s="241">
        <v>1303</v>
      </c>
      <c r="B53" s="242" t="s">
        <v>849</v>
      </c>
      <c r="C53" s="242" t="s">
        <v>850</v>
      </c>
      <c r="D53" s="243">
        <v>2.7205479452054795</v>
      </c>
      <c r="E53" s="244">
        <v>45667</v>
      </c>
      <c r="F53" s="245">
        <v>46660</v>
      </c>
      <c r="G53" s="246">
        <v>20000000</v>
      </c>
      <c r="H53" s="247">
        <v>4.42</v>
      </c>
      <c r="I53" s="34"/>
    </row>
    <row r="54" spans="1:9" ht="14.15" customHeight="1">
      <c r="A54" s="241">
        <v>7000466779</v>
      </c>
      <c r="B54" s="242" t="s">
        <v>851</v>
      </c>
      <c r="C54" s="242" t="s">
        <v>852</v>
      </c>
      <c r="D54" s="243">
        <v>38.397260273972606</v>
      </c>
      <c r="E54" s="244">
        <v>32650</v>
      </c>
      <c r="F54" s="245">
        <v>46665</v>
      </c>
      <c r="G54" s="246">
        <v>438818.68</v>
      </c>
      <c r="H54" s="247">
        <v>9.375</v>
      </c>
      <c r="I54" s="34"/>
    </row>
    <row r="55" spans="1:9" ht="14.15" customHeight="1">
      <c r="A55" s="241">
        <v>710003</v>
      </c>
      <c r="B55" s="242" t="s">
        <v>849</v>
      </c>
      <c r="C55" s="242" t="s">
        <v>852</v>
      </c>
      <c r="D55" s="243">
        <v>28.019178082191782</v>
      </c>
      <c r="E55" s="244">
        <v>36465</v>
      </c>
      <c r="F55" s="245">
        <v>46692</v>
      </c>
      <c r="G55" s="246">
        <v>5000000</v>
      </c>
      <c r="H55" s="247">
        <v>4.875</v>
      </c>
      <c r="I55" s="34"/>
    </row>
    <row r="56" spans="1:9" ht="14.15" customHeight="1">
      <c r="A56" s="241">
        <v>1002520</v>
      </c>
      <c r="B56" s="242" t="s">
        <v>853</v>
      </c>
      <c r="C56" s="242" t="s">
        <v>855</v>
      </c>
      <c r="D56" s="243">
        <v>29.019178082191782</v>
      </c>
      <c r="E56" s="244">
        <v>36126</v>
      </c>
      <c r="F56" s="245">
        <v>46718</v>
      </c>
      <c r="G56" s="246">
        <v>5000000</v>
      </c>
      <c r="H56" s="247">
        <v>4.75</v>
      </c>
      <c r="I56" s="34"/>
    </row>
    <row r="57" spans="1:9" ht="14.15" customHeight="1">
      <c r="A57" s="241">
        <v>1002421</v>
      </c>
      <c r="B57" s="242" t="s">
        <v>853</v>
      </c>
      <c r="C57" s="242" t="s">
        <v>855</v>
      </c>
      <c r="D57" s="243">
        <v>31.019178082191782</v>
      </c>
      <c r="E57" s="244">
        <v>35479</v>
      </c>
      <c r="F57" s="245">
        <v>46801</v>
      </c>
      <c r="G57" s="246">
        <v>10000000</v>
      </c>
      <c r="H57" s="247">
        <v>7.375</v>
      </c>
      <c r="I57" s="34"/>
    </row>
    <row r="58" spans="1:9" ht="14.15" customHeight="1">
      <c r="A58" s="241">
        <v>1306</v>
      </c>
      <c r="B58" s="242" t="s">
        <v>849</v>
      </c>
      <c r="C58" s="242" t="s">
        <v>850</v>
      </c>
      <c r="D58" s="243">
        <v>3.1123287671232878</v>
      </c>
      <c r="E58" s="244">
        <v>45708</v>
      </c>
      <c r="F58" s="245">
        <v>46844</v>
      </c>
      <c r="G58" s="246">
        <v>20000000</v>
      </c>
      <c r="H58" s="247">
        <v>4.2300000000000004</v>
      </c>
      <c r="I58" s="34"/>
    </row>
    <row r="59" spans="1:9" ht="14.15" customHeight="1">
      <c r="A59" s="241">
        <v>7000468450</v>
      </c>
      <c r="B59" s="242" t="s">
        <v>851</v>
      </c>
      <c r="C59" s="242" t="s">
        <v>852</v>
      </c>
      <c r="D59" s="243">
        <v>38.035616438356165</v>
      </c>
      <c r="E59" s="244">
        <v>32965</v>
      </c>
      <c r="F59" s="245">
        <v>46848</v>
      </c>
      <c r="G59" s="246">
        <v>146272.89000000001</v>
      </c>
      <c r="H59" s="247">
        <v>11.5</v>
      </c>
      <c r="I59" s="34"/>
    </row>
    <row r="60" spans="1:9" ht="14.15" customHeight="1">
      <c r="A60" s="241">
        <v>1312</v>
      </c>
      <c r="B60" s="242" t="s">
        <v>849</v>
      </c>
      <c r="C60" s="242" t="s">
        <v>850</v>
      </c>
      <c r="D60" s="243">
        <v>2.7753424657534245</v>
      </c>
      <c r="E60" s="244">
        <v>45861</v>
      </c>
      <c r="F60" s="245">
        <v>46874</v>
      </c>
      <c r="G60" s="246">
        <v>20000000</v>
      </c>
      <c r="H60" s="247">
        <v>3.94</v>
      </c>
      <c r="I60" s="34"/>
    </row>
    <row r="61" spans="1:9" ht="14.15" customHeight="1">
      <c r="A61" s="241">
        <v>900002463</v>
      </c>
      <c r="B61" s="242" t="s">
        <v>853</v>
      </c>
      <c r="C61" s="242" t="s">
        <v>854</v>
      </c>
      <c r="D61" s="243">
        <v>31.021917808219179</v>
      </c>
      <c r="E61" s="244">
        <v>35556</v>
      </c>
      <c r="F61" s="245">
        <v>46879</v>
      </c>
      <c r="G61" s="246">
        <v>10000000</v>
      </c>
      <c r="H61" s="247">
        <v>7.625</v>
      </c>
      <c r="I61" s="34"/>
    </row>
    <row r="62" spans="1:9" ht="14.15" customHeight="1">
      <c r="A62" s="241">
        <v>1318</v>
      </c>
      <c r="B62" s="242" t="s">
        <v>849</v>
      </c>
      <c r="C62" s="242" t="s">
        <v>850</v>
      </c>
      <c r="D62" s="243">
        <v>2.6739726027397261</v>
      </c>
      <c r="E62" s="244">
        <v>45929</v>
      </c>
      <c r="F62" s="245">
        <v>46905</v>
      </c>
      <c r="G62" s="246">
        <v>15000000</v>
      </c>
      <c r="H62" s="247">
        <v>4.0199999999999996</v>
      </c>
      <c r="I62" s="34"/>
    </row>
    <row r="63" spans="1:9" ht="14.15" customHeight="1">
      <c r="A63" s="241">
        <v>1110</v>
      </c>
      <c r="B63" s="242" t="s">
        <v>849</v>
      </c>
      <c r="C63" s="242" t="s">
        <v>850</v>
      </c>
      <c r="D63" s="243">
        <v>18.043835616438358</v>
      </c>
      <c r="E63" s="244">
        <v>40380</v>
      </c>
      <c r="F63" s="245">
        <v>46966</v>
      </c>
      <c r="G63" s="246">
        <v>20000000</v>
      </c>
      <c r="H63" s="247">
        <v>4.21</v>
      </c>
      <c r="I63" s="34"/>
    </row>
    <row r="64" spans="1:9" ht="14.15" customHeight="1">
      <c r="A64" s="241">
        <v>4000004</v>
      </c>
      <c r="B64" s="242" t="s">
        <v>849</v>
      </c>
      <c r="C64" s="242" t="s">
        <v>855</v>
      </c>
      <c r="D64" s="243">
        <v>29.021917808219179</v>
      </c>
      <c r="E64" s="244">
        <v>36382</v>
      </c>
      <c r="F64" s="245">
        <v>46975</v>
      </c>
      <c r="G64" s="246">
        <v>15000000</v>
      </c>
      <c r="H64" s="247">
        <v>4.5</v>
      </c>
      <c r="I64" s="34"/>
    </row>
    <row r="65" spans="1:9" ht="14.15" customHeight="1">
      <c r="A65" s="241">
        <v>1048</v>
      </c>
      <c r="B65" s="242" t="s">
        <v>849</v>
      </c>
      <c r="C65" s="242" t="s">
        <v>850</v>
      </c>
      <c r="D65" s="243">
        <v>22.942465753424656</v>
      </c>
      <c r="E65" s="244">
        <v>38652</v>
      </c>
      <c r="F65" s="245">
        <v>47026</v>
      </c>
      <c r="G65" s="246">
        <v>15000000</v>
      </c>
      <c r="H65" s="247">
        <v>4.45</v>
      </c>
      <c r="I65" s="34"/>
    </row>
    <row r="66" spans="1:9" ht="14.15" customHeight="1">
      <c r="A66" s="241">
        <v>1302</v>
      </c>
      <c r="B66" s="242" t="s">
        <v>849</v>
      </c>
      <c r="C66" s="242" t="s">
        <v>850</v>
      </c>
      <c r="D66" s="243">
        <v>3.8136986301369862</v>
      </c>
      <c r="E66" s="244">
        <v>45666</v>
      </c>
      <c r="F66" s="245">
        <v>47058</v>
      </c>
      <c r="G66" s="246">
        <v>20000000</v>
      </c>
      <c r="H66" s="247">
        <v>4.41</v>
      </c>
      <c r="I66" s="34"/>
    </row>
    <row r="67" spans="1:9" ht="14.15" customHeight="1">
      <c r="A67" s="241">
        <v>1002521</v>
      </c>
      <c r="B67" s="242" t="s">
        <v>853</v>
      </c>
      <c r="C67" s="242" t="s">
        <v>855</v>
      </c>
      <c r="D67" s="243">
        <v>30.021917808219179</v>
      </c>
      <c r="E67" s="244">
        <v>36126</v>
      </c>
      <c r="F67" s="245">
        <v>47084</v>
      </c>
      <c r="G67" s="246">
        <v>5000000</v>
      </c>
      <c r="H67" s="247">
        <v>4.75</v>
      </c>
      <c r="I67" s="34"/>
    </row>
    <row r="68" spans="1:9" ht="14.15" customHeight="1">
      <c r="A68" s="241">
        <v>900002420</v>
      </c>
      <c r="B68" s="242" t="s">
        <v>853</v>
      </c>
      <c r="C68" s="242" t="s">
        <v>854</v>
      </c>
      <c r="D68" s="243">
        <v>32.021917808219179</v>
      </c>
      <c r="E68" s="244">
        <v>35478</v>
      </c>
      <c r="F68" s="245">
        <v>47166</v>
      </c>
      <c r="G68" s="246">
        <v>10000000</v>
      </c>
      <c r="H68" s="247">
        <v>7.375</v>
      </c>
      <c r="I68" s="34"/>
    </row>
    <row r="69" spans="1:9" ht="14.15" customHeight="1">
      <c r="A69" s="241">
        <v>1002422</v>
      </c>
      <c r="B69" s="242" t="s">
        <v>853</v>
      </c>
      <c r="C69" s="242" t="s">
        <v>855</v>
      </c>
      <c r="D69" s="243">
        <v>32.021917808219179</v>
      </c>
      <c r="E69" s="244">
        <v>35479</v>
      </c>
      <c r="F69" s="245">
        <v>47167</v>
      </c>
      <c r="G69" s="246">
        <v>10000000</v>
      </c>
      <c r="H69" s="247">
        <v>7.375</v>
      </c>
      <c r="I69" s="34"/>
    </row>
    <row r="70" spans="1:9" ht="14.15" customHeight="1">
      <c r="A70" s="241">
        <v>1002527</v>
      </c>
      <c r="B70" s="242" t="s">
        <v>853</v>
      </c>
      <c r="C70" s="242" t="s">
        <v>855</v>
      </c>
      <c r="D70" s="243">
        <v>30.07123287671233</v>
      </c>
      <c r="E70" s="244">
        <v>36216</v>
      </c>
      <c r="F70" s="245">
        <v>47192</v>
      </c>
      <c r="G70" s="246">
        <v>5000000</v>
      </c>
      <c r="H70" s="247">
        <v>4.5</v>
      </c>
      <c r="I70" s="34"/>
    </row>
    <row r="71" spans="1:9" ht="14.15" customHeight="1">
      <c r="A71" s="241">
        <v>1277</v>
      </c>
      <c r="B71" s="242" t="s">
        <v>849</v>
      </c>
      <c r="C71" s="242" t="s">
        <v>850</v>
      </c>
      <c r="D71" s="243">
        <v>5.3369863013698629</v>
      </c>
      <c r="E71" s="244">
        <v>45244</v>
      </c>
      <c r="F71" s="245">
        <v>47192</v>
      </c>
      <c r="G71" s="246">
        <v>20000000</v>
      </c>
      <c r="H71" s="247">
        <v>4.3099999999999996</v>
      </c>
      <c r="I71" s="34"/>
    </row>
    <row r="72" spans="1:9" ht="14.15" customHeight="1">
      <c r="A72" s="241">
        <v>1314</v>
      </c>
      <c r="B72" s="242" t="s">
        <v>849</v>
      </c>
      <c r="C72" s="242" t="s">
        <v>850</v>
      </c>
      <c r="D72" s="243">
        <v>3.6575342465753424</v>
      </c>
      <c r="E72" s="244">
        <v>45874</v>
      </c>
      <c r="F72" s="245">
        <v>47209</v>
      </c>
      <c r="G72" s="246">
        <v>8000000</v>
      </c>
      <c r="H72" s="247">
        <v>4.04</v>
      </c>
      <c r="I72" s="34"/>
    </row>
    <row r="73" spans="1:9" ht="14.15" customHeight="1">
      <c r="A73" s="241">
        <v>1113</v>
      </c>
      <c r="B73" s="242" t="s">
        <v>849</v>
      </c>
      <c r="C73" s="242" t="s">
        <v>850</v>
      </c>
      <c r="D73" s="243">
        <v>18.5013698630137</v>
      </c>
      <c r="E73" s="244">
        <v>40457</v>
      </c>
      <c r="F73" s="245">
        <v>47210</v>
      </c>
      <c r="G73" s="246">
        <v>15000000</v>
      </c>
      <c r="H73" s="247">
        <v>3.85</v>
      </c>
      <c r="I73" s="34"/>
    </row>
    <row r="74" spans="1:9" ht="14.15" customHeight="1">
      <c r="A74" s="241">
        <v>1021</v>
      </c>
      <c r="B74" s="242" t="s">
        <v>849</v>
      </c>
      <c r="C74" s="242" t="s">
        <v>850</v>
      </c>
      <c r="D74" s="243">
        <v>25.027397260273972</v>
      </c>
      <c r="E74" s="244">
        <v>38077</v>
      </c>
      <c r="F74" s="245">
        <v>47212</v>
      </c>
      <c r="G74" s="246">
        <v>25000000</v>
      </c>
      <c r="H74" s="247">
        <v>4.8</v>
      </c>
      <c r="I74" s="34"/>
    </row>
    <row r="75" spans="1:9" ht="14.15" customHeight="1">
      <c r="A75" s="241">
        <v>1315</v>
      </c>
      <c r="B75" s="242" t="s">
        <v>849</v>
      </c>
      <c r="C75" s="242" t="s">
        <v>850</v>
      </c>
      <c r="D75" s="243">
        <v>3.6657534246575341</v>
      </c>
      <c r="E75" s="244">
        <v>45901</v>
      </c>
      <c r="F75" s="245">
        <v>47239</v>
      </c>
      <c r="G75" s="246">
        <v>29000000</v>
      </c>
      <c r="H75" s="247">
        <v>4.0999999999999996</v>
      </c>
      <c r="I75" s="34"/>
    </row>
    <row r="76" spans="1:9" ht="14.15" customHeight="1">
      <c r="A76" s="241">
        <v>1307</v>
      </c>
      <c r="B76" s="242" t="s">
        <v>849</v>
      </c>
      <c r="C76" s="242" t="s">
        <v>850</v>
      </c>
      <c r="D76" s="243">
        <v>4.3068493150684928</v>
      </c>
      <c r="E76" s="244">
        <v>45712</v>
      </c>
      <c r="F76" s="245">
        <v>47284</v>
      </c>
      <c r="G76" s="246">
        <v>20000000</v>
      </c>
      <c r="H76" s="247">
        <v>4.33</v>
      </c>
      <c r="I76" s="34"/>
    </row>
    <row r="77" spans="1:9" ht="14.15" customHeight="1">
      <c r="A77" s="241">
        <v>4000006</v>
      </c>
      <c r="B77" s="242" t="s">
        <v>849</v>
      </c>
      <c r="C77" s="242" t="s">
        <v>855</v>
      </c>
      <c r="D77" s="243">
        <v>30.021917808219179</v>
      </c>
      <c r="E77" s="244">
        <v>36418</v>
      </c>
      <c r="F77" s="245">
        <v>47376</v>
      </c>
      <c r="G77" s="246">
        <v>10000000</v>
      </c>
      <c r="H77" s="247">
        <v>4.75</v>
      </c>
      <c r="I77" s="34"/>
    </row>
    <row r="78" spans="1:9" ht="14.15" customHeight="1">
      <c r="A78" s="241">
        <v>1023</v>
      </c>
      <c r="B78" s="242" t="s">
        <v>849</v>
      </c>
      <c r="C78" s="242" t="s">
        <v>850</v>
      </c>
      <c r="D78" s="243">
        <v>25.019178082191782</v>
      </c>
      <c r="E78" s="244">
        <v>38259</v>
      </c>
      <c r="F78" s="245">
        <v>47391</v>
      </c>
      <c r="G78" s="246">
        <v>10000000</v>
      </c>
      <c r="H78" s="247">
        <v>4.8</v>
      </c>
      <c r="I78" s="34"/>
    </row>
    <row r="79" spans="1:9" ht="14.15" customHeight="1">
      <c r="A79" s="241">
        <v>7000466777</v>
      </c>
      <c r="B79" s="242" t="s">
        <v>851</v>
      </c>
      <c r="C79" s="242" t="s">
        <v>852</v>
      </c>
      <c r="D79" s="243">
        <v>40.4</v>
      </c>
      <c r="E79" s="244">
        <v>32650</v>
      </c>
      <c r="F79" s="245">
        <v>47396</v>
      </c>
      <c r="G79" s="246">
        <v>585091.57999999996</v>
      </c>
      <c r="H79" s="247">
        <v>9.375</v>
      </c>
      <c r="I79" s="34"/>
    </row>
    <row r="80" spans="1:9" ht="14.15" customHeight="1">
      <c r="A80" s="241">
        <v>1274</v>
      </c>
      <c r="B80" s="242" t="s">
        <v>849</v>
      </c>
      <c r="C80" s="242" t="s">
        <v>850</v>
      </c>
      <c r="D80" s="243">
        <v>6.74</v>
      </c>
      <c r="E80" s="244">
        <v>44993</v>
      </c>
      <c r="F80" s="245">
        <v>47452</v>
      </c>
      <c r="G80" s="246">
        <v>20000000</v>
      </c>
      <c r="H80" s="247">
        <v>3.81</v>
      </c>
      <c r="I80" s="34"/>
    </row>
    <row r="81" spans="1:9" ht="14.15" customHeight="1">
      <c r="A81" s="241">
        <v>1275</v>
      </c>
      <c r="B81" s="242" t="s">
        <v>849</v>
      </c>
      <c r="C81" s="242" t="s">
        <v>850</v>
      </c>
      <c r="D81" s="243">
        <v>6.86</v>
      </c>
      <c r="E81" s="244">
        <v>44995</v>
      </c>
      <c r="F81" s="245">
        <v>47498</v>
      </c>
      <c r="G81" s="246">
        <v>17734000</v>
      </c>
      <c r="H81" s="247">
        <v>3.88</v>
      </c>
      <c r="I81" s="34"/>
    </row>
    <row r="82" spans="1:9" ht="14.15" customHeight="1">
      <c r="A82" s="241">
        <v>900002419</v>
      </c>
      <c r="B82" s="242" t="s">
        <v>853</v>
      </c>
      <c r="C82" s="242" t="s">
        <v>854</v>
      </c>
      <c r="D82" s="243">
        <v>33.021917808219179</v>
      </c>
      <c r="E82" s="244">
        <v>35478</v>
      </c>
      <c r="F82" s="245">
        <v>47531</v>
      </c>
      <c r="G82" s="246">
        <v>10000000</v>
      </c>
      <c r="H82" s="247">
        <v>7.375</v>
      </c>
      <c r="I82" s="34"/>
    </row>
    <row r="83" spans="1:9" ht="14.15" customHeight="1">
      <c r="A83" s="241">
        <v>1002437</v>
      </c>
      <c r="B83" s="242" t="s">
        <v>853</v>
      </c>
      <c r="C83" s="242" t="s">
        <v>855</v>
      </c>
      <c r="D83" s="243">
        <v>33.021917808219179</v>
      </c>
      <c r="E83" s="244">
        <v>35506</v>
      </c>
      <c r="F83" s="245">
        <v>47559</v>
      </c>
      <c r="G83" s="246">
        <v>20000000</v>
      </c>
      <c r="H83" s="247">
        <v>7.5</v>
      </c>
      <c r="I83" s="34"/>
    </row>
    <row r="84" spans="1:9" ht="14.15" customHeight="1">
      <c r="A84" s="241">
        <v>1130</v>
      </c>
      <c r="B84" s="242" t="s">
        <v>849</v>
      </c>
      <c r="C84" s="242" t="s">
        <v>850</v>
      </c>
      <c r="D84" s="243">
        <v>17.490410958904111</v>
      </c>
      <c r="E84" s="244">
        <v>41190</v>
      </c>
      <c r="F84" s="245">
        <v>47574</v>
      </c>
      <c r="G84" s="246">
        <v>20000000</v>
      </c>
      <c r="H84" s="247">
        <v>2.64</v>
      </c>
      <c r="I84" s="34"/>
    </row>
    <row r="85" spans="1:9" ht="14.15" customHeight="1">
      <c r="A85" s="241">
        <v>1310</v>
      </c>
      <c r="B85" s="242" t="s">
        <v>849</v>
      </c>
      <c r="C85" s="242" t="s">
        <v>850</v>
      </c>
      <c r="D85" s="243">
        <v>4.7479452054794518</v>
      </c>
      <c r="E85" s="244">
        <v>45841</v>
      </c>
      <c r="F85" s="245">
        <v>47574</v>
      </c>
      <c r="G85" s="246">
        <v>13000000</v>
      </c>
      <c r="H85" s="247">
        <v>3.97</v>
      </c>
      <c r="I85" s="34"/>
    </row>
    <row r="86" spans="1:9" ht="14.15" customHeight="1">
      <c r="A86" s="241">
        <v>1316</v>
      </c>
      <c r="B86" s="242" t="s">
        <v>849</v>
      </c>
      <c r="C86" s="242" t="s">
        <v>850</v>
      </c>
      <c r="D86" s="243">
        <v>4.558904109589041</v>
      </c>
      <c r="E86" s="244">
        <v>45910</v>
      </c>
      <c r="F86" s="245">
        <v>47574</v>
      </c>
      <c r="G86" s="246">
        <v>20000000</v>
      </c>
      <c r="H86" s="247">
        <v>4.1500000000000004</v>
      </c>
      <c r="I86" s="34"/>
    </row>
    <row r="87" spans="1:9" ht="14.15" customHeight="1">
      <c r="A87" s="241">
        <v>7000468451</v>
      </c>
      <c r="B87" s="242" t="s">
        <v>851</v>
      </c>
      <c r="C87" s="242" t="s">
        <v>852</v>
      </c>
      <c r="D87" s="243">
        <v>40.035616438356165</v>
      </c>
      <c r="E87" s="244">
        <v>32965</v>
      </c>
      <c r="F87" s="245">
        <v>47578</v>
      </c>
      <c r="G87" s="246">
        <v>146272.89000000001</v>
      </c>
      <c r="H87" s="247">
        <v>11.5</v>
      </c>
      <c r="I87" s="34"/>
    </row>
    <row r="88" spans="1:9" ht="14.15" customHeight="1">
      <c r="A88" s="241">
        <v>1276</v>
      </c>
      <c r="B88" s="242" t="s">
        <v>849</v>
      </c>
      <c r="C88" s="242" t="s">
        <v>850</v>
      </c>
      <c r="D88" s="243">
        <v>6.4246575342465757</v>
      </c>
      <c r="E88" s="244">
        <v>45243</v>
      </c>
      <c r="F88" s="245">
        <v>47588</v>
      </c>
      <c r="G88" s="246">
        <v>20000000</v>
      </c>
      <c r="H88" s="247">
        <v>4.25</v>
      </c>
      <c r="I88" s="34"/>
    </row>
    <row r="89" spans="1:9" ht="14.15" customHeight="1">
      <c r="A89" s="241">
        <v>1025</v>
      </c>
      <c r="B89" s="242" t="s">
        <v>849</v>
      </c>
      <c r="C89" s="242" t="s">
        <v>850</v>
      </c>
      <c r="D89" s="243">
        <v>25.43013698630137</v>
      </c>
      <c r="E89" s="244">
        <v>38310</v>
      </c>
      <c r="F89" s="245">
        <v>47592</v>
      </c>
      <c r="G89" s="246">
        <v>15000000</v>
      </c>
      <c r="H89" s="247">
        <v>4.6500000000000004</v>
      </c>
      <c r="I89" s="34"/>
    </row>
    <row r="90" spans="1:9" ht="14.15" customHeight="1">
      <c r="A90" s="241">
        <v>1305</v>
      </c>
      <c r="B90" s="242" t="s">
        <v>849</v>
      </c>
      <c r="C90" s="242" t="s">
        <v>850</v>
      </c>
      <c r="D90" s="243">
        <v>5.1972602739726028</v>
      </c>
      <c r="E90" s="244">
        <v>45707</v>
      </c>
      <c r="F90" s="245">
        <v>47604</v>
      </c>
      <c r="G90" s="246">
        <v>20000000</v>
      </c>
      <c r="H90" s="247">
        <v>4.3499999999999996</v>
      </c>
      <c r="I90" s="34"/>
    </row>
    <row r="91" spans="1:9" ht="14.15" customHeight="1">
      <c r="A91" s="241">
        <v>1319</v>
      </c>
      <c r="B91" s="242" t="s">
        <v>849</v>
      </c>
      <c r="C91" s="242" t="s">
        <v>850</v>
      </c>
      <c r="D91" s="243">
        <v>4.4876712328767123</v>
      </c>
      <c r="E91" s="244">
        <v>45966</v>
      </c>
      <c r="F91" s="245">
        <v>47604</v>
      </c>
      <c r="G91" s="246">
        <v>18000000</v>
      </c>
      <c r="H91" s="247">
        <v>3.95</v>
      </c>
      <c r="I91" s="34"/>
    </row>
    <row r="92" spans="1:9" ht="14.15" customHeight="1">
      <c r="A92" s="241">
        <v>900002507</v>
      </c>
      <c r="B92" s="242" t="s">
        <v>853</v>
      </c>
      <c r="C92" s="242" t="s">
        <v>854</v>
      </c>
      <c r="D92" s="243">
        <v>32.021917808219179</v>
      </c>
      <c r="E92" s="244">
        <v>35965</v>
      </c>
      <c r="F92" s="245">
        <v>47653</v>
      </c>
      <c r="G92" s="246">
        <v>10000000</v>
      </c>
      <c r="H92" s="247">
        <v>5.5</v>
      </c>
      <c r="I92" s="34"/>
    </row>
    <row r="93" spans="1:9" ht="14.15" customHeight="1">
      <c r="A93" s="241">
        <v>1022</v>
      </c>
      <c r="B93" s="242" t="s">
        <v>849</v>
      </c>
      <c r="C93" s="242" t="s">
        <v>850</v>
      </c>
      <c r="D93" s="243">
        <v>26.016438356164382</v>
      </c>
      <c r="E93" s="244">
        <v>38225</v>
      </c>
      <c r="F93" s="245">
        <v>47721</v>
      </c>
      <c r="G93" s="246">
        <v>8000000</v>
      </c>
      <c r="H93" s="247">
        <v>4.9000000000000004</v>
      </c>
      <c r="I93" s="34"/>
    </row>
    <row r="94" spans="1:9" ht="14.15" customHeight="1">
      <c r="A94" s="241">
        <v>4000007</v>
      </c>
      <c r="B94" s="242" t="s">
        <v>849</v>
      </c>
      <c r="C94" s="242" t="s">
        <v>855</v>
      </c>
      <c r="D94" s="243">
        <v>31.021917808219179</v>
      </c>
      <c r="E94" s="244">
        <v>36476</v>
      </c>
      <c r="F94" s="245">
        <v>47799</v>
      </c>
      <c r="G94" s="246">
        <v>10000000</v>
      </c>
      <c r="H94" s="247">
        <v>4.25</v>
      </c>
      <c r="I94" s="34"/>
    </row>
    <row r="95" spans="1:9" ht="14.15" customHeight="1">
      <c r="A95" s="241">
        <v>1028</v>
      </c>
      <c r="B95" s="242" t="s">
        <v>849</v>
      </c>
      <c r="C95" s="242" t="s">
        <v>850</v>
      </c>
      <c r="D95" s="243">
        <v>26.016438356164382</v>
      </c>
      <c r="E95" s="244">
        <v>38344</v>
      </c>
      <c r="F95" s="245">
        <v>47840</v>
      </c>
      <c r="G95" s="246">
        <v>8500000</v>
      </c>
      <c r="H95" s="247">
        <v>4.5</v>
      </c>
      <c r="I95" s="34"/>
    </row>
    <row r="96" spans="1:9" ht="14.15" customHeight="1">
      <c r="A96" s="241">
        <v>1002438</v>
      </c>
      <c r="B96" s="242" t="s">
        <v>853</v>
      </c>
      <c r="C96" s="242" t="s">
        <v>855</v>
      </c>
      <c r="D96" s="243">
        <v>34.027397260273972</v>
      </c>
      <c r="E96" s="244">
        <v>35506</v>
      </c>
      <c r="F96" s="245">
        <v>47926</v>
      </c>
      <c r="G96" s="246">
        <v>24000000</v>
      </c>
      <c r="H96" s="247">
        <v>7.5</v>
      </c>
      <c r="I96" s="34"/>
    </row>
    <row r="97" spans="1:9" ht="14.15" customHeight="1">
      <c r="A97" s="241">
        <v>1317</v>
      </c>
      <c r="B97" s="242" t="s">
        <v>849</v>
      </c>
      <c r="C97" s="242" t="s">
        <v>850</v>
      </c>
      <c r="D97" s="243">
        <v>5.5342465753424657</v>
      </c>
      <c r="E97" s="244">
        <v>45919</v>
      </c>
      <c r="F97" s="245">
        <v>47939</v>
      </c>
      <c r="G97" s="246">
        <v>20000000</v>
      </c>
      <c r="H97" s="247">
        <v>4.28</v>
      </c>
      <c r="I97" s="34"/>
    </row>
    <row r="98" spans="1:9" ht="14.15" customHeight="1">
      <c r="A98" s="241">
        <v>7000475839</v>
      </c>
      <c r="B98" s="242" t="s">
        <v>851</v>
      </c>
      <c r="C98" s="242" t="s">
        <v>852</v>
      </c>
      <c r="D98" s="243">
        <v>36.660273972602738</v>
      </c>
      <c r="E98" s="244">
        <v>34562</v>
      </c>
      <c r="F98" s="245">
        <v>47943</v>
      </c>
      <c r="G98" s="246">
        <v>731364.47</v>
      </c>
      <c r="H98" s="247">
        <v>8.5</v>
      </c>
      <c r="I98" s="34"/>
    </row>
    <row r="99" spans="1:9" ht="14.15" customHeight="1">
      <c r="A99" s="241">
        <v>9000475839</v>
      </c>
      <c r="B99" s="242" t="s">
        <v>851</v>
      </c>
      <c r="C99" s="242" t="s">
        <v>854</v>
      </c>
      <c r="D99" s="243">
        <v>36.0027397260274</v>
      </c>
      <c r="E99" s="244">
        <v>34812</v>
      </c>
      <c r="F99" s="245">
        <v>47953</v>
      </c>
      <c r="G99" s="246">
        <v>690319.37</v>
      </c>
      <c r="H99" s="247">
        <v>8.5</v>
      </c>
      <c r="I99" s="34"/>
    </row>
    <row r="100" spans="1:9" ht="14.15" customHeight="1">
      <c r="A100" s="241">
        <v>1322</v>
      </c>
      <c r="B100" s="242" t="s">
        <v>849</v>
      </c>
      <c r="C100" s="242" t="s">
        <v>850</v>
      </c>
      <c r="D100" s="243">
        <v>5.2410958904109588</v>
      </c>
      <c r="E100" s="244">
        <v>46045</v>
      </c>
      <c r="F100" s="245">
        <v>47958</v>
      </c>
      <c r="G100" s="246">
        <v>20000000</v>
      </c>
      <c r="H100" s="247">
        <v>4.0999999999999996</v>
      </c>
      <c r="I100" s="34"/>
    </row>
    <row r="101" spans="1:9" ht="14.15" customHeight="1">
      <c r="A101" s="241">
        <v>1280</v>
      </c>
      <c r="B101" s="242" t="s">
        <v>849</v>
      </c>
      <c r="C101" s="242" t="s">
        <v>850</v>
      </c>
      <c r="D101" s="243">
        <v>7.4054794520547942</v>
      </c>
      <c r="E101" s="244">
        <v>45266</v>
      </c>
      <c r="F101" s="245">
        <v>47969</v>
      </c>
      <c r="G101" s="246">
        <v>20000000</v>
      </c>
      <c r="H101" s="247">
        <v>4.16</v>
      </c>
      <c r="I101" s="34"/>
    </row>
    <row r="102" spans="1:9" ht="14.15" customHeight="1">
      <c r="A102" s="241">
        <v>1261</v>
      </c>
      <c r="B102" s="242" t="s">
        <v>849</v>
      </c>
      <c r="C102" s="242" t="s">
        <v>850</v>
      </c>
      <c r="D102" s="243">
        <v>9.2986301369863007</v>
      </c>
      <c r="E102" s="244">
        <v>44635</v>
      </c>
      <c r="F102" s="245">
        <v>48029</v>
      </c>
      <c r="G102" s="246">
        <v>25000000</v>
      </c>
      <c r="H102" s="247">
        <v>1.6</v>
      </c>
      <c r="I102" s="34"/>
    </row>
    <row r="103" spans="1:9" ht="14.15" customHeight="1">
      <c r="A103" s="241">
        <v>900002471</v>
      </c>
      <c r="B103" s="242" t="s">
        <v>853</v>
      </c>
      <c r="C103" s="242" t="s">
        <v>854</v>
      </c>
      <c r="D103" s="243">
        <v>34.021917808219179</v>
      </c>
      <c r="E103" s="244">
        <v>35717</v>
      </c>
      <c r="F103" s="245">
        <v>48135</v>
      </c>
      <c r="G103" s="246">
        <v>10000000</v>
      </c>
      <c r="H103" s="247">
        <v>6.5</v>
      </c>
      <c r="I103" s="34"/>
    </row>
    <row r="104" spans="1:9" ht="14.15" customHeight="1">
      <c r="A104" s="241">
        <v>1027</v>
      </c>
      <c r="B104" s="242" t="s">
        <v>849</v>
      </c>
      <c r="C104" s="242" t="s">
        <v>850</v>
      </c>
      <c r="D104" s="243">
        <v>31.019178082191782</v>
      </c>
      <c r="E104" s="244">
        <v>36860</v>
      </c>
      <c r="F104" s="245">
        <v>48182</v>
      </c>
      <c r="G104" s="246">
        <v>10000000</v>
      </c>
      <c r="H104" s="247">
        <v>4.55</v>
      </c>
      <c r="I104" s="34"/>
    </row>
    <row r="105" spans="1:9" ht="14.15" customHeight="1">
      <c r="A105" s="241">
        <v>900002414</v>
      </c>
      <c r="B105" s="242" t="s">
        <v>853</v>
      </c>
      <c r="C105" s="242" t="s">
        <v>854</v>
      </c>
      <c r="D105" s="243">
        <v>35.021917808219179</v>
      </c>
      <c r="E105" s="244">
        <v>35408</v>
      </c>
      <c r="F105" s="245">
        <v>48191</v>
      </c>
      <c r="G105" s="246">
        <v>10000000</v>
      </c>
      <c r="H105" s="247">
        <v>7.5</v>
      </c>
      <c r="I105" s="34"/>
    </row>
    <row r="106" spans="1:9" ht="14.15" customHeight="1">
      <c r="A106" s="241">
        <v>1033</v>
      </c>
      <c r="B106" s="242" t="s">
        <v>849</v>
      </c>
      <c r="C106" s="242" t="s">
        <v>850</v>
      </c>
      <c r="D106" s="243">
        <v>26.93972602739726</v>
      </c>
      <c r="E106" s="244">
        <v>38419</v>
      </c>
      <c r="F106" s="245">
        <v>48252</v>
      </c>
      <c r="G106" s="246">
        <v>18000000</v>
      </c>
      <c r="H106" s="247">
        <v>4.8500000000000005</v>
      </c>
      <c r="I106" s="34"/>
    </row>
    <row r="107" spans="1:9" ht="14.15" customHeight="1">
      <c r="A107" s="241">
        <v>1031</v>
      </c>
      <c r="B107" s="242" t="s">
        <v>849</v>
      </c>
      <c r="C107" s="242" t="s">
        <v>850</v>
      </c>
      <c r="D107" s="243">
        <v>27.019178082191782</v>
      </c>
      <c r="E107" s="244">
        <v>38408</v>
      </c>
      <c r="F107" s="245">
        <v>48270</v>
      </c>
      <c r="G107" s="246">
        <v>10000000</v>
      </c>
      <c r="H107" s="247">
        <v>4.7</v>
      </c>
      <c r="I107" s="34"/>
    </row>
    <row r="108" spans="1:9" ht="14.15" customHeight="1">
      <c r="A108" s="241">
        <v>1002526</v>
      </c>
      <c r="B108" s="242" t="s">
        <v>853</v>
      </c>
      <c r="C108" s="242" t="s">
        <v>855</v>
      </c>
      <c r="D108" s="243">
        <v>33.073972602739723</v>
      </c>
      <c r="E108" s="244">
        <v>36216</v>
      </c>
      <c r="F108" s="245">
        <v>48288</v>
      </c>
      <c r="G108" s="246">
        <v>10000000</v>
      </c>
      <c r="H108" s="247">
        <v>4.5</v>
      </c>
      <c r="I108" s="34"/>
    </row>
    <row r="109" spans="1:9" ht="14.15" customHeight="1">
      <c r="A109" s="241">
        <v>1002451</v>
      </c>
      <c r="B109" s="242" t="s">
        <v>853</v>
      </c>
      <c r="C109" s="242" t="s">
        <v>855</v>
      </c>
      <c r="D109" s="243">
        <v>35.024657534246572</v>
      </c>
      <c r="E109" s="244">
        <v>35514</v>
      </c>
      <c r="F109" s="245">
        <v>48298</v>
      </c>
      <c r="G109" s="246">
        <v>11000000</v>
      </c>
      <c r="H109" s="247">
        <v>7.75</v>
      </c>
      <c r="I109" s="34"/>
    </row>
    <row r="110" spans="1:9" ht="14.15" customHeight="1">
      <c r="A110" s="241">
        <v>1287</v>
      </c>
      <c r="B110" s="242" t="s">
        <v>849</v>
      </c>
      <c r="C110" s="242" t="s">
        <v>850</v>
      </c>
      <c r="D110" s="243">
        <v>8.1287671232876715</v>
      </c>
      <c r="E110" s="244">
        <v>45338</v>
      </c>
      <c r="F110" s="245">
        <v>48305</v>
      </c>
      <c r="G110" s="246">
        <v>20000000</v>
      </c>
      <c r="H110" s="247">
        <v>4.1399999999999997</v>
      </c>
      <c r="I110" s="34"/>
    </row>
    <row r="111" spans="1:9" ht="14.15" customHeight="1">
      <c r="A111" s="241">
        <v>1279</v>
      </c>
      <c r="B111" s="242" t="s">
        <v>849</v>
      </c>
      <c r="C111" s="242" t="s">
        <v>850</v>
      </c>
      <c r="D111" s="243">
        <v>8.4109589041095898</v>
      </c>
      <c r="E111" s="244">
        <v>45264</v>
      </c>
      <c r="F111" s="245">
        <v>48334</v>
      </c>
      <c r="G111" s="246">
        <v>20000000</v>
      </c>
      <c r="H111" s="247">
        <v>4.2</v>
      </c>
      <c r="I111" s="34"/>
    </row>
    <row r="112" spans="1:9" ht="14.15" customHeight="1">
      <c r="A112" s="241">
        <v>1038</v>
      </c>
      <c r="B112" s="242" t="s">
        <v>849</v>
      </c>
      <c r="C112" s="242" t="s">
        <v>850</v>
      </c>
      <c r="D112" s="243">
        <v>27.523287671232875</v>
      </c>
      <c r="E112" s="244">
        <v>38435</v>
      </c>
      <c r="F112" s="245">
        <v>48481</v>
      </c>
      <c r="G112" s="246">
        <v>10000000</v>
      </c>
      <c r="H112" s="247">
        <v>4.8500000000000005</v>
      </c>
      <c r="I112" s="34"/>
    </row>
    <row r="113" spans="1:9" ht="14.15" customHeight="1">
      <c r="A113" s="241">
        <v>1002514</v>
      </c>
      <c r="B113" s="242" t="s">
        <v>853</v>
      </c>
      <c r="C113" s="242" t="s">
        <v>855</v>
      </c>
      <c r="D113" s="243">
        <v>34.024657534246572</v>
      </c>
      <c r="E113" s="244">
        <v>36080</v>
      </c>
      <c r="F113" s="245">
        <v>48499</v>
      </c>
      <c r="G113" s="246">
        <v>10000000</v>
      </c>
      <c r="H113" s="247">
        <v>4.5</v>
      </c>
      <c r="I113" s="34"/>
    </row>
    <row r="114" spans="1:9" ht="14.15" customHeight="1">
      <c r="A114" s="241">
        <v>900002512</v>
      </c>
      <c r="B114" s="242" t="s">
        <v>853</v>
      </c>
      <c r="C114" s="242" t="s">
        <v>854</v>
      </c>
      <c r="D114" s="243">
        <v>34.060273972602737</v>
      </c>
      <c r="E114" s="244">
        <v>36070</v>
      </c>
      <c r="F114" s="245">
        <v>48502</v>
      </c>
      <c r="G114" s="246">
        <v>10000000</v>
      </c>
      <c r="H114" s="247">
        <v>4.75</v>
      </c>
      <c r="I114" s="34"/>
    </row>
    <row r="115" spans="1:9" ht="14.15" customHeight="1">
      <c r="A115" s="241">
        <v>1024</v>
      </c>
      <c r="B115" s="242" t="s">
        <v>849</v>
      </c>
      <c r="C115" s="242" t="s">
        <v>850</v>
      </c>
      <c r="D115" s="243">
        <v>28.016438356164382</v>
      </c>
      <c r="E115" s="244">
        <v>38289</v>
      </c>
      <c r="F115" s="245">
        <v>48515</v>
      </c>
      <c r="G115" s="246">
        <v>18500000</v>
      </c>
      <c r="H115" s="247">
        <v>4.7</v>
      </c>
      <c r="I115" s="34"/>
    </row>
    <row r="116" spans="1:9" ht="14.15" customHeight="1">
      <c r="A116" s="241">
        <v>1051</v>
      </c>
      <c r="B116" s="242" t="s">
        <v>849</v>
      </c>
      <c r="C116" s="242" t="s">
        <v>850</v>
      </c>
      <c r="D116" s="243">
        <v>27.021917808219179</v>
      </c>
      <c r="E116" s="244">
        <v>38742</v>
      </c>
      <c r="F116" s="245">
        <v>48605</v>
      </c>
      <c r="G116" s="246">
        <v>17000000</v>
      </c>
      <c r="H116" s="247">
        <v>3.95</v>
      </c>
      <c r="I116" s="34"/>
    </row>
    <row r="117" spans="1:9" ht="14.15" customHeight="1">
      <c r="A117" s="241">
        <v>1030</v>
      </c>
      <c r="B117" s="242" t="s">
        <v>849</v>
      </c>
      <c r="C117" s="242" t="s">
        <v>850</v>
      </c>
      <c r="D117" s="243">
        <v>28.024657534246575</v>
      </c>
      <c r="E117" s="244">
        <v>38401</v>
      </c>
      <c r="F117" s="245">
        <v>48630</v>
      </c>
      <c r="G117" s="246">
        <v>10000000</v>
      </c>
      <c r="H117" s="247">
        <v>4.55</v>
      </c>
      <c r="I117" s="34"/>
    </row>
    <row r="118" spans="1:9" ht="14.15" customHeight="1">
      <c r="A118" s="241">
        <v>1032</v>
      </c>
      <c r="B118" s="242" t="s">
        <v>849</v>
      </c>
      <c r="C118" s="242" t="s">
        <v>850</v>
      </c>
      <c r="D118" s="243">
        <v>28.016438356164382</v>
      </c>
      <c r="E118" s="244">
        <v>38411</v>
      </c>
      <c r="F118" s="245">
        <v>48637</v>
      </c>
      <c r="G118" s="246">
        <v>10000000</v>
      </c>
      <c r="H118" s="247">
        <v>4.75</v>
      </c>
      <c r="I118" s="34"/>
    </row>
    <row r="119" spans="1:9" ht="14.15" customHeight="1">
      <c r="A119" s="241">
        <v>1278</v>
      </c>
      <c r="B119" s="242" t="s">
        <v>849</v>
      </c>
      <c r="C119" s="242" t="s">
        <v>850</v>
      </c>
      <c r="D119" s="243">
        <v>9.3643835616438356</v>
      </c>
      <c r="E119" s="244">
        <v>45252</v>
      </c>
      <c r="F119" s="245">
        <v>48670</v>
      </c>
      <c r="G119" s="246">
        <v>20000000</v>
      </c>
      <c r="H119" s="247">
        <v>4.2300000000000004</v>
      </c>
      <c r="I119" s="34"/>
    </row>
    <row r="120" spans="1:9" ht="14.15" customHeight="1">
      <c r="A120" s="241">
        <v>1241</v>
      </c>
      <c r="B120" s="242" t="s">
        <v>849</v>
      </c>
      <c r="C120" s="242" t="s">
        <v>850</v>
      </c>
      <c r="D120" s="243">
        <v>12.15</v>
      </c>
      <c r="E120" s="244">
        <v>44264</v>
      </c>
      <c r="F120" s="245">
        <v>48699</v>
      </c>
      <c r="G120" s="246">
        <v>13318500</v>
      </c>
      <c r="H120" s="247">
        <v>1.1200000000000001</v>
      </c>
      <c r="I120" s="34"/>
    </row>
    <row r="121" spans="1:9" ht="14.15" customHeight="1">
      <c r="A121" s="241">
        <v>1026</v>
      </c>
      <c r="B121" s="242" t="s">
        <v>849</v>
      </c>
      <c r="C121" s="242" t="s">
        <v>850</v>
      </c>
      <c r="D121" s="243">
        <v>28.608219178082191</v>
      </c>
      <c r="E121" s="244">
        <v>38316</v>
      </c>
      <c r="F121" s="245">
        <v>48758</v>
      </c>
      <c r="G121" s="246">
        <v>20000000</v>
      </c>
      <c r="H121" s="247">
        <v>4.5999999999999996</v>
      </c>
      <c r="I121" s="34"/>
    </row>
    <row r="122" spans="1:9" ht="14.15" customHeight="1">
      <c r="A122" s="241">
        <v>1002515</v>
      </c>
      <c r="B122" s="242" t="s">
        <v>853</v>
      </c>
      <c r="C122" s="242" t="s">
        <v>855</v>
      </c>
      <c r="D122" s="243">
        <v>35.024657534246572</v>
      </c>
      <c r="E122" s="244">
        <v>36080</v>
      </c>
      <c r="F122" s="245">
        <v>48864</v>
      </c>
      <c r="G122" s="246">
        <v>10000000</v>
      </c>
      <c r="H122" s="247">
        <v>4.5</v>
      </c>
      <c r="I122" s="34"/>
    </row>
    <row r="123" spans="1:9" ht="14.15" customHeight="1">
      <c r="A123" s="241">
        <v>1900000049</v>
      </c>
      <c r="B123" s="242" t="s">
        <v>849</v>
      </c>
      <c r="C123" s="242" t="s">
        <v>854</v>
      </c>
      <c r="D123" s="243">
        <v>34.024657534246572</v>
      </c>
      <c r="E123" s="244">
        <v>36462</v>
      </c>
      <c r="F123" s="245">
        <v>48881</v>
      </c>
      <c r="G123" s="246">
        <v>10000000</v>
      </c>
      <c r="H123" s="247">
        <v>4.625</v>
      </c>
      <c r="I123" s="34"/>
    </row>
    <row r="124" spans="1:9" ht="14.15" customHeight="1">
      <c r="A124" s="241">
        <v>1034</v>
      </c>
      <c r="B124" s="242" t="s">
        <v>849</v>
      </c>
      <c r="C124" s="242" t="s">
        <v>850</v>
      </c>
      <c r="D124" s="243">
        <v>29.019178082191782</v>
      </c>
      <c r="E124" s="244">
        <v>38422</v>
      </c>
      <c r="F124" s="245">
        <v>49014</v>
      </c>
      <c r="G124" s="246">
        <v>10000000</v>
      </c>
      <c r="H124" s="247">
        <v>4.8</v>
      </c>
      <c r="I124" s="34"/>
    </row>
    <row r="125" spans="1:9" ht="14.15" customHeight="1">
      <c r="A125" s="241">
        <v>1035</v>
      </c>
      <c r="B125" s="242" t="s">
        <v>849</v>
      </c>
      <c r="C125" s="242" t="s">
        <v>850</v>
      </c>
      <c r="D125" s="243">
        <v>29.019178082191782</v>
      </c>
      <c r="E125" s="244">
        <v>38426</v>
      </c>
      <c r="F125" s="245">
        <v>49018</v>
      </c>
      <c r="G125" s="246">
        <v>20000000</v>
      </c>
      <c r="H125" s="247">
        <v>4.9000000000000004</v>
      </c>
      <c r="I125" s="34"/>
    </row>
    <row r="126" spans="1:9" ht="14.15" customHeight="1">
      <c r="A126" s="241">
        <v>1036</v>
      </c>
      <c r="B126" s="242" t="s">
        <v>849</v>
      </c>
      <c r="C126" s="242" t="s">
        <v>850</v>
      </c>
      <c r="D126" s="243">
        <v>13.087671232876712</v>
      </c>
      <c r="E126" s="244">
        <v>44258</v>
      </c>
      <c r="F126" s="245">
        <v>49035</v>
      </c>
      <c r="G126" s="246">
        <v>20000000</v>
      </c>
      <c r="H126" s="247">
        <v>1.21</v>
      </c>
      <c r="I126" s="34"/>
    </row>
    <row r="127" spans="1:9" ht="14.15" customHeight="1">
      <c r="A127" s="241">
        <v>1285</v>
      </c>
      <c r="B127" s="242" t="s">
        <v>849</v>
      </c>
      <c r="C127" s="242" t="s">
        <v>850</v>
      </c>
      <c r="D127" s="243">
        <v>10.315068493150685</v>
      </c>
      <c r="E127" s="244">
        <v>45329</v>
      </c>
      <c r="F127" s="245">
        <v>49094</v>
      </c>
      <c r="G127" s="246">
        <v>20000000</v>
      </c>
      <c r="H127" s="247">
        <v>4.16</v>
      </c>
      <c r="I127" s="34"/>
    </row>
    <row r="128" spans="1:9" ht="14.15" customHeight="1">
      <c r="A128" s="241">
        <v>1039</v>
      </c>
      <c r="B128" s="242" t="s">
        <v>849</v>
      </c>
      <c r="C128" s="242" t="s">
        <v>850</v>
      </c>
      <c r="D128" s="243">
        <v>29.271232876712329</v>
      </c>
      <c r="E128" s="244">
        <v>38441</v>
      </c>
      <c r="F128" s="245">
        <v>49125</v>
      </c>
      <c r="G128" s="246">
        <v>10000000</v>
      </c>
      <c r="H128" s="247">
        <v>4.8500000000000005</v>
      </c>
      <c r="I128" s="34"/>
    </row>
    <row r="129" spans="1:9" ht="14.15" customHeight="1">
      <c r="A129" s="241">
        <v>1900000025</v>
      </c>
      <c r="B129" s="242" t="s">
        <v>849</v>
      </c>
      <c r="C129" s="242" t="s">
        <v>854</v>
      </c>
      <c r="D129" s="243">
        <v>35.027397260273972</v>
      </c>
      <c r="E129" s="244">
        <v>36343</v>
      </c>
      <c r="F129" s="245">
        <v>49128</v>
      </c>
      <c r="G129" s="246">
        <v>5000000</v>
      </c>
      <c r="H129" s="247">
        <v>4.75</v>
      </c>
      <c r="I129" s="34"/>
    </row>
    <row r="130" spans="1:9" ht="14.15" customHeight="1">
      <c r="A130" s="241">
        <v>1037</v>
      </c>
      <c r="B130" s="242" t="s">
        <v>849</v>
      </c>
      <c r="C130" s="242" t="s">
        <v>850</v>
      </c>
      <c r="D130" s="243">
        <v>29.424657534246574</v>
      </c>
      <c r="E130" s="244">
        <v>38433</v>
      </c>
      <c r="F130" s="245">
        <v>49173</v>
      </c>
      <c r="G130" s="246">
        <v>20000000</v>
      </c>
      <c r="H130" s="247">
        <v>4.8500000000000005</v>
      </c>
      <c r="I130" s="34"/>
    </row>
    <row r="131" spans="1:9" ht="14.15" customHeight="1">
      <c r="A131" s="241">
        <v>1040</v>
      </c>
      <c r="B131" s="242" t="s">
        <v>849</v>
      </c>
      <c r="C131" s="242" t="s">
        <v>850</v>
      </c>
      <c r="D131" s="243">
        <v>29.520547945205479</v>
      </c>
      <c r="E131" s="244">
        <v>38442</v>
      </c>
      <c r="F131" s="245">
        <v>49217</v>
      </c>
      <c r="G131" s="246">
        <v>7900000</v>
      </c>
      <c r="H131" s="247">
        <v>4.8500000000000005</v>
      </c>
      <c r="I131" s="34"/>
    </row>
    <row r="132" spans="1:9" ht="14.15" customHeight="1">
      <c r="A132" s="241">
        <v>1036</v>
      </c>
      <c r="B132" s="242" t="s">
        <v>849</v>
      </c>
      <c r="C132" s="242" t="s">
        <v>850</v>
      </c>
      <c r="D132" s="243">
        <v>30.016438356164382</v>
      </c>
      <c r="E132" s="244">
        <v>38429</v>
      </c>
      <c r="F132" s="245">
        <v>49385</v>
      </c>
      <c r="G132" s="246">
        <v>21500000</v>
      </c>
      <c r="H132" s="247">
        <v>4.8</v>
      </c>
      <c r="I132" s="34"/>
    </row>
    <row r="133" spans="1:9" ht="14.15" customHeight="1">
      <c r="A133" s="241">
        <v>1037</v>
      </c>
      <c r="B133" s="242" t="s">
        <v>849</v>
      </c>
      <c r="C133" s="242" t="s">
        <v>850</v>
      </c>
      <c r="D133" s="243">
        <v>14.161643835616438</v>
      </c>
      <c r="E133" s="244">
        <v>44260</v>
      </c>
      <c r="F133" s="245">
        <v>49429</v>
      </c>
      <c r="G133" s="246">
        <v>20000000</v>
      </c>
      <c r="H133" s="247">
        <v>1.19</v>
      </c>
      <c r="I133" s="34"/>
    </row>
    <row r="134" spans="1:9" ht="14.15" customHeight="1">
      <c r="A134" s="241">
        <v>1286</v>
      </c>
      <c r="B134" s="242" t="s">
        <v>849</v>
      </c>
      <c r="C134" s="242" t="s">
        <v>850</v>
      </c>
      <c r="D134" s="243">
        <v>11.227397260273973</v>
      </c>
      <c r="E134" s="244">
        <v>45331</v>
      </c>
      <c r="F134" s="245">
        <v>49429</v>
      </c>
      <c r="G134" s="246">
        <v>20000000</v>
      </c>
      <c r="H134" s="247">
        <v>4.22</v>
      </c>
      <c r="I134" s="34"/>
    </row>
    <row r="135" spans="1:9" ht="14.15" customHeight="1">
      <c r="A135" s="241">
        <v>1047</v>
      </c>
      <c r="B135" s="242" t="s">
        <v>849</v>
      </c>
      <c r="C135" s="242" t="s">
        <v>850</v>
      </c>
      <c r="D135" s="243">
        <v>29.602739726027398</v>
      </c>
      <c r="E135" s="244">
        <v>38625</v>
      </c>
      <c r="F135" s="245">
        <v>49430</v>
      </c>
      <c r="G135" s="246">
        <v>31000000</v>
      </c>
      <c r="H135" s="247">
        <v>4.3999999999999995</v>
      </c>
      <c r="I135" s="34"/>
    </row>
    <row r="136" spans="1:9" ht="14.15" customHeight="1">
      <c r="A136" s="241">
        <v>1049</v>
      </c>
      <c r="B136" s="242" t="s">
        <v>849</v>
      </c>
      <c r="C136" s="242" t="s">
        <v>850</v>
      </c>
      <c r="D136" s="243">
        <v>30.602739726027398</v>
      </c>
      <c r="E136" s="244">
        <v>38383</v>
      </c>
      <c r="F136" s="245">
        <v>49553</v>
      </c>
      <c r="G136" s="246">
        <v>5000000</v>
      </c>
      <c r="H136" s="247">
        <v>4.5</v>
      </c>
      <c r="I136" s="34"/>
    </row>
    <row r="137" spans="1:9" ht="14.15" customHeight="1">
      <c r="A137" s="241">
        <v>7000458934</v>
      </c>
      <c r="B137" s="242" t="s">
        <v>851</v>
      </c>
      <c r="C137" s="242" t="s">
        <v>852</v>
      </c>
      <c r="D137" s="243">
        <v>49.558904109589044</v>
      </c>
      <c r="E137" s="244">
        <v>31498</v>
      </c>
      <c r="F137" s="245">
        <v>49587</v>
      </c>
      <c r="G137" s="246">
        <v>37930.120000000003</v>
      </c>
      <c r="H137" s="247">
        <v>9.25</v>
      </c>
      <c r="I137" s="34"/>
    </row>
    <row r="138" spans="1:9" ht="14.15" customHeight="1">
      <c r="A138" s="241">
        <v>900002513</v>
      </c>
      <c r="B138" s="242" t="s">
        <v>853</v>
      </c>
      <c r="C138" s="242" t="s">
        <v>854</v>
      </c>
      <c r="D138" s="243">
        <v>37.032876712328765</v>
      </c>
      <c r="E138" s="244">
        <v>36080</v>
      </c>
      <c r="F138" s="245">
        <v>49597</v>
      </c>
      <c r="G138" s="246">
        <v>2500000</v>
      </c>
      <c r="H138" s="247">
        <v>4.5</v>
      </c>
      <c r="I138" s="34"/>
    </row>
    <row r="139" spans="1:9" ht="14.15" customHeight="1">
      <c r="A139" s="241">
        <v>1050</v>
      </c>
      <c r="B139" s="242" t="s">
        <v>849</v>
      </c>
      <c r="C139" s="242" t="s">
        <v>850</v>
      </c>
      <c r="D139" s="243">
        <v>29.93972602739726</v>
      </c>
      <c r="E139" s="244">
        <v>38686</v>
      </c>
      <c r="F139" s="245">
        <v>49614</v>
      </c>
      <c r="G139" s="246">
        <v>12000000</v>
      </c>
      <c r="H139" s="247">
        <v>4.25</v>
      </c>
      <c r="I139" s="34"/>
    </row>
    <row r="140" spans="1:9" ht="14.15" customHeight="1">
      <c r="A140" s="241">
        <v>1284</v>
      </c>
      <c r="B140" s="242" t="s">
        <v>849</v>
      </c>
      <c r="C140" s="242" t="s">
        <v>850</v>
      </c>
      <c r="D140" s="243">
        <v>12.194520547945206</v>
      </c>
      <c r="E140" s="244">
        <v>45312</v>
      </c>
      <c r="F140" s="245">
        <v>49766</v>
      </c>
      <c r="G140" s="246">
        <v>20000000</v>
      </c>
      <c r="H140" s="247">
        <v>4.25</v>
      </c>
      <c r="I140" s="34"/>
    </row>
    <row r="141" spans="1:9" ht="14.15" customHeight="1">
      <c r="A141" s="241">
        <v>1300</v>
      </c>
      <c r="B141" s="242" t="s">
        <v>849</v>
      </c>
      <c r="C141" s="242" t="s">
        <v>850</v>
      </c>
      <c r="D141" s="243">
        <v>11.306849315068494</v>
      </c>
      <c r="E141" s="244">
        <v>45639</v>
      </c>
      <c r="F141" s="245">
        <v>49766</v>
      </c>
      <c r="G141" s="246">
        <v>20000000</v>
      </c>
      <c r="H141" s="247">
        <v>4.51</v>
      </c>
      <c r="I141" s="34"/>
    </row>
    <row r="142" spans="1:9" ht="14.15" customHeight="1">
      <c r="A142" s="241">
        <v>1209</v>
      </c>
      <c r="B142" s="242" t="s">
        <v>849</v>
      </c>
      <c r="C142" s="242" t="s">
        <v>850</v>
      </c>
      <c r="D142" s="243">
        <v>16.438356164383563</v>
      </c>
      <c r="E142" s="244">
        <v>43780</v>
      </c>
      <c r="F142" s="245">
        <v>49780</v>
      </c>
      <c r="G142" s="246">
        <v>20000000</v>
      </c>
      <c r="H142" s="247">
        <v>1.22</v>
      </c>
      <c r="I142" s="34"/>
    </row>
    <row r="143" spans="1:9" ht="14.15" customHeight="1">
      <c r="A143" s="241">
        <v>1101</v>
      </c>
      <c r="B143" s="242" t="s">
        <v>849</v>
      </c>
      <c r="C143" s="242" t="s">
        <v>850</v>
      </c>
      <c r="D143" s="243">
        <v>26.994520547945207</v>
      </c>
      <c r="E143" s="244">
        <v>40084</v>
      </c>
      <c r="F143" s="245">
        <v>49937</v>
      </c>
      <c r="G143" s="246">
        <v>20000000</v>
      </c>
      <c r="H143" s="247">
        <v>4.3099999999999996</v>
      </c>
      <c r="I143" s="34"/>
    </row>
    <row r="144" spans="1:9" ht="14.15" customHeight="1">
      <c r="A144" s="241">
        <v>1062</v>
      </c>
      <c r="B144" s="242" t="s">
        <v>849</v>
      </c>
      <c r="C144" s="242" t="s">
        <v>850</v>
      </c>
      <c r="D144" s="243">
        <v>29.027397260273972</v>
      </c>
      <c r="E144" s="244">
        <v>39470</v>
      </c>
      <c r="F144" s="245">
        <v>50065</v>
      </c>
      <c r="G144" s="246">
        <v>10000000</v>
      </c>
      <c r="H144" s="247">
        <v>4.46</v>
      </c>
      <c r="I144" s="34"/>
    </row>
    <row r="145" spans="1:9" ht="14.15" customHeight="1">
      <c r="A145" s="241">
        <v>1207</v>
      </c>
      <c r="B145" s="242" t="s">
        <v>849</v>
      </c>
      <c r="C145" s="242" t="s">
        <v>850</v>
      </c>
      <c r="D145" s="243">
        <v>17.432876712328767</v>
      </c>
      <c r="E145" s="244">
        <v>43774</v>
      </c>
      <c r="F145" s="245">
        <v>50137</v>
      </c>
      <c r="G145" s="246">
        <v>20000000</v>
      </c>
      <c r="H145" s="247">
        <v>1.1499999999999999</v>
      </c>
      <c r="I145" s="34"/>
    </row>
    <row r="146" spans="1:9" ht="14.15" customHeight="1">
      <c r="A146" s="241">
        <v>1102</v>
      </c>
      <c r="B146" s="242" t="s">
        <v>849</v>
      </c>
      <c r="C146" s="242" t="s">
        <v>850</v>
      </c>
      <c r="D146" s="243">
        <v>27.964383561643835</v>
      </c>
      <c r="E146" s="244">
        <v>40107</v>
      </c>
      <c r="F146" s="245">
        <v>50314</v>
      </c>
      <c r="G146" s="246">
        <v>10000000</v>
      </c>
      <c r="H146" s="247">
        <v>4.2799999999999994</v>
      </c>
      <c r="I146" s="34"/>
    </row>
    <row r="147" spans="1:9" ht="14.15" customHeight="1">
      <c r="A147" s="241">
        <v>7000464213</v>
      </c>
      <c r="B147" s="242" t="s">
        <v>851</v>
      </c>
      <c r="C147" s="242" t="s">
        <v>852</v>
      </c>
      <c r="D147" s="243">
        <v>49.564383561643837</v>
      </c>
      <c r="E147" s="244">
        <v>32227</v>
      </c>
      <c r="F147" s="245">
        <v>50318</v>
      </c>
      <c r="G147" s="246">
        <v>93090.52</v>
      </c>
      <c r="H147" s="247">
        <v>9.125</v>
      </c>
      <c r="I147" s="34"/>
    </row>
    <row r="148" spans="1:9" ht="14.15" customHeight="1">
      <c r="A148" s="241">
        <v>1063</v>
      </c>
      <c r="B148" s="242" t="s">
        <v>849</v>
      </c>
      <c r="C148" s="242" t="s">
        <v>850</v>
      </c>
      <c r="D148" s="243">
        <v>29.898630136986302</v>
      </c>
      <c r="E148" s="244">
        <v>39476</v>
      </c>
      <c r="F148" s="245">
        <v>50389</v>
      </c>
      <c r="G148" s="246">
        <v>10000000</v>
      </c>
      <c r="H148" s="247">
        <v>4.4799999999999995</v>
      </c>
      <c r="I148" s="34"/>
    </row>
    <row r="149" spans="1:9" ht="14.15" customHeight="1">
      <c r="A149" s="241">
        <v>1137</v>
      </c>
      <c r="B149" s="242" t="s">
        <v>849</v>
      </c>
      <c r="C149" s="242" t="s">
        <v>850</v>
      </c>
      <c r="D149" s="243">
        <v>24.720547945205478</v>
      </c>
      <c r="E149" s="244">
        <v>41473</v>
      </c>
      <c r="F149" s="245">
        <v>50496</v>
      </c>
      <c r="G149" s="246">
        <v>20000000</v>
      </c>
      <c r="H149" s="247">
        <v>3.53</v>
      </c>
      <c r="I149" s="34"/>
    </row>
    <row r="150" spans="1:9" ht="14.15" customHeight="1">
      <c r="A150" s="241">
        <v>1214</v>
      </c>
      <c r="B150" s="242" t="s">
        <v>849</v>
      </c>
      <c r="C150" s="242" t="s">
        <v>850</v>
      </c>
      <c r="D150" s="243">
        <v>18.336986301369862</v>
      </c>
      <c r="E150" s="244">
        <v>43847</v>
      </c>
      <c r="F150" s="245">
        <v>50540</v>
      </c>
      <c r="G150" s="246">
        <v>25000000</v>
      </c>
      <c r="H150" s="247">
        <v>1.26</v>
      </c>
      <c r="I150" s="34"/>
    </row>
    <row r="151" spans="1:9" ht="14.15" customHeight="1">
      <c r="A151" s="241">
        <v>7000453331</v>
      </c>
      <c r="B151" s="242" t="s">
        <v>851</v>
      </c>
      <c r="C151" s="242" t="s">
        <v>852</v>
      </c>
      <c r="D151" s="243">
        <v>54.909589041095892</v>
      </c>
      <c r="E151" s="244">
        <v>30641</v>
      </c>
      <c r="F151" s="245">
        <v>50683</v>
      </c>
      <c r="G151" s="246">
        <v>75860.240000000005</v>
      </c>
      <c r="H151" s="247">
        <v>10.125</v>
      </c>
      <c r="I151" s="34"/>
    </row>
    <row r="152" spans="1:9" ht="14.15" customHeight="1">
      <c r="A152" s="241">
        <v>1211</v>
      </c>
      <c r="B152" s="242" t="s">
        <v>849</v>
      </c>
      <c r="C152" s="242" t="s">
        <v>850</v>
      </c>
      <c r="D152" s="243">
        <v>19.358904109589041</v>
      </c>
      <c r="E152" s="244">
        <v>43809</v>
      </c>
      <c r="F152" s="245">
        <v>50875</v>
      </c>
      <c r="G152" s="246">
        <v>20000000</v>
      </c>
      <c r="H152" s="247">
        <v>1.35</v>
      </c>
      <c r="I152" s="34"/>
    </row>
    <row r="153" spans="1:9" ht="14.15" customHeight="1">
      <c r="A153" s="241">
        <v>1215</v>
      </c>
      <c r="B153" s="242" t="s">
        <v>849</v>
      </c>
      <c r="C153" s="242" t="s">
        <v>850</v>
      </c>
      <c r="D153" s="243">
        <v>19.336986301369862</v>
      </c>
      <c r="E153" s="244">
        <v>43852</v>
      </c>
      <c r="F153" s="245">
        <v>50910</v>
      </c>
      <c r="G153" s="246">
        <v>20000000</v>
      </c>
      <c r="H153" s="247">
        <v>1.25</v>
      </c>
      <c r="I153" s="34"/>
    </row>
    <row r="154" spans="1:9" ht="14.15" customHeight="1">
      <c r="A154" s="241">
        <v>1220</v>
      </c>
      <c r="B154" s="242" t="s">
        <v>849</v>
      </c>
      <c r="C154" s="242" t="s">
        <v>850</v>
      </c>
      <c r="D154" s="243">
        <v>20.175342465753424</v>
      </c>
      <c r="E154" s="244">
        <v>43872</v>
      </c>
      <c r="F154" s="245">
        <v>51236</v>
      </c>
      <c r="G154" s="246">
        <v>20000000</v>
      </c>
      <c r="H154" s="247">
        <v>1.19</v>
      </c>
      <c r="I154" s="34"/>
    </row>
    <row r="155" spans="1:9" ht="14.15" customHeight="1">
      <c r="A155" s="241">
        <v>1054</v>
      </c>
      <c r="B155" s="242" t="s">
        <v>849</v>
      </c>
      <c r="C155" s="242" t="s">
        <v>850</v>
      </c>
      <c r="D155" s="243">
        <v>35.030136986301372</v>
      </c>
      <c r="E155" s="244">
        <v>38776</v>
      </c>
      <c r="F155" s="245">
        <v>51562</v>
      </c>
      <c r="G155" s="246">
        <v>7000000</v>
      </c>
      <c r="H155" s="247">
        <v>3.95</v>
      </c>
      <c r="I155" s="34"/>
    </row>
    <row r="156" spans="1:9" ht="14.15" customHeight="1">
      <c r="A156" s="241">
        <v>7000451995</v>
      </c>
      <c r="B156" s="242" t="s">
        <v>851</v>
      </c>
      <c r="C156" s="242" t="s">
        <v>852</v>
      </c>
      <c r="D156" s="243">
        <v>58.005479452054793</v>
      </c>
      <c r="E156" s="244">
        <v>30424</v>
      </c>
      <c r="F156" s="245">
        <v>51596</v>
      </c>
      <c r="G156" s="246">
        <v>56895.18</v>
      </c>
      <c r="H156" s="247">
        <v>10.25</v>
      </c>
      <c r="I156" s="34"/>
    </row>
    <row r="157" spans="1:9" ht="14.15" customHeight="1">
      <c r="A157" s="241">
        <v>9000451995</v>
      </c>
      <c r="B157" s="242" t="s">
        <v>851</v>
      </c>
      <c r="C157" s="242" t="s">
        <v>854</v>
      </c>
      <c r="D157" s="243">
        <v>58.032876712328765</v>
      </c>
      <c r="E157" s="244">
        <v>30424</v>
      </c>
      <c r="F157" s="245">
        <v>51606</v>
      </c>
      <c r="G157" s="246">
        <v>53702.15</v>
      </c>
      <c r="H157" s="247">
        <v>10.25</v>
      </c>
      <c r="I157" s="34"/>
    </row>
    <row r="158" spans="1:9" ht="14.15" customHeight="1">
      <c r="A158" s="241">
        <v>1218</v>
      </c>
      <c r="B158" s="242" t="s">
        <v>849</v>
      </c>
      <c r="C158" s="242" t="s">
        <v>850</v>
      </c>
      <c r="D158" s="243">
        <v>21.24931506849315</v>
      </c>
      <c r="E158" s="244">
        <v>43865</v>
      </c>
      <c r="F158" s="245">
        <v>51621</v>
      </c>
      <c r="G158" s="246">
        <v>20000000</v>
      </c>
      <c r="H158" s="247">
        <v>1.18</v>
      </c>
      <c r="I158" s="34"/>
    </row>
    <row r="159" spans="1:9" ht="14.15" customHeight="1">
      <c r="A159" s="241">
        <v>1221</v>
      </c>
      <c r="B159" s="242" t="s">
        <v>849</v>
      </c>
      <c r="C159" s="242" t="s">
        <v>850</v>
      </c>
      <c r="D159" s="243">
        <v>22.13150684931507</v>
      </c>
      <c r="E159" s="244">
        <v>43908</v>
      </c>
      <c r="F159" s="245">
        <v>51986</v>
      </c>
      <c r="G159" s="246">
        <v>20000000</v>
      </c>
      <c r="H159" s="247">
        <v>0.99</v>
      </c>
      <c r="I159" s="34"/>
    </row>
    <row r="160" spans="1:9" ht="14.15" customHeight="1">
      <c r="A160" s="241">
        <v>7000452318</v>
      </c>
      <c r="B160" s="242" t="s">
        <v>851</v>
      </c>
      <c r="C160" s="242" t="s">
        <v>852</v>
      </c>
      <c r="D160" s="243">
        <v>59.372602739726027</v>
      </c>
      <c r="E160" s="244">
        <v>30473</v>
      </c>
      <c r="F160" s="245">
        <v>52144</v>
      </c>
      <c r="G160" s="246">
        <v>75860.240000000005</v>
      </c>
      <c r="H160" s="247">
        <v>10.375</v>
      </c>
      <c r="I160" s="34"/>
    </row>
    <row r="161" spans="1:9" ht="14.15" customHeight="1">
      <c r="A161" s="241">
        <v>9000452318</v>
      </c>
      <c r="B161" s="242" t="s">
        <v>851</v>
      </c>
      <c r="C161" s="242" t="s">
        <v>854</v>
      </c>
      <c r="D161" s="243">
        <v>59.4</v>
      </c>
      <c r="E161" s="244">
        <v>30473</v>
      </c>
      <c r="F161" s="245">
        <v>52154</v>
      </c>
      <c r="G161" s="246">
        <v>71602.87</v>
      </c>
      <c r="H161" s="247">
        <v>10.375</v>
      </c>
      <c r="I161" s="34"/>
    </row>
    <row r="162" spans="1:9" ht="14.15" customHeight="1">
      <c r="A162" s="241">
        <v>1064</v>
      </c>
      <c r="B162" s="242" t="s">
        <v>849</v>
      </c>
      <c r="C162" s="242" t="s">
        <v>850</v>
      </c>
      <c r="D162" s="243">
        <v>34.857534246575341</v>
      </c>
      <c r="E162" s="244">
        <v>39478</v>
      </c>
      <c r="F162" s="245">
        <v>52201</v>
      </c>
      <c r="G162" s="246">
        <v>10000000</v>
      </c>
      <c r="H162" s="247">
        <v>4.4799999999999995</v>
      </c>
      <c r="I162" s="34"/>
    </row>
    <row r="163" spans="1:9" ht="14.15" customHeight="1">
      <c r="A163" s="241">
        <v>1217</v>
      </c>
      <c r="B163" s="242" t="s">
        <v>849</v>
      </c>
      <c r="C163" s="242" t="s">
        <v>850</v>
      </c>
      <c r="D163" s="243">
        <v>24.145205479452056</v>
      </c>
      <c r="E163" s="244">
        <v>43858</v>
      </c>
      <c r="F163" s="245">
        <v>52671</v>
      </c>
      <c r="G163" s="246">
        <v>20000000</v>
      </c>
      <c r="H163" s="247">
        <v>1.24</v>
      </c>
      <c r="I163" s="34"/>
    </row>
    <row r="164" spans="1:9" ht="14.15" customHeight="1">
      <c r="A164" s="241">
        <v>1216</v>
      </c>
      <c r="B164" s="242" t="s">
        <v>849</v>
      </c>
      <c r="C164" s="242" t="s">
        <v>850</v>
      </c>
      <c r="D164" s="243">
        <v>24.273972602739725</v>
      </c>
      <c r="E164" s="244">
        <v>43857</v>
      </c>
      <c r="F164" s="245">
        <v>52717</v>
      </c>
      <c r="G164" s="246">
        <v>20000000</v>
      </c>
      <c r="H164" s="247">
        <v>1.25</v>
      </c>
      <c r="I164" s="34"/>
    </row>
    <row r="165" spans="1:9" ht="14.15" customHeight="1">
      <c r="A165" s="241">
        <v>1221</v>
      </c>
      <c r="B165" s="242" t="s">
        <v>849</v>
      </c>
      <c r="C165" s="242" t="s">
        <v>850</v>
      </c>
      <c r="D165" s="243">
        <v>25.887671232876713</v>
      </c>
      <c r="E165" s="244">
        <v>43908</v>
      </c>
      <c r="F165" s="245">
        <v>53357</v>
      </c>
      <c r="G165" s="246">
        <v>20000000</v>
      </c>
      <c r="H165" s="247">
        <v>1</v>
      </c>
      <c r="I165" s="34"/>
    </row>
    <row r="166" spans="1:9" ht="14.15" customHeight="1">
      <c r="A166" s="241">
        <v>1053</v>
      </c>
      <c r="B166" s="242" t="s">
        <v>849</v>
      </c>
      <c r="C166" s="242" t="s">
        <v>850</v>
      </c>
      <c r="D166" s="243">
        <v>40.032876712328765</v>
      </c>
      <c r="E166" s="244">
        <v>38771</v>
      </c>
      <c r="F166" s="245">
        <v>53383</v>
      </c>
      <c r="G166" s="246">
        <v>10000000</v>
      </c>
      <c r="H166" s="247">
        <v>3.95</v>
      </c>
      <c r="I166" s="34"/>
    </row>
    <row r="167" spans="1:9" ht="14.15" customHeight="1">
      <c r="A167" s="241">
        <v>1056</v>
      </c>
      <c r="B167" s="242" t="s">
        <v>849</v>
      </c>
      <c r="C167" s="242" t="s">
        <v>850</v>
      </c>
      <c r="D167" s="243">
        <v>40.145205479452052</v>
      </c>
      <c r="E167" s="244">
        <v>38792</v>
      </c>
      <c r="F167" s="245">
        <v>53445</v>
      </c>
      <c r="G167" s="246">
        <v>14400000</v>
      </c>
      <c r="H167" s="247">
        <v>4.1000000000000005</v>
      </c>
      <c r="I167" s="34"/>
    </row>
    <row r="168" spans="1:9" ht="14.15" customHeight="1">
      <c r="A168" s="241">
        <v>1061</v>
      </c>
      <c r="B168" s="242" t="s">
        <v>849</v>
      </c>
      <c r="C168" s="242" t="s">
        <v>850</v>
      </c>
      <c r="D168" s="243">
        <v>40.030136986301372</v>
      </c>
      <c r="E168" s="244">
        <v>39171</v>
      </c>
      <c r="F168" s="245">
        <v>53782</v>
      </c>
      <c r="G168" s="246">
        <v>15000000</v>
      </c>
      <c r="H168" s="247">
        <v>4.5</v>
      </c>
      <c r="I168" s="34"/>
    </row>
    <row r="169" spans="1:9" ht="14.15" customHeight="1">
      <c r="A169" s="241">
        <v>1057</v>
      </c>
      <c r="B169" s="242" t="s">
        <v>849</v>
      </c>
      <c r="C169" s="242" t="s">
        <v>850</v>
      </c>
      <c r="D169" s="243">
        <v>41.027397260273972</v>
      </c>
      <c r="E169" s="244">
        <v>38860</v>
      </c>
      <c r="F169" s="245">
        <v>53835</v>
      </c>
      <c r="G169" s="246">
        <v>15000000</v>
      </c>
      <c r="H169" s="247">
        <v>4.2</v>
      </c>
      <c r="I169" s="34"/>
    </row>
    <row r="170" spans="1:9" ht="14.15" customHeight="1">
      <c r="A170" s="241">
        <v>1219</v>
      </c>
      <c r="B170" s="242" t="s">
        <v>849</v>
      </c>
      <c r="C170" s="242" t="s">
        <v>850</v>
      </c>
      <c r="D170" s="243">
        <v>28.252054794520546</v>
      </c>
      <c r="E170" s="244">
        <v>43866</v>
      </c>
      <c r="F170" s="245">
        <v>54178</v>
      </c>
      <c r="G170" s="246">
        <v>20000000</v>
      </c>
      <c r="H170" s="247">
        <v>1.18</v>
      </c>
      <c r="I170" s="34"/>
    </row>
    <row r="171" spans="1:9" ht="14.15" customHeight="1">
      <c r="A171" s="241">
        <v>1058</v>
      </c>
      <c r="B171" s="242" t="s">
        <v>849</v>
      </c>
      <c r="C171" s="242" t="s">
        <v>850</v>
      </c>
      <c r="D171" s="243">
        <v>42.030136986301372</v>
      </c>
      <c r="E171" s="244">
        <v>38862</v>
      </c>
      <c r="F171" s="245">
        <v>54203</v>
      </c>
      <c r="G171" s="246">
        <v>10000000</v>
      </c>
      <c r="H171" s="247">
        <v>4.25</v>
      </c>
      <c r="I171" s="34"/>
    </row>
    <row r="172" spans="1:9" ht="14.15" customHeight="1">
      <c r="A172" s="241">
        <v>1210</v>
      </c>
      <c r="B172" s="242" t="s">
        <v>849</v>
      </c>
      <c r="C172" s="242" t="s">
        <v>850</v>
      </c>
      <c r="D172" s="243">
        <v>30.301369863013697</v>
      </c>
      <c r="E172" s="244">
        <v>43802</v>
      </c>
      <c r="F172" s="245">
        <v>54862</v>
      </c>
      <c r="G172" s="246">
        <v>20000000</v>
      </c>
      <c r="H172" s="247">
        <v>1.33</v>
      </c>
      <c r="I172" s="34"/>
    </row>
    <row r="173" spans="1:9" ht="14.15" customHeight="1">
      <c r="A173" s="241">
        <v>1052</v>
      </c>
      <c r="B173" s="242" t="s">
        <v>849</v>
      </c>
      <c r="C173" s="242" t="s">
        <v>850</v>
      </c>
      <c r="D173" s="243">
        <v>45.032876712328765</v>
      </c>
      <c r="E173" s="244">
        <v>38743</v>
      </c>
      <c r="F173" s="245">
        <v>55180</v>
      </c>
      <c r="G173" s="246">
        <v>17000000</v>
      </c>
      <c r="H173" s="247">
        <v>3.6999999999999997</v>
      </c>
      <c r="I173" s="34"/>
    </row>
    <row r="174" spans="1:9" ht="14.15" customHeight="1">
      <c r="A174" s="241">
        <v>1223</v>
      </c>
      <c r="B174" s="242" t="s">
        <v>849</v>
      </c>
      <c r="C174" s="242" t="s">
        <v>850</v>
      </c>
      <c r="D174" s="243">
        <v>30.890410958904109</v>
      </c>
      <c r="E174" s="244">
        <v>43908</v>
      </c>
      <c r="F174" s="245">
        <v>55183</v>
      </c>
      <c r="G174" s="246">
        <v>19312000</v>
      </c>
      <c r="H174" s="247">
        <v>0.96</v>
      </c>
      <c r="I174" s="34"/>
    </row>
    <row r="175" spans="1:9" ht="14.15" customHeight="1">
      <c r="A175" s="241">
        <v>1055</v>
      </c>
      <c r="B175" s="242" t="s">
        <v>849</v>
      </c>
      <c r="C175" s="242" t="s">
        <v>850</v>
      </c>
      <c r="D175" s="243">
        <v>45.115068493150687</v>
      </c>
      <c r="E175" s="244">
        <v>38791</v>
      </c>
      <c r="F175" s="245">
        <v>55258</v>
      </c>
      <c r="G175" s="246">
        <v>20000000</v>
      </c>
      <c r="H175" s="247">
        <v>4.1000000000000005</v>
      </c>
      <c r="I175" s="34"/>
    </row>
    <row r="176" spans="1:9" ht="14.15" customHeight="1">
      <c r="A176" s="241">
        <v>1059</v>
      </c>
      <c r="B176" s="242" t="s">
        <v>849</v>
      </c>
      <c r="C176" s="242" t="s">
        <v>850</v>
      </c>
      <c r="D176" s="243">
        <v>45.038356164383565</v>
      </c>
      <c r="E176" s="244">
        <v>39155</v>
      </c>
      <c r="F176" s="245">
        <v>55594</v>
      </c>
      <c r="G176" s="246">
        <v>15000000</v>
      </c>
      <c r="H176" s="247">
        <v>4.3499999999999996</v>
      </c>
      <c r="I176" s="34"/>
    </row>
    <row r="177" spans="1:9" ht="14.15" customHeight="1">
      <c r="A177" s="241">
        <v>1060</v>
      </c>
      <c r="B177" s="242" t="s">
        <v>849</v>
      </c>
      <c r="C177" s="242" t="s">
        <v>850</v>
      </c>
      <c r="D177" s="243">
        <v>45.052054794520551</v>
      </c>
      <c r="E177" s="244">
        <v>39169</v>
      </c>
      <c r="F177" s="245">
        <v>55613</v>
      </c>
      <c r="G177" s="246">
        <v>14600000</v>
      </c>
      <c r="H177" s="247">
        <v>4.3999999999999995</v>
      </c>
      <c r="I177" s="34"/>
    </row>
    <row r="178" spans="1:9" ht="14.15" customHeight="1">
      <c r="A178" s="241">
        <v>1069</v>
      </c>
      <c r="B178" s="242" t="s">
        <v>849</v>
      </c>
      <c r="C178" s="242" t="s">
        <v>850</v>
      </c>
      <c r="D178" s="243">
        <v>44.561643835616437</v>
      </c>
      <c r="E178" s="244">
        <v>39520</v>
      </c>
      <c r="F178" s="245">
        <v>55785</v>
      </c>
      <c r="G178" s="246">
        <v>12000000</v>
      </c>
      <c r="H178" s="247">
        <v>4.42</v>
      </c>
      <c r="I178" s="34"/>
    </row>
    <row r="179" spans="1:9" ht="14.15" customHeight="1">
      <c r="A179" s="241">
        <v>1208</v>
      </c>
      <c r="B179" s="242" t="s">
        <v>849</v>
      </c>
      <c r="C179" s="242" t="s">
        <v>850</v>
      </c>
      <c r="D179" s="243">
        <v>34.336986301369862</v>
      </c>
      <c r="E179" s="244">
        <v>43776</v>
      </c>
      <c r="F179" s="245">
        <v>56309</v>
      </c>
      <c r="G179" s="246">
        <v>20000000</v>
      </c>
      <c r="H179" s="247">
        <v>1.33</v>
      </c>
      <c r="I179" s="34"/>
    </row>
    <row r="180" spans="1:9" ht="14.15" customHeight="1">
      <c r="A180" s="241">
        <v>1263</v>
      </c>
      <c r="B180" s="242" t="s">
        <v>849</v>
      </c>
      <c r="C180" s="242" t="s">
        <v>850</v>
      </c>
      <c r="D180" s="243">
        <v>32.25</v>
      </c>
      <c r="E180" s="244">
        <v>44901</v>
      </c>
      <c r="F180" s="245">
        <v>56673</v>
      </c>
      <c r="G180" s="246">
        <v>15000000</v>
      </c>
      <c r="H180" s="247">
        <v>3.43</v>
      </c>
      <c r="I180" s="34"/>
    </row>
    <row r="181" spans="1:9" ht="14.15" customHeight="1">
      <c r="A181" s="241">
        <v>1153</v>
      </c>
      <c r="B181" s="242" t="s">
        <v>849</v>
      </c>
      <c r="C181" s="242" t="s">
        <v>850</v>
      </c>
      <c r="D181" s="243">
        <v>40.178082191780824</v>
      </c>
      <c r="E181" s="244">
        <v>42013</v>
      </c>
      <c r="F181" s="245">
        <v>56678</v>
      </c>
      <c r="G181" s="246">
        <v>15000000</v>
      </c>
      <c r="H181" s="247">
        <v>2.4500000000000002</v>
      </c>
      <c r="I181" s="34"/>
    </row>
    <row r="182" spans="1:9" ht="14.15" customHeight="1">
      <c r="A182" s="241">
        <v>1213</v>
      </c>
      <c r="B182" s="242" t="s">
        <v>849</v>
      </c>
      <c r="C182" s="242" t="s">
        <v>850</v>
      </c>
      <c r="D182" s="243">
        <v>35.243835616438353</v>
      </c>
      <c r="E182" s="244">
        <v>43840</v>
      </c>
      <c r="F182" s="245">
        <v>56704</v>
      </c>
      <c r="G182" s="246">
        <v>20000000</v>
      </c>
      <c r="H182" s="247">
        <v>1.3</v>
      </c>
      <c r="I182" s="34"/>
    </row>
    <row r="183" spans="1:9" ht="14.15" customHeight="1">
      <c r="A183" s="241">
        <v>1154</v>
      </c>
      <c r="B183" s="242" t="s">
        <v>849</v>
      </c>
      <c r="C183" s="242" t="s">
        <v>850</v>
      </c>
      <c r="D183" s="243">
        <v>40.720547945205482</v>
      </c>
      <c r="E183" s="244">
        <v>42024</v>
      </c>
      <c r="F183" s="245">
        <v>56887</v>
      </c>
      <c r="G183" s="246">
        <v>15000000</v>
      </c>
      <c r="H183" s="247">
        <v>2.2999999999999998</v>
      </c>
      <c r="I183" s="34"/>
    </row>
    <row r="184" spans="1:9" ht="14.15" customHeight="1">
      <c r="A184" s="241">
        <v>1262</v>
      </c>
      <c r="B184" s="242" t="s">
        <v>849</v>
      </c>
      <c r="C184" s="242" t="s">
        <v>850</v>
      </c>
      <c r="D184" s="243">
        <v>33.270000000000003</v>
      </c>
      <c r="E184" s="244">
        <v>44897</v>
      </c>
      <c r="F184" s="245">
        <v>57040</v>
      </c>
      <c r="G184" s="246">
        <v>15000000</v>
      </c>
      <c r="H184" s="247">
        <v>3.4</v>
      </c>
      <c r="I184" s="34"/>
    </row>
    <row r="185" spans="1:9" ht="14.15" customHeight="1">
      <c r="A185" s="241">
        <v>1212</v>
      </c>
      <c r="B185" s="242" t="s">
        <v>849</v>
      </c>
      <c r="C185" s="242" t="s">
        <v>850</v>
      </c>
      <c r="D185" s="243">
        <v>36.260273972602739</v>
      </c>
      <c r="E185" s="244">
        <v>43819</v>
      </c>
      <c r="F185" s="245">
        <v>57054</v>
      </c>
      <c r="G185" s="246">
        <v>20000000</v>
      </c>
      <c r="H185" s="247">
        <v>1.31</v>
      </c>
      <c r="I185" s="34"/>
    </row>
    <row r="186" spans="1:9" ht="14.15" customHeight="1">
      <c r="A186" s="241">
        <v>1068</v>
      </c>
      <c r="B186" s="242" t="s">
        <v>849</v>
      </c>
      <c r="C186" s="242" t="s">
        <v>850</v>
      </c>
      <c r="D186" s="243">
        <v>48.586301369863016</v>
      </c>
      <c r="E186" s="244">
        <v>39518</v>
      </c>
      <c r="F186" s="245">
        <v>57252</v>
      </c>
      <c r="G186" s="246">
        <v>20000000</v>
      </c>
      <c r="H186" s="247">
        <v>4.4400000000000004</v>
      </c>
      <c r="I186" s="34"/>
    </row>
    <row r="187" spans="1:9" ht="14.15" customHeight="1">
      <c r="A187" s="241">
        <v>1072</v>
      </c>
      <c r="B187" s="242" t="s">
        <v>849</v>
      </c>
      <c r="C187" s="242" t="s">
        <v>850</v>
      </c>
      <c r="D187" s="243">
        <v>48.591780821917808</v>
      </c>
      <c r="E187" s="244">
        <v>39527</v>
      </c>
      <c r="F187" s="245">
        <v>57263</v>
      </c>
      <c r="G187" s="246">
        <v>15000000</v>
      </c>
      <c r="H187" s="247">
        <v>4.45</v>
      </c>
      <c r="I187" s="34"/>
    </row>
    <row r="188" spans="1:9" ht="14.15" customHeight="1">
      <c r="A188" s="241">
        <v>1065</v>
      </c>
      <c r="B188" s="242" t="s">
        <v>849</v>
      </c>
      <c r="C188" s="242" t="s">
        <v>850</v>
      </c>
      <c r="D188" s="243">
        <v>49.038356164383565</v>
      </c>
      <c r="E188" s="244">
        <v>39505</v>
      </c>
      <c r="F188" s="245">
        <v>57404</v>
      </c>
      <c r="G188" s="246">
        <v>16500000</v>
      </c>
      <c r="H188" s="247">
        <v>4.5699999999999994</v>
      </c>
      <c r="I188" s="34"/>
    </row>
    <row r="189" spans="1:9" ht="14.15" customHeight="1">
      <c r="A189" s="241">
        <v>1267</v>
      </c>
      <c r="B189" s="242" t="s">
        <v>849</v>
      </c>
      <c r="C189" s="242" t="s">
        <v>850</v>
      </c>
      <c r="D189" s="243">
        <v>34.18</v>
      </c>
      <c r="E189" s="244">
        <v>44942</v>
      </c>
      <c r="F189" s="245">
        <v>57419</v>
      </c>
      <c r="G189" s="246">
        <v>17500000</v>
      </c>
      <c r="H189" s="247">
        <v>3.73</v>
      </c>
      <c r="I189" s="34"/>
    </row>
    <row r="190" spans="1:9" ht="14.15" customHeight="1">
      <c r="A190" s="241">
        <v>1140</v>
      </c>
      <c r="B190" s="242" t="s">
        <v>849</v>
      </c>
      <c r="C190" s="242" t="s">
        <v>850</v>
      </c>
      <c r="D190" s="243">
        <v>43.558904109589044</v>
      </c>
      <c r="E190" s="244">
        <v>41536</v>
      </c>
      <c r="F190" s="245">
        <v>57435</v>
      </c>
      <c r="G190" s="246">
        <v>20000000</v>
      </c>
      <c r="H190" s="247">
        <v>3.73</v>
      </c>
      <c r="I190" s="34"/>
    </row>
    <row r="191" spans="1:9" ht="14.15" customHeight="1">
      <c r="A191" s="241">
        <v>1066</v>
      </c>
      <c r="B191" s="242" t="s">
        <v>849</v>
      </c>
      <c r="C191" s="242" t="s">
        <v>850</v>
      </c>
      <c r="D191" s="243">
        <v>49.150684931506852</v>
      </c>
      <c r="E191" s="244">
        <v>39505</v>
      </c>
      <c r="F191" s="245">
        <v>57445</v>
      </c>
      <c r="G191" s="246">
        <v>5000000</v>
      </c>
      <c r="H191" s="247">
        <v>4.5699999999999994</v>
      </c>
      <c r="I191" s="34"/>
    </row>
    <row r="192" spans="1:9" ht="14.15" customHeight="1">
      <c r="A192" s="241">
        <v>1078</v>
      </c>
      <c r="B192" s="242" t="s">
        <v>849</v>
      </c>
      <c r="C192" s="242" t="s">
        <v>850</v>
      </c>
      <c r="D192" s="243">
        <v>49.084931506849315</v>
      </c>
      <c r="E192" s="244">
        <v>39703</v>
      </c>
      <c r="F192" s="245">
        <v>57619</v>
      </c>
      <c r="G192" s="246">
        <v>35000000</v>
      </c>
      <c r="H192" s="247">
        <v>4.42</v>
      </c>
      <c r="I192" s="34"/>
    </row>
    <row r="193" spans="1:9" ht="14.15" customHeight="1">
      <c r="A193" s="241">
        <v>1083</v>
      </c>
      <c r="B193" s="242" t="s">
        <v>849</v>
      </c>
      <c r="C193" s="242" t="s">
        <v>850</v>
      </c>
      <c r="D193" s="243">
        <v>49.041095890410958</v>
      </c>
      <c r="E193" s="244">
        <v>39780</v>
      </c>
      <c r="F193" s="245">
        <v>57680</v>
      </c>
      <c r="G193" s="246">
        <v>10000000</v>
      </c>
      <c r="H193" s="247">
        <v>4.2799999999999994</v>
      </c>
      <c r="I193" s="34"/>
    </row>
    <row r="194" spans="1:9" ht="14.15" customHeight="1">
      <c r="A194" s="241">
        <v>1073</v>
      </c>
      <c r="B194" s="242" t="s">
        <v>849</v>
      </c>
      <c r="C194" s="242" t="s">
        <v>850</v>
      </c>
      <c r="D194" s="243">
        <v>49.830136986301369</v>
      </c>
      <c r="E194" s="244">
        <v>39527</v>
      </c>
      <c r="F194" s="245">
        <v>57715</v>
      </c>
      <c r="G194" s="246">
        <v>15000000</v>
      </c>
      <c r="H194" s="247">
        <v>4.45</v>
      </c>
      <c r="I194" s="34"/>
    </row>
    <row r="195" spans="1:9" ht="14.15" customHeight="1">
      <c r="A195" s="241">
        <v>1071</v>
      </c>
      <c r="B195" s="242" t="s">
        <v>849</v>
      </c>
      <c r="C195" s="242" t="s">
        <v>850</v>
      </c>
      <c r="D195" s="243">
        <v>49.871232876712327</v>
      </c>
      <c r="E195" s="244">
        <v>39524</v>
      </c>
      <c r="F195" s="245">
        <v>57727</v>
      </c>
      <c r="G195" s="246">
        <v>15000000</v>
      </c>
      <c r="H195" s="247">
        <v>4.46</v>
      </c>
      <c r="I195" s="34"/>
    </row>
    <row r="196" spans="1:9" ht="14.15" customHeight="1">
      <c r="A196" s="241">
        <v>1077</v>
      </c>
      <c r="B196" s="242" t="s">
        <v>849</v>
      </c>
      <c r="C196" s="242" t="s">
        <v>850</v>
      </c>
      <c r="D196" s="243">
        <v>49.531506849315072</v>
      </c>
      <c r="E196" s="244">
        <v>39692</v>
      </c>
      <c r="F196" s="245">
        <v>57771</v>
      </c>
      <c r="G196" s="246">
        <v>20000000</v>
      </c>
      <c r="H196" s="247">
        <v>4.42</v>
      </c>
      <c r="I196" s="34"/>
    </row>
    <row r="197" spans="1:9" ht="14.15" customHeight="1">
      <c r="A197" s="241">
        <v>1067</v>
      </c>
      <c r="B197" s="242" t="s">
        <v>849</v>
      </c>
      <c r="C197" s="242" t="s">
        <v>850</v>
      </c>
      <c r="D197" s="243">
        <v>50.027397260273972</v>
      </c>
      <c r="E197" s="244">
        <v>39512</v>
      </c>
      <c r="F197" s="245">
        <v>57772</v>
      </c>
      <c r="G197" s="246">
        <v>15000000</v>
      </c>
      <c r="H197" s="247">
        <v>4.46</v>
      </c>
      <c r="I197" s="34"/>
    </row>
    <row r="198" spans="1:9" ht="14.15" customHeight="1">
      <c r="A198" s="241">
        <v>1076</v>
      </c>
      <c r="B198" s="242" t="s">
        <v>849</v>
      </c>
      <c r="C198" s="242" t="s">
        <v>850</v>
      </c>
      <c r="D198" s="243">
        <v>49.624657534246573</v>
      </c>
      <c r="E198" s="244">
        <v>39661</v>
      </c>
      <c r="F198" s="245">
        <v>57774</v>
      </c>
      <c r="G198" s="246">
        <v>5000000</v>
      </c>
      <c r="H198" s="247">
        <v>4.4799999999999995</v>
      </c>
      <c r="I198" s="34"/>
    </row>
    <row r="199" spans="1:9" ht="14.15" customHeight="1">
      <c r="A199" s="241">
        <v>1074</v>
      </c>
      <c r="B199" s="242" t="s">
        <v>849</v>
      </c>
      <c r="C199" s="242" t="s">
        <v>850</v>
      </c>
      <c r="D199" s="243">
        <v>50.030136986301372</v>
      </c>
      <c r="E199" s="244">
        <v>39597</v>
      </c>
      <c r="F199" s="245">
        <v>57858</v>
      </c>
      <c r="G199" s="246">
        <v>15000000</v>
      </c>
      <c r="H199" s="247">
        <v>4.49</v>
      </c>
      <c r="I199" s="34"/>
    </row>
    <row r="200" spans="1:9" ht="14.15" customHeight="1">
      <c r="A200" s="241">
        <v>1081</v>
      </c>
      <c r="B200" s="242" t="s">
        <v>849</v>
      </c>
      <c r="C200" s="242" t="s">
        <v>850</v>
      </c>
      <c r="D200" s="243">
        <v>49.646575342465752</v>
      </c>
      <c r="E200" s="244">
        <v>39750</v>
      </c>
      <c r="F200" s="245">
        <v>57871</v>
      </c>
      <c r="G200" s="246">
        <v>10000000</v>
      </c>
      <c r="H200" s="247">
        <v>4.3900000000000006</v>
      </c>
      <c r="I200" s="34"/>
    </row>
    <row r="201" spans="1:9" ht="14.15" customHeight="1">
      <c r="A201" s="241">
        <v>1075</v>
      </c>
      <c r="B201" s="242" t="s">
        <v>849</v>
      </c>
      <c r="C201" s="242" t="s">
        <v>850</v>
      </c>
      <c r="D201" s="243">
        <v>50.027397260273972</v>
      </c>
      <c r="E201" s="244">
        <v>39631</v>
      </c>
      <c r="F201" s="245">
        <v>57891</v>
      </c>
      <c r="G201" s="246">
        <v>30000000</v>
      </c>
      <c r="H201" s="247">
        <v>4.5199999999999996</v>
      </c>
      <c r="I201" s="34"/>
    </row>
    <row r="202" spans="1:9" ht="14.15" customHeight="1">
      <c r="A202" s="241">
        <v>1082</v>
      </c>
      <c r="B202" s="242" t="s">
        <v>849</v>
      </c>
      <c r="C202" s="242" t="s">
        <v>850</v>
      </c>
      <c r="D202" s="243">
        <v>49.893150684931506</v>
      </c>
      <c r="E202" s="244">
        <v>39752</v>
      </c>
      <c r="F202" s="245">
        <v>57963</v>
      </c>
      <c r="G202" s="246">
        <v>25000000</v>
      </c>
      <c r="H202" s="247">
        <v>4.43</v>
      </c>
      <c r="I202" s="34"/>
    </row>
    <row r="203" spans="1:9" ht="14.15" customHeight="1">
      <c r="A203" s="241">
        <v>1079</v>
      </c>
      <c r="B203" s="242" t="s">
        <v>849</v>
      </c>
      <c r="C203" s="242" t="s">
        <v>850</v>
      </c>
      <c r="D203" s="243">
        <v>49.972602739726028</v>
      </c>
      <c r="E203" s="244">
        <v>39743</v>
      </c>
      <c r="F203" s="245">
        <v>57983</v>
      </c>
      <c r="G203" s="246">
        <v>10000000</v>
      </c>
      <c r="H203" s="247">
        <v>4.47</v>
      </c>
      <c r="I203" s="34"/>
    </row>
    <row r="204" spans="1:9" ht="14.15" customHeight="1">
      <c r="A204" s="241">
        <v>1144</v>
      </c>
      <c r="B204" s="242" t="s">
        <v>849</v>
      </c>
      <c r="C204" s="242" t="s">
        <v>850</v>
      </c>
      <c r="D204" s="243">
        <v>44.679452054794524</v>
      </c>
      <c r="E204" s="244">
        <v>41675</v>
      </c>
      <c r="F204" s="245">
        <v>57983</v>
      </c>
      <c r="G204" s="246">
        <v>20000000</v>
      </c>
      <c r="H204" s="247">
        <v>3.55</v>
      </c>
      <c r="I204" s="34"/>
    </row>
    <row r="205" spans="1:9" ht="14.15" customHeight="1">
      <c r="A205" s="241">
        <v>1146</v>
      </c>
      <c r="B205" s="242" t="s">
        <v>849</v>
      </c>
      <c r="C205" s="242" t="s">
        <v>850</v>
      </c>
      <c r="D205" s="243">
        <v>45.227397260273975</v>
      </c>
      <c r="E205" s="244">
        <v>41687</v>
      </c>
      <c r="F205" s="245">
        <v>58195</v>
      </c>
      <c r="G205" s="246">
        <v>20000000</v>
      </c>
      <c r="H205" s="247">
        <v>3.62</v>
      </c>
      <c r="I205" s="34"/>
    </row>
    <row r="206" spans="1:9" ht="14.15" customHeight="1">
      <c r="A206" s="241">
        <v>1145</v>
      </c>
      <c r="B206" s="242" t="s">
        <v>849</v>
      </c>
      <c r="C206" s="242" t="s">
        <v>850</v>
      </c>
      <c r="D206" s="243">
        <v>45.424657534246577</v>
      </c>
      <c r="E206" s="244">
        <v>41677</v>
      </c>
      <c r="F206" s="245">
        <v>58257</v>
      </c>
      <c r="G206" s="246">
        <v>20000000</v>
      </c>
      <c r="H206" s="247">
        <v>3.54</v>
      </c>
      <c r="I206" s="34"/>
    </row>
    <row r="207" spans="1:9" ht="14.15" customHeight="1">
      <c r="A207" s="241">
        <v>1269</v>
      </c>
      <c r="B207" s="242" t="s">
        <v>849</v>
      </c>
      <c r="C207" s="242" t="s">
        <v>850</v>
      </c>
      <c r="D207" s="243">
        <v>37.130000000000003</v>
      </c>
      <c r="E207" s="244">
        <v>44946</v>
      </c>
      <c r="F207" s="245">
        <v>58499</v>
      </c>
      <c r="G207" s="246">
        <v>17500000</v>
      </c>
      <c r="H207" s="247">
        <v>3.68</v>
      </c>
      <c r="I207" s="34"/>
    </row>
    <row r="208" spans="1:9" ht="14.15" customHeight="1">
      <c r="A208" s="241">
        <v>1125</v>
      </c>
      <c r="B208" s="242" t="s">
        <v>849</v>
      </c>
      <c r="C208" s="242" t="s">
        <v>850</v>
      </c>
      <c r="D208" s="243">
        <v>49.038356164383565</v>
      </c>
      <c r="E208" s="244">
        <v>40613</v>
      </c>
      <c r="F208" s="245">
        <v>58512</v>
      </c>
      <c r="G208" s="246">
        <v>22945000</v>
      </c>
      <c r="H208" s="247">
        <v>4.43</v>
      </c>
      <c r="I208" s="34"/>
    </row>
    <row r="209" spans="1:9" ht="14.15" customHeight="1">
      <c r="A209" s="241">
        <v>1126</v>
      </c>
      <c r="B209" s="242" t="s">
        <v>849</v>
      </c>
      <c r="C209" s="242" t="s">
        <v>850</v>
      </c>
      <c r="D209" s="243">
        <v>49.054794520547944</v>
      </c>
      <c r="E209" s="244">
        <v>40620</v>
      </c>
      <c r="F209" s="245">
        <v>58525</v>
      </c>
      <c r="G209" s="246">
        <v>15000000</v>
      </c>
      <c r="H209" s="247">
        <v>4.34</v>
      </c>
      <c r="I209" s="34"/>
    </row>
    <row r="210" spans="1:9" ht="14.15" customHeight="1">
      <c r="A210" s="241">
        <v>1127</v>
      </c>
      <c r="B210" s="242" t="s">
        <v>849</v>
      </c>
      <c r="C210" s="242" t="s">
        <v>850</v>
      </c>
      <c r="D210" s="243">
        <v>49.054794520547944</v>
      </c>
      <c r="E210" s="244">
        <v>40626</v>
      </c>
      <c r="F210" s="245">
        <v>58531</v>
      </c>
      <c r="G210" s="246">
        <v>15000000</v>
      </c>
      <c r="H210" s="247">
        <v>4.37</v>
      </c>
      <c r="I210" s="34"/>
    </row>
    <row r="211" spans="1:9" ht="14.15" customHeight="1">
      <c r="A211" s="241">
        <v>1147</v>
      </c>
      <c r="B211" s="242" t="s">
        <v>849</v>
      </c>
      <c r="C211" s="242" t="s">
        <v>850</v>
      </c>
      <c r="D211" s="243">
        <v>46.227397260273975</v>
      </c>
      <c r="E211" s="244">
        <v>41688</v>
      </c>
      <c r="F211" s="245">
        <v>58561</v>
      </c>
      <c r="G211" s="246">
        <v>20000000</v>
      </c>
      <c r="H211" s="247">
        <v>3.62</v>
      </c>
      <c r="I211" s="34"/>
    </row>
    <row r="212" spans="1:9" ht="14.15" customHeight="1">
      <c r="A212" s="241">
        <v>1150</v>
      </c>
      <c r="B212" s="242" t="s">
        <v>849</v>
      </c>
      <c r="C212" s="242" t="s">
        <v>850</v>
      </c>
      <c r="D212" s="243">
        <v>46.18904109589041</v>
      </c>
      <c r="E212" s="244">
        <v>41703</v>
      </c>
      <c r="F212" s="245">
        <v>58562</v>
      </c>
      <c r="G212" s="246">
        <v>20000000</v>
      </c>
      <c r="H212" s="247">
        <v>3.52</v>
      </c>
      <c r="I212" s="34"/>
    </row>
    <row r="213" spans="1:9" ht="14.15" customHeight="1">
      <c r="A213" s="241">
        <v>1152</v>
      </c>
      <c r="B213" s="242" t="s">
        <v>849</v>
      </c>
      <c r="C213" s="242" t="s">
        <v>850</v>
      </c>
      <c r="D213" s="243">
        <v>46.054794520547944</v>
      </c>
      <c r="E213" s="244">
        <v>41843</v>
      </c>
      <c r="F213" s="245">
        <v>58653</v>
      </c>
      <c r="G213" s="246">
        <v>30000000</v>
      </c>
      <c r="H213" s="247">
        <v>3.38</v>
      </c>
      <c r="I213" s="34"/>
    </row>
    <row r="214" spans="1:9" ht="14.15" customHeight="1">
      <c r="A214" s="241">
        <v>1115</v>
      </c>
      <c r="B214" s="242" t="s">
        <v>849</v>
      </c>
      <c r="C214" s="242" t="s">
        <v>850</v>
      </c>
      <c r="D214" s="243">
        <v>49.926027397260277</v>
      </c>
      <c r="E214" s="244">
        <v>40492</v>
      </c>
      <c r="F214" s="245">
        <v>58715</v>
      </c>
      <c r="G214" s="246">
        <v>15000000</v>
      </c>
      <c r="H214" s="247">
        <v>4.2700000000000005</v>
      </c>
      <c r="I214" s="34"/>
    </row>
    <row r="215" spans="1:9" ht="14.15" customHeight="1">
      <c r="A215" s="241">
        <v>1143</v>
      </c>
      <c r="B215" s="242" t="s">
        <v>849</v>
      </c>
      <c r="C215" s="242" t="s">
        <v>850</v>
      </c>
      <c r="D215" s="243">
        <v>47.010958904109586</v>
      </c>
      <c r="E215" s="244">
        <v>41556</v>
      </c>
      <c r="F215" s="245">
        <v>58715</v>
      </c>
      <c r="G215" s="246">
        <v>20000000</v>
      </c>
      <c r="H215" s="247">
        <v>3.5999999999999996</v>
      </c>
      <c r="I215" s="34"/>
    </row>
    <row r="216" spans="1:9" ht="14.15" customHeight="1">
      <c r="A216" s="241">
        <v>1175</v>
      </c>
      <c r="B216" s="242" t="s">
        <v>849</v>
      </c>
      <c r="C216" s="242" t="s">
        <v>850</v>
      </c>
      <c r="D216" s="243">
        <v>44.035616438356165</v>
      </c>
      <c r="E216" s="244">
        <v>42823</v>
      </c>
      <c r="F216" s="245">
        <v>58896</v>
      </c>
      <c r="G216" s="246">
        <v>10000000</v>
      </c>
      <c r="H216" s="247">
        <v>1.7000000000000002</v>
      </c>
      <c r="I216" s="34"/>
    </row>
    <row r="217" spans="1:9" ht="14.15" customHeight="1">
      <c r="A217" s="241">
        <v>1270</v>
      </c>
      <c r="B217" s="242" t="s">
        <v>849</v>
      </c>
      <c r="C217" s="242" t="s">
        <v>850</v>
      </c>
      <c r="D217" s="243">
        <v>38.18</v>
      </c>
      <c r="E217" s="244">
        <v>44960</v>
      </c>
      <c r="F217" s="245">
        <v>58896</v>
      </c>
      <c r="G217" s="246">
        <v>20000000</v>
      </c>
      <c r="H217" s="247">
        <v>3.69</v>
      </c>
      <c r="I217" s="34"/>
    </row>
    <row r="218" spans="1:9" ht="14.15" customHeight="1">
      <c r="A218" s="241">
        <v>1149</v>
      </c>
      <c r="B218" s="242" t="s">
        <v>849</v>
      </c>
      <c r="C218" s="242" t="s">
        <v>850</v>
      </c>
      <c r="D218" s="243">
        <v>47.205479452054796</v>
      </c>
      <c r="E218" s="244">
        <v>41696</v>
      </c>
      <c r="F218" s="245">
        <v>58926</v>
      </c>
      <c r="G218" s="246">
        <v>20000000</v>
      </c>
      <c r="H218" s="247">
        <v>3.5999999999999996</v>
      </c>
      <c r="I218" s="34"/>
    </row>
    <row r="219" spans="1:9" ht="14.15" customHeight="1">
      <c r="A219" s="241">
        <v>1148</v>
      </c>
      <c r="B219" s="242" t="s">
        <v>849</v>
      </c>
      <c r="C219" s="242" t="s">
        <v>850</v>
      </c>
      <c r="D219" s="243">
        <v>47.265753424657532</v>
      </c>
      <c r="E219" s="244">
        <v>41689</v>
      </c>
      <c r="F219" s="245">
        <v>58941</v>
      </c>
      <c r="G219" s="246">
        <v>20000000</v>
      </c>
      <c r="H219" s="247">
        <v>3.5999999999999996</v>
      </c>
      <c r="I219" s="34"/>
    </row>
    <row r="220" spans="1:9" ht="14.15" customHeight="1">
      <c r="A220" s="241">
        <v>1151</v>
      </c>
      <c r="B220" s="242" t="s">
        <v>849</v>
      </c>
      <c r="C220" s="242" t="s">
        <v>850</v>
      </c>
      <c r="D220" s="243">
        <v>47.098630136986301</v>
      </c>
      <c r="E220" s="244">
        <v>41821</v>
      </c>
      <c r="F220" s="245">
        <v>59012</v>
      </c>
      <c r="G220" s="246">
        <v>30000000</v>
      </c>
      <c r="H220" s="247">
        <v>3.44</v>
      </c>
      <c r="I220" s="34"/>
    </row>
    <row r="221" spans="1:9" ht="14.15" customHeight="1">
      <c r="A221" s="241">
        <v>1138</v>
      </c>
      <c r="B221" s="242" t="s">
        <v>849</v>
      </c>
      <c r="C221" s="242" t="s">
        <v>850</v>
      </c>
      <c r="D221" s="243">
        <v>48.049315068493151</v>
      </c>
      <c r="E221" s="244">
        <v>41480</v>
      </c>
      <c r="F221" s="245">
        <v>59018</v>
      </c>
      <c r="G221" s="246">
        <v>15000000</v>
      </c>
      <c r="H221" s="247">
        <v>3.61</v>
      </c>
      <c r="I221" s="34"/>
    </row>
    <row r="222" spans="1:9" ht="14.15" customHeight="1">
      <c r="A222" s="241">
        <v>1162</v>
      </c>
      <c r="B222" s="242" t="s">
        <v>849</v>
      </c>
      <c r="C222" s="242" t="s">
        <v>850</v>
      </c>
      <c r="D222" s="243">
        <v>45.087671232876716</v>
      </c>
      <c r="E222" s="244">
        <v>42683</v>
      </c>
      <c r="F222" s="245">
        <v>59140</v>
      </c>
      <c r="G222" s="246">
        <v>10000000</v>
      </c>
      <c r="H222" s="247">
        <v>1.76</v>
      </c>
      <c r="I222" s="34"/>
    </row>
    <row r="223" spans="1:9" ht="14.15" customHeight="1">
      <c r="A223" s="241">
        <v>1193</v>
      </c>
      <c r="B223" s="242" t="s">
        <v>849</v>
      </c>
      <c r="C223" s="242" t="s">
        <v>850</v>
      </c>
      <c r="D223" s="243">
        <v>43.07123287671233</v>
      </c>
      <c r="E223" s="244">
        <v>43431</v>
      </c>
      <c r="F223" s="245">
        <v>59152</v>
      </c>
      <c r="G223" s="246">
        <v>15000000</v>
      </c>
      <c r="H223" s="247">
        <v>1.96</v>
      </c>
      <c r="I223" s="34"/>
    </row>
    <row r="224" spans="1:9" ht="14.15" customHeight="1">
      <c r="A224" s="241">
        <v>1199</v>
      </c>
      <c r="B224" s="242" t="s">
        <v>849</v>
      </c>
      <c r="C224" s="242" t="s">
        <v>850</v>
      </c>
      <c r="D224" s="243">
        <v>43.090410958904108</v>
      </c>
      <c r="E224" s="244">
        <v>43474</v>
      </c>
      <c r="F224" s="245">
        <v>59202</v>
      </c>
      <c r="G224" s="246">
        <v>20000000</v>
      </c>
      <c r="H224" s="247">
        <v>1.8</v>
      </c>
      <c r="I224" s="34"/>
    </row>
    <row r="225" spans="1:9" ht="14.15" customHeight="1">
      <c r="A225" s="241">
        <v>1173</v>
      </c>
      <c r="B225" s="242" t="s">
        <v>849</v>
      </c>
      <c r="C225" s="242" t="s">
        <v>850</v>
      </c>
      <c r="D225" s="243">
        <v>45.049315068493151</v>
      </c>
      <c r="E225" s="244">
        <v>42818</v>
      </c>
      <c r="F225" s="245">
        <v>59261</v>
      </c>
      <c r="G225" s="246">
        <v>15000000</v>
      </c>
      <c r="H225" s="247">
        <v>1.73</v>
      </c>
      <c r="I225" s="34"/>
    </row>
    <row r="226" spans="1:9" ht="14.15" customHeight="1">
      <c r="A226" s="241">
        <v>1136</v>
      </c>
      <c r="B226" s="242" t="s">
        <v>849</v>
      </c>
      <c r="C226" s="242" t="s">
        <v>850</v>
      </c>
      <c r="D226" s="243">
        <v>49.090410958904108</v>
      </c>
      <c r="E226" s="244">
        <v>41344</v>
      </c>
      <c r="F226" s="245">
        <v>59262</v>
      </c>
      <c r="G226" s="246">
        <v>20000000</v>
      </c>
      <c r="H226" s="247">
        <v>3.51</v>
      </c>
      <c r="I226" s="34"/>
    </row>
    <row r="227" spans="1:9" ht="14.15" customHeight="1">
      <c r="A227" s="241">
        <v>1128</v>
      </c>
      <c r="B227" s="242" t="s">
        <v>849</v>
      </c>
      <c r="C227" s="242" t="s">
        <v>850</v>
      </c>
      <c r="D227" s="243">
        <v>49.775342465753425</v>
      </c>
      <c r="E227" s="244">
        <v>41184</v>
      </c>
      <c r="F227" s="245">
        <v>59352</v>
      </c>
      <c r="G227" s="246">
        <v>20000000</v>
      </c>
      <c r="H227" s="247">
        <v>3.26</v>
      </c>
      <c r="I227" s="34"/>
    </row>
    <row r="228" spans="1:9" ht="14.15" customHeight="1">
      <c r="A228" s="241">
        <v>1129</v>
      </c>
      <c r="B228" s="242" t="s">
        <v>849</v>
      </c>
      <c r="C228" s="242" t="s">
        <v>850</v>
      </c>
      <c r="D228" s="243">
        <v>49.849315068493148</v>
      </c>
      <c r="E228" s="244">
        <v>41187</v>
      </c>
      <c r="F228" s="245">
        <v>59382</v>
      </c>
      <c r="G228" s="246">
        <v>20000000</v>
      </c>
      <c r="H228" s="247">
        <v>3.27</v>
      </c>
      <c r="I228" s="34"/>
    </row>
    <row r="229" spans="1:9" ht="14.15" customHeight="1">
      <c r="A229" s="241">
        <v>1131</v>
      </c>
      <c r="B229" s="242" t="s">
        <v>849</v>
      </c>
      <c r="C229" s="242" t="s">
        <v>850</v>
      </c>
      <c r="D229" s="243">
        <v>49.561643835616437</v>
      </c>
      <c r="E229" s="244">
        <v>41292</v>
      </c>
      <c r="F229" s="245">
        <v>59382</v>
      </c>
      <c r="G229" s="246">
        <v>15000000</v>
      </c>
      <c r="H229" s="247">
        <v>3.4299999999999997</v>
      </c>
      <c r="I229" s="34"/>
    </row>
    <row r="230" spans="1:9" ht="14.15" customHeight="1">
      <c r="A230" s="241">
        <v>1203</v>
      </c>
      <c r="B230" s="242" t="s">
        <v>849</v>
      </c>
      <c r="C230" s="242" t="s">
        <v>850</v>
      </c>
      <c r="D230" s="243">
        <v>43.638356164383559</v>
      </c>
      <c r="E230" s="244">
        <v>43516</v>
      </c>
      <c r="F230" s="245">
        <v>59444</v>
      </c>
      <c r="G230" s="246">
        <v>20000000</v>
      </c>
      <c r="H230" s="247">
        <v>1.68</v>
      </c>
      <c r="I230" s="34"/>
    </row>
    <row r="231" spans="1:9" ht="14.15" customHeight="1">
      <c r="A231" s="241">
        <v>1198</v>
      </c>
      <c r="B231" s="242" t="s">
        <v>849</v>
      </c>
      <c r="C231" s="242" t="s">
        <v>850</v>
      </c>
      <c r="D231" s="243">
        <v>43.8</v>
      </c>
      <c r="E231" s="244">
        <v>43458</v>
      </c>
      <c r="F231" s="245">
        <v>59445</v>
      </c>
      <c r="G231" s="246">
        <v>15000000</v>
      </c>
      <c r="H231" s="247">
        <v>1.79</v>
      </c>
      <c r="I231" s="34"/>
    </row>
    <row r="232" spans="1:9" ht="14.15" customHeight="1">
      <c r="A232" s="241">
        <v>1161</v>
      </c>
      <c r="B232" s="242" t="s">
        <v>849</v>
      </c>
      <c r="C232" s="242" t="s">
        <v>850</v>
      </c>
      <c r="D232" s="243">
        <v>46.087671232876716</v>
      </c>
      <c r="E232" s="244">
        <v>42683</v>
      </c>
      <c r="F232" s="245">
        <v>59505</v>
      </c>
      <c r="G232" s="246">
        <v>15000000</v>
      </c>
      <c r="H232" s="247">
        <v>1.76</v>
      </c>
      <c r="I232" s="34"/>
    </row>
    <row r="233" spans="1:9" ht="14.15" customHeight="1">
      <c r="A233" s="241">
        <v>1191</v>
      </c>
      <c r="B233" s="242" t="s">
        <v>849</v>
      </c>
      <c r="C233" s="242" t="s">
        <v>850</v>
      </c>
      <c r="D233" s="243">
        <v>44.057534246575344</v>
      </c>
      <c r="E233" s="244">
        <v>43424</v>
      </c>
      <c r="F233" s="245">
        <v>59505</v>
      </c>
      <c r="G233" s="246">
        <v>15000000</v>
      </c>
      <c r="H233" s="247">
        <v>1.97</v>
      </c>
      <c r="I233" s="34"/>
    </row>
    <row r="234" spans="1:9" ht="14.15" customHeight="1">
      <c r="A234" s="241">
        <v>1174</v>
      </c>
      <c r="B234" s="242" t="s">
        <v>849</v>
      </c>
      <c r="C234" s="242" t="s">
        <v>850</v>
      </c>
      <c r="D234" s="243">
        <v>46.049315068493151</v>
      </c>
      <c r="E234" s="244">
        <v>42818</v>
      </c>
      <c r="F234" s="245">
        <v>59626</v>
      </c>
      <c r="G234" s="246">
        <v>10000000</v>
      </c>
      <c r="H234" s="247">
        <v>1.73</v>
      </c>
      <c r="I234" s="34"/>
    </row>
    <row r="235" spans="1:9" ht="14.15" customHeight="1">
      <c r="A235" s="241">
        <v>1139</v>
      </c>
      <c r="B235" s="242" t="s">
        <v>849</v>
      </c>
      <c r="C235" s="242" t="s">
        <v>850</v>
      </c>
      <c r="D235" s="243">
        <v>49.758904109589039</v>
      </c>
      <c r="E235" s="244">
        <v>41495</v>
      </c>
      <c r="F235" s="245">
        <v>59657</v>
      </c>
      <c r="G235" s="246">
        <v>10000000</v>
      </c>
      <c r="H235" s="247">
        <v>3.62</v>
      </c>
      <c r="I235" s="34"/>
    </row>
    <row r="236" spans="1:9" ht="14.15" customHeight="1">
      <c r="A236" s="241">
        <v>1142</v>
      </c>
      <c r="B236" s="242" t="s">
        <v>849</v>
      </c>
      <c r="C236" s="242" t="s">
        <v>850</v>
      </c>
      <c r="D236" s="243">
        <v>49.605479452054794</v>
      </c>
      <c r="E236" s="244">
        <v>41551</v>
      </c>
      <c r="F236" s="245">
        <v>59657</v>
      </c>
      <c r="G236" s="246">
        <v>20000000</v>
      </c>
      <c r="H236" s="247">
        <v>3.56</v>
      </c>
      <c r="I236" s="34"/>
    </row>
    <row r="237" spans="1:9" ht="14.15" customHeight="1">
      <c r="A237" s="241">
        <v>1192</v>
      </c>
      <c r="B237" s="242" t="s">
        <v>849</v>
      </c>
      <c r="C237" s="242" t="s">
        <v>850</v>
      </c>
      <c r="D237" s="243">
        <v>44.471232876712328</v>
      </c>
      <c r="E237" s="244">
        <v>43425</v>
      </c>
      <c r="F237" s="245">
        <v>59657</v>
      </c>
      <c r="G237" s="246">
        <v>15000000</v>
      </c>
      <c r="H237" s="247">
        <v>1.99</v>
      </c>
      <c r="I237" s="34"/>
    </row>
    <row r="238" spans="1:9" ht="14.15" customHeight="1">
      <c r="A238" s="241">
        <v>1194</v>
      </c>
      <c r="B238" s="242" t="s">
        <v>849</v>
      </c>
      <c r="C238" s="242" t="s">
        <v>850</v>
      </c>
      <c r="D238" s="243">
        <v>44.536986301369865</v>
      </c>
      <c r="E238" s="244">
        <v>43432</v>
      </c>
      <c r="F238" s="245">
        <v>59688</v>
      </c>
      <c r="G238" s="246">
        <v>15000000</v>
      </c>
      <c r="H238" s="247">
        <v>1.97</v>
      </c>
      <c r="I238" s="34"/>
    </row>
    <row r="239" spans="1:9" ht="14.15" customHeight="1">
      <c r="A239" s="241">
        <v>1200</v>
      </c>
      <c r="B239" s="242" t="s">
        <v>849</v>
      </c>
      <c r="C239" s="242" t="s">
        <v>850</v>
      </c>
      <c r="D239" s="243">
        <v>44.654794520547945</v>
      </c>
      <c r="E239" s="244">
        <v>43480</v>
      </c>
      <c r="F239" s="245">
        <v>59779</v>
      </c>
      <c r="G239" s="246">
        <v>20000000</v>
      </c>
      <c r="H239" s="247">
        <v>1.76</v>
      </c>
      <c r="I239" s="34"/>
    </row>
    <row r="240" spans="1:9" ht="14.15" customHeight="1">
      <c r="A240" s="241">
        <v>1169</v>
      </c>
      <c r="B240" s="242" t="s">
        <v>849</v>
      </c>
      <c r="C240" s="242" t="s">
        <v>850</v>
      </c>
      <c r="D240" s="243">
        <v>46.594520547945208</v>
      </c>
      <c r="E240" s="244">
        <v>42787</v>
      </c>
      <c r="F240" s="245">
        <v>59794</v>
      </c>
      <c r="G240" s="246">
        <v>25000000</v>
      </c>
      <c r="H240" s="247">
        <v>1.8599999999999999</v>
      </c>
      <c r="I240" s="34"/>
    </row>
    <row r="241" spans="1:9" ht="14.15" customHeight="1">
      <c r="A241" s="241">
        <v>1141</v>
      </c>
      <c r="B241" s="242" t="s">
        <v>849</v>
      </c>
      <c r="C241" s="242" t="s">
        <v>850</v>
      </c>
      <c r="D241" s="243">
        <v>50.024657534246572</v>
      </c>
      <c r="E241" s="244">
        <v>41551</v>
      </c>
      <c r="F241" s="245">
        <v>59810</v>
      </c>
      <c r="G241" s="246">
        <v>20000000</v>
      </c>
      <c r="H241" s="247">
        <v>3.56</v>
      </c>
      <c r="I241" s="34"/>
    </row>
    <row r="242" spans="1:9" ht="14.15" customHeight="1">
      <c r="A242" s="241">
        <v>1160</v>
      </c>
      <c r="B242" s="242" t="s">
        <v>849</v>
      </c>
      <c r="C242" s="242" t="s">
        <v>850</v>
      </c>
      <c r="D242" s="243">
        <v>47.101369863013701</v>
      </c>
      <c r="E242" s="244">
        <v>42678</v>
      </c>
      <c r="F242" s="245">
        <v>59870</v>
      </c>
      <c r="G242" s="246">
        <v>25000000</v>
      </c>
      <c r="H242" s="247">
        <v>1.79</v>
      </c>
      <c r="I242" s="34"/>
    </row>
    <row r="243" spans="1:9" ht="14.15" customHeight="1">
      <c r="A243" s="241">
        <v>1165</v>
      </c>
      <c r="B243" s="242" t="s">
        <v>849</v>
      </c>
      <c r="C243" s="242" t="s">
        <v>850</v>
      </c>
      <c r="D243" s="243">
        <v>47.032876712328765</v>
      </c>
      <c r="E243" s="244">
        <v>42725</v>
      </c>
      <c r="F243" s="245">
        <v>59892</v>
      </c>
      <c r="G243" s="246">
        <v>10000000</v>
      </c>
      <c r="H243" s="247">
        <v>1.9800000000000002</v>
      </c>
      <c r="I243" s="34"/>
    </row>
    <row r="244" spans="1:9" ht="14.15" customHeight="1">
      <c r="A244" s="241">
        <v>1158</v>
      </c>
      <c r="B244" s="242" t="s">
        <v>849</v>
      </c>
      <c r="C244" s="242" t="s">
        <v>850</v>
      </c>
      <c r="D244" s="243">
        <v>47.526027397260272</v>
      </c>
      <c r="E244" s="244">
        <v>42646</v>
      </c>
      <c r="F244" s="245">
        <v>59993</v>
      </c>
      <c r="G244" s="246">
        <v>20000000</v>
      </c>
      <c r="H244" s="247">
        <v>1.4200000000000002</v>
      </c>
      <c r="I244" s="34"/>
    </row>
    <row r="245" spans="1:9" ht="14.15" customHeight="1">
      <c r="A245" s="241">
        <v>1177</v>
      </c>
      <c r="B245" s="242" t="s">
        <v>849</v>
      </c>
      <c r="C245" s="242" t="s">
        <v>850</v>
      </c>
      <c r="D245" s="243">
        <v>46.627397260273973</v>
      </c>
      <c r="E245" s="244">
        <v>43084</v>
      </c>
      <c r="F245" s="245">
        <v>60103</v>
      </c>
      <c r="G245" s="246">
        <v>15000000</v>
      </c>
      <c r="H245" s="247">
        <v>1.69</v>
      </c>
      <c r="I245" s="34"/>
    </row>
    <row r="246" spans="1:9" ht="14.15" customHeight="1">
      <c r="A246" s="241">
        <v>1159</v>
      </c>
      <c r="B246" s="242" t="s">
        <v>849</v>
      </c>
      <c r="C246" s="242" t="s">
        <v>850</v>
      </c>
      <c r="D246" s="243">
        <v>48.104109589041094</v>
      </c>
      <c r="E246" s="244">
        <v>42647</v>
      </c>
      <c r="F246" s="245">
        <v>60205</v>
      </c>
      <c r="G246" s="246">
        <v>16000000</v>
      </c>
      <c r="H246" s="247">
        <v>1.37</v>
      </c>
      <c r="I246" s="34"/>
    </row>
    <row r="247" spans="1:9" ht="14.15" customHeight="1">
      <c r="A247" s="241">
        <v>1163</v>
      </c>
      <c r="B247" s="242" t="s">
        <v>849</v>
      </c>
      <c r="C247" s="242" t="s">
        <v>850</v>
      </c>
      <c r="D247" s="243">
        <v>48.049315068493151</v>
      </c>
      <c r="E247" s="244">
        <v>42718</v>
      </c>
      <c r="F247" s="245">
        <v>60256</v>
      </c>
      <c r="G247" s="246">
        <v>25000000</v>
      </c>
      <c r="H247" s="247">
        <v>2.0299999999999998</v>
      </c>
      <c r="I247" s="34"/>
    </row>
    <row r="248" spans="1:9" ht="14.15" customHeight="1">
      <c r="A248" s="241">
        <v>1184</v>
      </c>
      <c r="B248" s="242" t="s">
        <v>849</v>
      </c>
      <c r="C248" s="242" t="s">
        <v>850</v>
      </c>
      <c r="D248" s="243">
        <v>46.978082191780821</v>
      </c>
      <c r="E248" s="244">
        <v>43140</v>
      </c>
      <c r="F248" s="245">
        <v>60287</v>
      </c>
      <c r="G248" s="246">
        <v>15000000</v>
      </c>
      <c r="H248" s="247">
        <v>1.83</v>
      </c>
      <c r="I248" s="34"/>
    </row>
    <row r="249" spans="1:9" ht="14.15" customHeight="1">
      <c r="A249" s="241">
        <v>1164</v>
      </c>
      <c r="B249" s="242" t="s">
        <v>849</v>
      </c>
      <c r="C249" s="242" t="s">
        <v>850</v>
      </c>
      <c r="D249" s="243">
        <v>48.145205479452052</v>
      </c>
      <c r="E249" s="244">
        <v>42725</v>
      </c>
      <c r="F249" s="245">
        <v>60298</v>
      </c>
      <c r="G249" s="246">
        <v>15000000</v>
      </c>
      <c r="H249" s="247">
        <v>1.9800000000000002</v>
      </c>
      <c r="I249" s="34"/>
    </row>
    <row r="250" spans="1:9" ht="14.15" customHeight="1">
      <c r="A250" s="241">
        <v>1171</v>
      </c>
      <c r="B250" s="242" t="s">
        <v>849</v>
      </c>
      <c r="C250" s="242" t="s">
        <v>850</v>
      </c>
      <c r="D250" s="243">
        <v>48.07123287671233</v>
      </c>
      <c r="E250" s="244">
        <v>42795</v>
      </c>
      <c r="F250" s="245">
        <v>60341</v>
      </c>
      <c r="G250" s="246">
        <v>25000000</v>
      </c>
      <c r="H250" s="247">
        <v>1.7500000000000002</v>
      </c>
      <c r="I250" s="34"/>
    </row>
    <row r="251" spans="1:9" ht="14.15" customHeight="1">
      <c r="A251" s="241">
        <v>1187</v>
      </c>
      <c r="B251" s="242" t="s">
        <v>849</v>
      </c>
      <c r="C251" s="242" t="s">
        <v>850</v>
      </c>
      <c r="D251" s="243">
        <v>47.043835616438358</v>
      </c>
      <c r="E251" s="244">
        <v>43175</v>
      </c>
      <c r="F251" s="245">
        <v>60346</v>
      </c>
      <c r="G251" s="246">
        <v>20000000</v>
      </c>
      <c r="H251" s="247">
        <v>1.7500000000000002</v>
      </c>
      <c r="I251" s="34"/>
    </row>
    <row r="252" spans="1:9" ht="14.15" customHeight="1">
      <c r="A252" s="241">
        <v>1176</v>
      </c>
      <c r="B252" s="242" t="s">
        <v>849</v>
      </c>
      <c r="C252" s="242" t="s">
        <v>850</v>
      </c>
      <c r="D252" s="243">
        <v>48.035616438356165</v>
      </c>
      <c r="E252" s="244">
        <v>42823</v>
      </c>
      <c r="F252" s="245">
        <v>60356</v>
      </c>
      <c r="G252" s="246">
        <v>16845500</v>
      </c>
      <c r="H252" s="247">
        <v>1.7000000000000002</v>
      </c>
      <c r="I252" s="34"/>
    </row>
    <row r="253" spans="1:9" ht="14.15" customHeight="1">
      <c r="A253" s="241">
        <v>1190</v>
      </c>
      <c r="B253" s="242" t="s">
        <v>849</v>
      </c>
      <c r="C253" s="242" t="s">
        <v>850</v>
      </c>
      <c r="D253" s="243">
        <v>47.276712328767125</v>
      </c>
      <c r="E253" s="244">
        <v>43182</v>
      </c>
      <c r="F253" s="245">
        <v>60438</v>
      </c>
      <c r="G253" s="246">
        <v>12649400</v>
      </c>
      <c r="H253" s="247">
        <v>1.6500000000000001</v>
      </c>
      <c r="I253" s="34"/>
    </row>
    <row r="254" spans="1:9" ht="14.15" customHeight="1">
      <c r="A254" s="241">
        <v>1156</v>
      </c>
      <c r="B254" s="242" t="s">
        <v>849</v>
      </c>
      <c r="C254" s="242" t="s">
        <v>850</v>
      </c>
      <c r="D254" s="243">
        <v>49.758904109589039</v>
      </c>
      <c r="E254" s="244">
        <v>42440</v>
      </c>
      <c r="F254" s="245">
        <v>60602</v>
      </c>
      <c r="G254" s="246">
        <v>40000000</v>
      </c>
      <c r="H254" s="247">
        <v>2.25</v>
      </c>
      <c r="I254" s="34"/>
    </row>
    <row r="255" spans="1:9" ht="14.15" customHeight="1">
      <c r="A255" s="241">
        <v>1157</v>
      </c>
      <c r="B255" s="242" t="s">
        <v>849</v>
      </c>
      <c r="C255" s="242" t="s">
        <v>850</v>
      </c>
      <c r="D255" s="243">
        <v>49.871232876712327</v>
      </c>
      <c r="E255" s="244">
        <v>42443</v>
      </c>
      <c r="F255" s="245">
        <v>60646</v>
      </c>
      <c r="G255" s="246">
        <v>20000000</v>
      </c>
      <c r="H255" s="247">
        <v>2.2399999999999998</v>
      </c>
      <c r="I255" s="34"/>
    </row>
    <row r="256" spans="1:9" ht="14.15" customHeight="1">
      <c r="A256" s="241">
        <v>1155</v>
      </c>
      <c r="B256" s="242" t="s">
        <v>849</v>
      </c>
      <c r="C256" s="242" t="s">
        <v>850</v>
      </c>
      <c r="D256" s="243">
        <v>49.934246575342463</v>
      </c>
      <c r="E256" s="244">
        <v>42438</v>
      </c>
      <c r="F256" s="245">
        <v>60664</v>
      </c>
      <c r="G256" s="246">
        <v>40000000</v>
      </c>
      <c r="H256" s="247">
        <v>2.2999999999999998</v>
      </c>
      <c r="I256" s="34"/>
    </row>
    <row r="257" spans="1:9" ht="14.15" customHeight="1">
      <c r="A257" s="241">
        <v>1266</v>
      </c>
      <c r="B257" s="242" t="s">
        <v>849</v>
      </c>
      <c r="C257" s="242" t="s">
        <v>850</v>
      </c>
      <c r="D257" s="243">
        <v>43.2</v>
      </c>
      <c r="E257" s="244">
        <v>44937</v>
      </c>
      <c r="F257" s="245">
        <v>60706</v>
      </c>
      <c r="G257" s="246">
        <v>17500000</v>
      </c>
      <c r="H257" s="247">
        <v>3.82</v>
      </c>
      <c r="I257" s="34"/>
    </row>
    <row r="258" spans="1:9" ht="14.15" customHeight="1">
      <c r="A258" s="241">
        <v>1186</v>
      </c>
      <c r="B258" s="242" t="s">
        <v>849</v>
      </c>
      <c r="C258" s="242" t="s">
        <v>850</v>
      </c>
      <c r="D258" s="243">
        <v>48.084931506849315</v>
      </c>
      <c r="E258" s="244">
        <v>43165</v>
      </c>
      <c r="F258" s="245">
        <v>60716</v>
      </c>
      <c r="G258" s="246">
        <v>20000000</v>
      </c>
      <c r="H258" s="247">
        <v>1.72</v>
      </c>
      <c r="I258" s="34"/>
    </row>
    <row r="259" spans="1:9" ht="14.15" customHeight="1">
      <c r="A259" s="241" t="s">
        <v>856</v>
      </c>
      <c r="B259" s="242" t="s">
        <v>849</v>
      </c>
      <c r="C259" s="242" t="s">
        <v>850</v>
      </c>
      <c r="D259" s="243">
        <v>48.358904109589041</v>
      </c>
      <c r="E259" s="244">
        <v>43182</v>
      </c>
      <c r="F259" s="245">
        <v>60833</v>
      </c>
      <c r="G259" s="246">
        <v>20000000</v>
      </c>
      <c r="H259" s="247">
        <v>1.6500000000000001</v>
      </c>
      <c r="I259" s="34"/>
    </row>
    <row r="260" spans="1:9" ht="14.15" customHeight="1">
      <c r="A260" s="241" t="s">
        <v>857</v>
      </c>
      <c r="B260" s="242" t="s">
        <v>849</v>
      </c>
      <c r="C260" s="242" t="s">
        <v>850</v>
      </c>
      <c r="D260" s="243">
        <v>49.739726027397261</v>
      </c>
      <c r="E260" s="244">
        <v>42751</v>
      </c>
      <c r="F260" s="245">
        <v>60906</v>
      </c>
      <c r="G260" s="246">
        <v>15000000</v>
      </c>
      <c r="H260" s="247">
        <v>1.87</v>
      </c>
      <c r="I260" s="34"/>
    </row>
    <row r="261" spans="1:9" ht="14.15" customHeight="1">
      <c r="A261" s="241" t="s">
        <v>858</v>
      </c>
      <c r="B261" s="242" t="s">
        <v>849</v>
      </c>
      <c r="C261" s="242" t="s">
        <v>850</v>
      </c>
      <c r="D261" s="243">
        <v>49.832876712328769</v>
      </c>
      <c r="E261" s="244">
        <v>42748</v>
      </c>
      <c r="F261" s="245">
        <v>60937</v>
      </c>
      <c r="G261" s="246">
        <v>15000000</v>
      </c>
      <c r="H261" s="247">
        <v>1.8900000000000001</v>
      </c>
      <c r="I261" s="34"/>
    </row>
    <row r="262" spans="1:9" ht="14.15" customHeight="1">
      <c r="A262" s="241" t="s">
        <v>859</v>
      </c>
      <c r="B262" s="242" t="s">
        <v>849</v>
      </c>
      <c r="C262" s="242" t="s">
        <v>850</v>
      </c>
      <c r="D262" s="243">
        <v>49.920547945205477</v>
      </c>
      <c r="E262" s="244">
        <v>42746</v>
      </c>
      <c r="F262" s="245">
        <v>60967</v>
      </c>
      <c r="G262" s="246">
        <v>20000000</v>
      </c>
      <c r="H262" s="247">
        <v>1.8900000000000001</v>
      </c>
      <c r="I262" s="34"/>
    </row>
    <row r="263" spans="1:9" ht="14.15" customHeight="1">
      <c r="A263" s="241" t="s">
        <v>860</v>
      </c>
      <c r="B263" s="242" t="s">
        <v>849</v>
      </c>
      <c r="C263" s="242" t="s">
        <v>850</v>
      </c>
      <c r="D263" s="243">
        <v>49.843835616438355</v>
      </c>
      <c r="E263" s="244">
        <v>42788</v>
      </c>
      <c r="F263" s="245">
        <v>60981</v>
      </c>
      <c r="G263" s="246">
        <v>25000000</v>
      </c>
      <c r="H263" s="247">
        <v>1.8499999999999999</v>
      </c>
      <c r="I263" s="34"/>
    </row>
    <row r="264" spans="1:9" ht="14.15" customHeight="1">
      <c r="A264" s="241">
        <v>1180</v>
      </c>
      <c r="B264" s="242" t="s">
        <v>849</v>
      </c>
      <c r="C264" s="242" t="s">
        <v>850</v>
      </c>
      <c r="D264" s="243">
        <v>49.052054794520551</v>
      </c>
      <c r="E264" s="244">
        <v>43123</v>
      </c>
      <c r="F264" s="245">
        <v>61027</v>
      </c>
      <c r="G264" s="246">
        <v>15000000</v>
      </c>
      <c r="H264" s="247">
        <v>1.72</v>
      </c>
      <c r="I264" s="34"/>
    </row>
    <row r="265" spans="1:9" ht="14.15" customHeight="1">
      <c r="A265" s="241">
        <v>1183</v>
      </c>
      <c r="B265" s="242" t="s">
        <v>849</v>
      </c>
      <c r="C265" s="242" t="s">
        <v>850</v>
      </c>
      <c r="D265" s="243">
        <v>49.016438356164386</v>
      </c>
      <c r="E265" s="244">
        <v>43137</v>
      </c>
      <c r="F265" s="245">
        <v>61028</v>
      </c>
      <c r="G265" s="246">
        <v>15000000</v>
      </c>
      <c r="H265" s="247">
        <v>1.8399999999999999</v>
      </c>
      <c r="I265" s="34"/>
    </row>
    <row r="266" spans="1:9" ht="14.15" customHeight="1">
      <c r="A266" s="241">
        <v>1172</v>
      </c>
      <c r="B266" s="242" t="s">
        <v>849</v>
      </c>
      <c r="C266" s="242" t="s">
        <v>850</v>
      </c>
      <c r="D266" s="243">
        <v>49.975342465753428</v>
      </c>
      <c r="E266" s="244">
        <v>42816</v>
      </c>
      <c r="F266" s="245">
        <v>61057</v>
      </c>
      <c r="G266" s="246">
        <v>30000000</v>
      </c>
      <c r="H266" s="247">
        <v>1.77</v>
      </c>
      <c r="I266" s="34"/>
    </row>
    <row r="267" spans="1:9" ht="14.15" customHeight="1">
      <c r="A267" s="241">
        <v>1178</v>
      </c>
      <c r="B267" s="242" t="s">
        <v>849</v>
      </c>
      <c r="C267" s="242" t="s">
        <v>850</v>
      </c>
      <c r="D267" s="243">
        <v>49.797260273972604</v>
      </c>
      <c r="E267" s="244">
        <v>43084</v>
      </c>
      <c r="F267" s="245">
        <v>61260</v>
      </c>
      <c r="G267" s="246">
        <v>15000000</v>
      </c>
      <c r="H267" s="247">
        <v>1.69</v>
      </c>
      <c r="I267" s="34"/>
    </row>
    <row r="268" spans="1:9" ht="14.15" customHeight="1">
      <c r="A268" s="241">
        <v>1182</v>
      </c>
      <c r="B268" s="242" t="s">
        <v>849</v>
      </c>
      <c r="C268" s="242" t="s">
        <v>850</v>
      </c>
      <c r="D268" s="243">
        <v>49.701369863013696</v>
      </c>
      <c r="E268" s="244">
        <v>43130</v>
      </c>
      <c r="F268" s="245">
        <v>61271</v>
      </c>
      <c r="G268" s="246">
        <v>20000000</v>
      </c>
      <c r="H268" s="247">
        <v>1.7399999999999998</v>
      </c>
      <c r="I268" s="34"/>
    </row>
    <row r="269" spans="1:9" ht="14.15" customHeight="1">
      <c r="A269" s="241">
        <v>1179</v>
      </c>
      <c r="B269" s="242" t="s">
        <v>849</v>
      </c>
      <c r="C269" s="242" t="s">
        <v>850</v>
      </c>
      <c r="D269" s="243">
        <v>49.865753424657534</v>
      </c>
      <c r="E269" s="244">
        <v>43088</v>
      </c>
      <c r="F269" s="245">
        <v>61289</v>
      </c>
      <c r="G269" s="246">
        <v>20000000</v>
      </c>
      <c r="H269" s="247">
        <v>1.6099999999999999</v>
      </c>
      <c r="I269" s="34"/>
    </row>
    <row r="270" spans="1:9" ht="14.15" customHeight="1">
      <c r="A270" s="241">
        <v>1195</v>
      </c>
      <c r="B270" s="242" t="s">
        <v>849</v>
      </c>
      <c r="C270" s="242" t="s">
        <v>850</v>
      </c>
      <c r="D270" s="243">
        <v>49.008219178082193</v>
      </c>
      <c r="E270" s="244">
        <v>43444</v>
      </c>
      <c r="F270" s="245">
        <v>61332</v>
      </c>
      <c r="G270" s="246">
        <v>15000000</v>
      </c>
      <c r="H270" s="247">
        <v>1.92</v>
      </c>
      <c r="I270" s="34"/>
    </row>
    <row r="271" spans="1:9" ht="14.15" customHeight="1">
      <c r="A271" s="241">
        <v>1185</v>
      </c>
      <c r="B271" s="242" t="s">
        <v>849</v>
      </c>
      <c r="C271" s="242" t="s">
        <v>850</v>
      </c>
      <c r="D271" s="243">
        <v>49.838356164383562</v>
      </c>
      <c r="E271" s="244">
        <v>43150</v>
      </c>
      <c r="F271" s="245">
        <v>61341</v>
      </c>
      <c r="G271" s="246">
        <v>20000000</v>
      </c>
      <c r="H271" s="247">
        <v>1.92</v>
      </c>
      <c r="I271" s="34"/>
    </row>
    <row r="272" spans="1:9" ht="14.15" customHeight="1">
      <c r="A272" s="241">
        <v>1181</v>
      </c>
      <c r="B272" s="242" t="s">
        <v>849</v>
      </c>
      <c r="C272" s="242" t="s">
        <v>850</v>
      </c>
      <c r="D272" s="243">
        <v>49.936986301369863</v>
      </c>
      <c r="E272" s="244">
        <v>43124</v>
      </c>
      <c r="F272" s="245">
        <v>61351</v>
      </c>
      <c r="G272" s="246">
        <v>15000000</v>
      </c>
      <c r="H272" s="247">
        <v>1.72</v>
      </c>
      <c r="I272" s="34"/>
    </row>
    <row r="273" spans="1:9" ht="14.15" customHeight="1">
      <c r="A273" s="241">
        <v>1202</v>
      </c>
      <c r="B273" s="242" t="s">
        <v>849</v>
      </c>
      <c r="C273" s="242" t="s">
        <v>850</v>
      </c>
      <c r="D273" s="243">
        <v>48.906849315068492</v>
      </c>
      <c r="E273" s="244">
        <v>43500</v>
      </c>
      <c r="F273" s="245">
        <v>61351</v>
      </c>
      <c r="G273" s="246">
        <v>20000000</v>
      </c>
      <c r="H273" s="247">
        <v>1.7</v>
      </c>
      <c r="I273" s="34"/>
    </row>
    <row r="274" spans="1:9" ht="14.15" customHeight="1">
      <c r="A274" s="241">
        <v>1197</v>
      </c>
      <c r="B274" s="242" t="s">
        <v>849</v>
      </c>
      <c r="C274" s="242" t="s">
        <v>850</v>
      </c>
      <c r="D274" s="243">
        <v>49.172602739726024</v>
      </c>
      <c r="E274" s="244">
        <v>43446</v>
      </c>
      <c r="F274" s="245">
        <v>61394</v>
      </c>
      <c r="G274" s="246">
        <v>15000000</v>
      </c>
      <c r="H274" s="247">
        <v>1.78</v>
      </c>
      <c r="I274" s="34"/>
    </row>
    <row r="275" spans="1:9" ht="14.15" customHeight="1">
      <c r="A275" s="241">
        <v>1188</v>
      </c>
      <c r="B275" s="242" t="s">
        <v>849</v>
      </c>
      <c r="C275" s="242" t="s">
        <v>850</v>
      </c>
      <c r="D275" s="243">
        <v>49.980821917808221</v>
      </c>
      <c r="E275" s="244">
        <v>43180</v>
      </c>
      <c r="F275" s="245">
        <v>61423</v>
      </c>
      <c r="G275" s="246">
        <v>20000000</v>
      </c>
      <c r="H275" s="247">
        <v>1.67</v>
      </c>
      <c r="I275" s="34"/>
    </row>
    <row r="276" spans="1:9" ht="14.15" customHeight="1">
      <c r="A276" s="241">
        <v>1206</v>
      </c>
      <c r="B276" s="242" t="s">
        <v>849</v>
      </c>
      <c r="C276" s="242" t="s">
        <v>850</v>
      </c>
      <c r="D276" s="243">
        <v>49.665753424657531</v>
      </c>
      <c r="E276" s="244">
        <v>43539</v>
      </c>
      <c r="F276" s="245">
        <v>61667</v>
      </c>
      <c r="G276" s="246">
        <v>28291000</v>
      </c>
      <c r="H276" s="247">
        <v>1.72</v>
      </c>
      <c r="I276" s="34"/>
    </row>
    <row r="277" spans="1:9" ht="14.15" customHeight="1">
      <c r="A277" s="241">
        <v>1196</v>
      </c>
      <c r="B277" s="242" t="s">
        <v>849</v>
      </c>
      <c r="C277" s="242" t="s">
        <v>850</v>
      </c>
      <c r="D277" s="243">
        <v>50.010958904109586</v>
      </c>
      <c r="E277" s="244">
        <v>43444</v>
      </c>
      <c r="F277" s="245">
        <v>61698</v>
      </c>
      <c r="G277" s="246">
        <v>15000000</v>
      </c>
      <c r="H277" s="247">
        <v>1.92</v>
      </c>
      <c r="I277" s="34"/>
    </row>
    <row r="278" spans="1:9" ht="14.15" customHeight="1">
      <c r="A278" s="241">
        <v>1271</v>
      </c>
      <c r="B278" s="242" t="s">
        <v>849</v>
      </c>
      <c r="C278" s="242" t="s">
        <v>850</v>
      </c>
      <c r="D278" s="243">
        <v>45.89</v>
      </c>
      <c r="E278" s="244">
        <v>44963</v>
      </c>
      <c r="F278" s="245">
        <v>61712</v>
      </c>
      <c r="G278" s="246">
        <v>20000000</v>
      </c>
      <c r="H278" s="247">
        <v>3.6</v>
      </c>
      <c r="I278" s="34"/>
    </row>
    <row r="279" spans="1:9" ht="14.15" customHeight="1">
      <c r="A279" s="241">
        <v>1201</v>
      </c>
      <c r="B279" s="242" t="s">
        <v>849</v>
      </c>
      <c r="C279" s="242" t="s">
        <v>850</v>
      </c>
      <c r="D279" s="243">
        <v>50</v>
      </c>
      <c r="E279" s="244">
        <v>43488</v>
      </c>
      <c r="F279" s="245">
        <v>61738</v>
      </c>
      <c r="G279" s="246">
        <v>20000000</v>
      </c>
      <c r="H279" s="247">
        <v>1.83</v>
      </c>
      <c r="I279" s="34"/>
    </row>
    <row r="280" spans="1:9" ht="14.15" customHeight="1">
      <c r="A280" s="241">
        <v>1204</v>
      </c>
      <c r="B280" s="242" t="s">
        <v>849</v>
      </c>
      <c r="C280" s="242" t="s">
        <v>850</v>
      </c>
      <c r="D280" s="243">
        <v>49.93150684931507</v>
      </c>
      <c r="E280" s="244">
        <v>43518</v>
      </c>
      <c r="F280" s="245">
        <v>61743</v>
      </c>
      <c r="G280" s="246">
        <v>20000000</v>
      </c>
      <c r="H280" s="247">
        <v>1.7</v>
      </c>
      <c r="I280" s="34"/>
    </row>
    <row r="281" spans="1:9" ht="14.15" customHeight="1">
      <c r="A281" s="241">
        <v>1205</v>
      </c>
      <c r="B281" s="242" t="s">
        <v>849</v>
      </c>
      <c r="C281" s="242" t="s">
        <v>850</v>
      </c>
      <c r="D281" s="243">
        <v>49.926027397260277</v>
      </c>
      <c r="E281" s="244">
        <v>43536</v>
      </c>
      <c r="F281" s="245">
        <v>61759</v>
      </c>
      <c r="G281" s="246">
        <v>20000000</v>
      </c>
      <c r="H281" s="247">
        <v>1.67</v>
      </c>
      <c r="I281" s="34"/>
    </row>
    <row r="282" spans="1:9" ht="14.15" customHeight="1">
      <c r="A282" s="241">
        <v>1269</v>
      </c>
      <c r="B282" s="242" t="s">
        <v>849</v>
      </c>
      <c r="C282" s="242" t="s">
        <v>850</v>
      </c>
      <c r="D282" s="243">
        <v>46.17</v>
      </c>
      <c r="E282" s="244">
        <v>44949</v>
      </c>
      <c r="F282" s="245">
        <v>61802</v>
      </c>
      <c r="G282" s="246">
        <v>17500000</v>
      </c>
      <c r="H282" s="247">
        <v>3.52</v>
      </c>
      <c r="I282" s="34"/>
    </row>
    <row r="283" spans="1:9" ht="14.15" customHeight="1">
      <c r="A283" s="241">
        <v>1264</v>
      </c>
      <c r="B283" s="242" t="s">
        <v>849</v>
      </c>
      <c r="C283" s="242" t="s">
        <v>850</v>
      </c>
      <c r="D283" s="243">
        <v>46.34</v>
      </c>
      <c r="E283" s="244">
        <v>44904</v>
      </c>
      <c r="F283" s="245">
        <v>61818</v>
      </c>
      <c r="G283" s="246">
        <v>15000000</v>
      </c>
      <c r="H283" s="247">
        <v>3.18</v>
      </c>
      <c r="I283" s="34"/>
    </row>
    <row r="284" spans="1:9" ht="14.15" customHeight="1">
      <c r="A284" s="241">
        <v>1206</v>
      </c>
      <c r="B284" s="242" t="s">
        <v>849</v>
      </c>
      <c r="C284" s="242" t="s">
        <v>850</v>
      </c>
      <c r="D284" s="243">
        <v>49.263013698630139</v>
      </c>
      <c r="E284" s="244">
        <v>44020</v>
      </c>
      <c r="F284" s="245">
        <v>62001</v>
      </c>
      <c r="G284" s="246">
        <v>18000000</v>
      </c>
      <c r="H284" s="247">
        <v>0.64</v>
      </c>
      <c r="I284" s="34"/>
    </row>
    <row r="285" spans="1:9" ht="14.15" customHeight="1">
      <c r="A285" s="241">
        <v>1225</v>
      </c>
      <c r="B285" s="242" t="s">
        <v>849</v>
      </c>
      <c r="C285" s="242" t="s">
        <v>850</v>
      </c>
      <c r="D285" s="243">
        <v>49.632876712328766</v>
      </c>
      <c r="E285" s="244">
        <v>44050</v>
      </c>
      <c r="F285" s="245">
        <v>62001</v>
      </c>
      <c r="G285" s="246">
        <v>20000000</v>
      </c>
      <c r="H285" s="247">
        <v>0.59</v>
      </c>
      <c r="I285" s="34"/>
    </row>
    <row r="286" spans="1:9" ht="14.15" customHeight="1">
      <c r="A286" s="241">
        <v>1207</v>
      </c>
      <c r="B286" s="242" t="s">
        <v>849</v>
      </c>
      <c r="C286" s="242" t="s">
        <v>850</v>
      </c>
      <c r="D286" s="243">
        <v>48.813698630136983</v>
      </c>
      <c r="E286" s="244">
        <v>44230</v>
      </c>
      <c r="F286" s="245">
        <v>62047</v>
      </c>
      <c r="G286" s="246">
        <v>20000000</v>
      </c>
      <c r="H286" s="247">
        <v>0.87</v>
      </c>
      <c r="I286" s="34"/>
    </row>
    <row r="287" spans="1:9" ht="14.15" customHeight="1">
      <c r="A287" s="241">
        <v>1208</v>
      </c>
      <c r="B287" s="242" t="s">
        <v>849</v>
      </c>
      <c r="C287" s="242" t="s">
        <v>850</v>
      </c>
      <c r="D287" s="243">
        <v>49.115068493150687</v>
      </c>
      <c r="E287" s="244">
        <v>44181</v>
      </c>
      <c r="F287" s="245">
        <v>62108</v>
      </c>
      <c r="G287" s="246">
        <v>25000000</v>
      </c>
      <c r="H287" s="247">
        <v>0.68</v>
      </c>
      <c r="I287" s="34"/>
    </row>
    <row r="288" spans="1:9" ht="14.15" customHeight="1">
      <c r="A288" s="241">
        <v>1224</v>
      </c>
      <c r="B288" s="242" t="s">
        <v>849</v>
      </c>
      <c r="C288" s="242" t="s">
        <v>850</v>
      </c>
      <c r="D288" s="243">
        <v>49.575342465753423</v>
      </c>
      <c r="E288" s="244">
        <v>44018</v>
      </c>
      <c r="F288" s="245">
        <v>62113</v>
      </c>
      <c r="G288" s="246">
        <v>18000000</v>
      </c>
      <c r="H288" s="247">
        <v>0.64</v>
      </c>
      <c r="I288" s="34"/>
    </row>
    <row r="289" spans="1:9" ht="14.15" customHeight="1">
      <c r="A289" s="241">
        <v>1265</v>
      </c>
      <c r="B289" s="242" t="s">
        <v>849</v>
      </c>
      <c r="C289" s="242" t="s">
        <v>850</v>
      </c>
      <c r="D289" s="243">
        <v>47.24</v>
      </c>
      <c r="E289" s="244">
        <v>44908</v>
      </c>
      <c r="F289" s="245">
        <v>62152</v>
      </c>
      <c r="G289" s="246">
        <v>15000000</v>
      </c>
      <c r="H289" s="247">
        <v>3.3</v>
      </c>
      <c r="I289" s="34"/>
    </row>
    <row r="290" spans="1:9" ht="14.15" customHeight="1">
      <c r="A290" s="241">
        <v>1226</v>
      </c>
      <c r="B290" s="242" t="s">
        <v>849</v>
      </c>
      <c r="C290" s="242" t="s">
        <v>850</v>
      </c>
      <c r="D290" s="243">
        <v>49.139726027397259</v>
      </c>
      <c r="E290" s="244">
        <v>44231</v>
      </c>
      <c r="F290" s="245">
        <v>62167</v>
      </c>
      <c r="G290" s="246">
        <v>25000000</v>
      </c>
      <c r="H290" s="247">
        <v>0.88</v>
      </c>
      <c r="I290" s="34"/>
    </row>
    <row r="291" spans="1:9" ht="14.15" customHeight="1">
      <c r="A291" s="241">
        <v>1227</v>
      </c>
      <c r="B291" s="242" t="s">
        <v>849</v>
      </c>
      <c r="C291" s="242" t="s">
        <v>850</v>
      </c>
      <c r="D291" s="243">
        <v>49.767123287671232</v>
      </c>
      <c r="E291" s="244">
        <v>44048</v>
      </c>
      <c r="F291" s="245">
        <v>62213</v>
      </c>
      <c r="G291" s="246">
        <v>20000000</v>
      </c>
      <c r="H291" s="247">
        <v>0.63</v>
      </c>
      <c r="I291" s="34"/>
    </row>
    <row r="292" spans="1:9" ht="14.15" customHeight="1">
      <c r="A292" s="241">
        <v>1228</v>
      </c>
      <c r="B292" s="242" t="s">
        <v>849</v>
      </c>
      <c r="C292" s="242" t="s">
        <v>850</v>
      </c>
      <c r="D292" s="243">
        <v>49.673972602739724</v>
      </c>
      <c r="E292" s="244">
        <v>44110</v>
      </c>
      <c r="F292" s="245">
        <v>62241</v>
      </c>
      <c r="G292" s="246">
        <v>15000000</v>
      </c>
      <c r="H292" s="247">
        <v>0.78</v>
      </c>
      <c r="I292" s="34"/>
    </row>
    <row r="293" spans="1:9" ht="14.15" customHeight="1">
      <c r="A293" s="241">
        <v>1229</v>
      </c>
      <c r="B293" s="242" t="s">
        <v>849</v>
      </c>
      <c r="C293" s="242" t="s">
        <v>850</v>
      </c>
      <c r="D293" s="243">
        <v>49.767123287671232</v>
      </c>
      <c r="E293" s="244">
        <v>44109</v>
      </c>
      <c r="F293" s="245">
        <v>62274</v>
      </c>
      <c r="G293" s="246">
        <v>15000000</v>
      </c>
      <c r="H293" s="247">
        <v>0.78</v>
      </c>
      <c r="I293" s="34"/>
    </row>
    <row r="294" spans="1:9" ht="14.15" customHeight="1">
      <c r="A294" s="241">
        <v>1230</v>
      </c>
      <c r="B294" s="242" t="s">
        <v>849</v>
      </c>
      <c r="C294" s="242" t="s">
        <v>850</v>
      </c>
      <c r="D294" s="243">
        <v>49.671232876712331</v>
      </c>
      <c r="E294" s="244">
        <v>44144</v>
      </c>
      <c r="F294" s="245">
        <v>62274</v>
      </c>
      <c r="G294" s="246">
        <v>25000000</v>
      </c>
      <c r="H294" s="247">
        <v>0.69</v>
      </c>
      <c r="I294" s="34"/>
    </row>
    <row r="295" spans="1:9" ht="14.15" customHeight="1">
      <c r="A295" s="241">
        <v>1231</v>
      </c>
      <c r="B295" s="242" t="s">
        <v>849</v>
      </c>
      <c r="C295" s="242" t="s">
        <v>850</v>
      </c>
      <c r="D295" s="243">
        <v>49.797260273972604</v>
      </c>
      <c r="E295" s="244">
        <v>44113</v>
      </c>
      <c r="F295" s="245">
        <v>62289</v>
      </c>
      <c r="G295" s="246">
        <v>15000000</v>
      </c>
      <c r="H295" s="247">
        <v>0.84</v>
      </c>
      <c r="I295" s="34"/>
    </row>
    <row r="296" spans="1:9" ht="14.15" customHeight="1">
      <c r="A296" s="241">
        <v>1232</v>
      </c>
      <c r="B296" s="242" t="s">
        <v>849</v>
      </c>
      <c r="C296" s="242" t="s">
        <v>850</v>
      </c>
      <c r="D296" s="243">
        <v>49.69315068493151</v>
      </c>
      <c r="E296" s="244">
        <v>44167</v>
      </c>
      <c r="F296" s="245">
        <v>62305</v>
      </c>
      <c r="G296" s="246">
        <v>20000000</v>
      </c>
      <c r="H296" s="247">
        <v>0.8</v>
      </c>
      <c r="I296" s="34"/>
    </row>
    <row r="297" spans="1:9" ht="14.15" customHeight="1">
      <c r="A297" s="241">
        <v>1233</v>
      </c>
      <c r="B297" s="242" t="s">
        <v>849</v>
      </c>
      <c r="C297" s="242" t="s">
        <v>850</v>
      </c>
      <c r="D297" s="243">
        <v>49.632876712328766</v>
      </c>
      <c r="E297" s="244">
        <v>44204</v>
      </c>
      <c r="F297" s="245">
        <v>62320</v>
      </c>
      <c r="G297" s="246">
        <v>20000000</v>
      </c>
      <c r="H297" s="247">
        <v>0.77</v>
      </c>
      <c r="I297" s="34"/>
    </row>
    <row r="298" spans="1:9" ht="14.15" customHeight="1">
      <c r="A298" s="241">
        <v>1234</v>
      </c>
      <c r="B298" s="242" t="s">
        <v>849</v>
      </c>
      <c r="C298" s="242" t="s">
        <v>850</v>
      </c>
      <c r="D298" s="243">
        <v>49.936986301369863</v>
      </c>
      <c r="E298" s="244">
        <v>44139</v>
      </c>
      <c r="F298" s="245">
        <v>62366</v>
      </c>
      <c r="G298" s="246">
        <v>20000000</v>
      </c>
      <c r="H298" s="247">
        <v>0.79</v>
      </c>
      <c r="I298" s="34"/>
    </row>
    <row r="299" spans="1:9" ht="14.15" customHeight="1">
      <c r="A299" s="241">
        <v>1235</v>
      </c>
      <c r="B299" s="242" t="s">
        <v>849</v>
      </c>
      <c r="C299" s="242" t="s">
        <v>850</v>
      </c>
      <c r="D299" s="243">
        <v>49.791780821917811</v>
      </c>
      <c r="E299" s="244">
        <v>44207</v>
      </c>
      <c r="F299" s="245">
        <v>62381</v>
      </c>
      <c r="G299" s="246">
        <v>25000000</v>
      </c>
      <c r="H299" s="247">
        <v>0.8</v>
      </c>
      <c r="I299" s="34"/>
    </row>
    <row r="300" spans="1:9" ht="14.15" customHeight="1">
      <c r="A300" s="241">
        <v>1253</v>
      </c>
      <c r="B300" s="242" t="s">
        <v>849</v>
      </c>
      <c r="C300" s="242" t="s">
        <v>850</v>
      </c>
      <c r="D300" s="243">
        <v>49.183561643835617</v>
      </c>
      <c r="E300" s="244">
        <v>44580</v>
      </c>
      <c r="F300" s="245">
        <v>62532</v>
      </c>
      <c r="G300" s="246">
        <v>20000000</v>
      </c>
      <c r="H300" s="247">
        <v>1.1299999999999999</v>
      </c>
      <c r="I300" s="34"/>
    </row>
    <row r="301" spans="1:9" ht="14.15" customHeight="1">
      <c r="A301" s="241">
        <v>1258</v>
      </c>
      <c r="B301" s="242" t="s">
        <v>849</v>
      </c>
      <c r="C301" s="242" t="s">
        <v>850</v>
      </c>
      <c r="D301" s="243">
        <v>49.079452054794523</v>
      </c>
      <c r="E301" s="244">
        <v>44628</v>
      </c>
      <c r="F301" s="245">
        <v>62542</v>
      </c>
      <c r="G301" s="246">
        <v>20000000</v>
      </c>
      <c r="H301" s="247">
        <v>1.4</v>
      </c>
      <c r="I301" s="34"/>
    </row>
    <row r="302" spans="1:9" ht="14.15" customHeight="1">
      <c r="A302" s="241">
        <v>1251</v>
      </c>
      <c r="B302" s="242" t="s">
        <v>849</v>
      </c>
      <c r="C302" s="242" t="s">
        <v>850</v>
      </c>
      <c r="D302" s="243">
        <v>49.249315068493154</v>
      </c>
      <c r="E302" s="244">
        <v>44572</v>
      </c>
      <c r="F302" s="245">
        <v>62548</v>
      </c>
      <c r="G302" s="246">
        <v>15000000</v>
      </c>
      <c r="H302" s="247">
        <v>1.1399999999999999</v>
      </c>
      <c r="I302" s="34"/>
    </row>
    <row r="303" spans="1:9" ht="14.15" customHeight="1">
      <c r="A303" s="241">
        <v>1255</v>
      </c>
      <c r="B303" s="242" t="s">
        <v>849</v>
      </c>
      <c r="C303" s="242" t="s">
        <v>850</v>
      </c>
      <c r="D303" s="243">
        <v>49.169863013698631</v>
      </c>
      <c r="E303" s="244">
        <v>44601</v>
      </c>
      <c r="F303" s="245">
        <v>62548</v>
      </c>
      <c r="G303" s="246">
        <v>20000000</v>
      </c>
      <c r="H303" s="247">
        <v>1.35</v>
      </c>
      <c r="I303" s="34"/>
    </row>
    <row r="304" spans="1:9" ht="14.15" customHeight="1">
      <c r="A304" s="241">
        <v>1259</v>
      </c>
      <c r="B304" s="242" t="s">
        <v>849</v>
      </c>
      <c r="C304" s="242" t="s">
        <v>850</v>
      </c>
      <c r="D304" s="243">
        <v>49.095890410958901</v>
      </c>
      <c r="E304" s="244">
        <v>44629</v>
      </c>
      <c r="F304" s="245">
        <v>62549</v>
      </c>
      <c r="G304" s="246">
        <v>14848900</v>
      </c>
      <c r="H304" s="247">
        <v>1.38</v>
      </c>
      <c r="I304" s="34"/>
    </row>
    <row r="305" spans="1:9" ht="14.15" customHeight="1">
      <c r="A305" s="241">
        <v>1250</v>
      </c>
      <c r="B305" s="242" t="s">
        <v>849</v>
      </c>
      <c r="C305" s="242" t="s">
        <v>850</v>
      </c>
      <c r="D305" s="243">
        <v>49.389041095890413</v>
      </c>
      <c r="E305" s="244">
        <v>44536</v>
      </c>
      <c r="F305" s="245">
        <v>62563</v>
      </c>
      <c r="G305" s="246">
        <v>20000000</v>
      </c>
      <c r="H305" s="247">
        <v>0.71</v>
      </c>
      <c r="I305" s="34"/>
    </row>
    <row r="306" spans="1:9" ht="14.15" customHeight="1">
      <c r="A306" s="241">
        <v>1242</v>
      </c>
      <c r="B306" s="242" t="s">
        <v>849</v>
      </c>
      <c r="C306" s="242" t="s">
        <v>850</v>
      </c>
      <c r="D306" s="243">
        <v>49.594520547945208</v>
      </c>
      <c r="E306" s="244">
        <v>44476</v>
      </c>
      <c r="F306" s="245">
        <v>62578</v>
      </c>
      <c r="G306" s="246">
        <v>15000000</v>
      </c>
      <c r="H306" s="247">
        <v>1.3</v>
      </c>
      <c r="I306" s="34"/>
    </row>
    <row r="307" spans="1:9" ht="14.15" customHeight="1">
      <c r="A307" s="241">
        <v>1243</v>
      </c>
      <c r="B307" s="242" t="s">
        <v>849</v>
      </c>
      <c r="C307" s="242" t="s">
        <v>850</v>
      </c>
      <c r="D307" s="243">
        <v>49.665753424657531</v>
      </c>
      <c r="E307" s="244">
        <v>44481</v>
      </c>
      <c r="F307" s="245">
        <v>62609</v>
      </c>
      <c r="G307" s="246">
        <v>20000000</v>
      </c>
      <c r="H307" s="247">
        <v>1.4</v>
      </c>
      <c r="I307" s="34"/>
    </row>
    <row r="308" spans="1:9" ht="14.15" customHeight="1">
      <c r="A308" s="241">
        <v>1247</v>
      </c>
      <c r="B308" s="242" t="s">
        <v>849</v>
      </c>
      <c r="C308" s="242" t="s">
        <v>850</v>
      </c>
      <c r="D308" s="243">
        <v>49.589041095890408</v>
      </c>
      <c r="E308" s="244">
        <v>44524</v>
      </c>
      <c r="F308" s="245">
        <v>62624</v>
      </c>
      <c r="G308" s="246">
        <v>20000000</v>
      </c>
      <c r="H308" s="247">
        <v>0.88</v>
      </c>
      <c r="I308" s="34"/>
    </row>
    <row r="309" spans="1:9" ht="14.15" customHeight="1">
      <c r="A309" s="241">
        <v>1244</v>
      </c>
      <c r="B309" s="242" t="s">
        <v>849</v>
      </c>
      <c r="C309" s="242" t="s">
        <v>850</v>
      </c>
      <c r="D309" s="243">
        <v>49.69315068493151</v>
      </c>
      <c r="E309" s="244">
        <v>44501</v>
      </c>
      <c r="F309" s="245">
        <v>62639</v>
      </c>
      <c r="G309" s="246">
        <v>15000000</v>
      </c>
      <c r="H309" s="247">
        <v>0.98</v>
      </c>
      <c r="I309" s="34"/>
    </row>
    <row r="310" spans="1:9" ht="14.15" customHeight="1">
      <c r="A310" s="241">
        <v>1249</v>
      </c>
      <c r="B310" s="242" t="s">
        <v>849</v>
      </c>
      <c r="C310" s="242" t="s">
        <v>850</v>
      </c>
      <c r="D310" s="243">
        <v>49.646575342465752</v>
      </c>
      <c r="E310" s="244">
        <v>44533</v>
      </c>
      <c r="F310" s="245">
        <v>62654</v>
      </c>
      <c r="G310" s="246">
        <v>15000000</v>
      </c>
      <c r="H310" s="247">
        <v>0.65</v>
      </c>
      <c r="I310" s="34"/>
    </row>
    <row r="311" spans="1:9" ht="14.15" customHeight="1">
      <c r="A311" s="241">
        <v>1245</v>
      </c>
      <c r="B311" s="242" t="s">
        <v>849</v>
      </c>
      <c r="C311" s="242" t="s">
        <v>850</v>
      </c>
      <c r="D311" s="243">
        <v>49.772602739726025</v>
      </c>
      <c r="E311" s="244">
        <v>44503</v>
      </c>
      <c r="F311" s="245">
        <v>62670</v>
      </c>
      <c r="G311" s="246">
        <v>15000000</v>
      </c>
      <c r="H311" s="247">
        <v>1.01</v>
      </c>
      <c r="I311" s="34"/>
    </row>
    <row r="312" spans="1:9" ht="14.15" customHeight="1">
      <c r="A312" s="241">
        <v>1246</v>
      </c>
      <c r="B312" s="242" t="s">
        <v>849</v>
      </c>
      <c r="C312" s="242" t="s">
        <v>850</v>
      </c>
      <c r="D312" s="243">
        <v>49.841095890410962</v>
      </c>
      <c r="E312" s="244">
        <v>44509</v>
      </c>
      <c r="F312" s="245">
        <v>62701</v>
      </c>
      <c r="G312" s="246">
        <v>15000000</v>
      </c>
      <c r="H312" s="247">
        <v>1</v>
      </c>
      <c r="I312" s="34"/>
    </row>
    <row r="313" spans="1:9" ht="14.15" customHeight="1">
      <c r="A313" s="241">
        <v>1252</v>
      </c>
      <c r="B313" s="242" t="s">
        <v>849</v>
      </c>
      <c r="C313" s="242" t="s">
        <v>850</v>
      </c>
      <c r="D313" s="243">
        <v>49.706849315068496</v>
      </c>
      <c r="E313" s="244">
        <v>44573</v>
      </c>
      <c r="F313" s="245">
        <v>62716</v>
      </c>
      <c r="G313" s="246">
        <v>15000000</v>
      </c>
      <c r="H313" s="247">
        <v>1.1599999999999999</v>
      </c>
      <c r="I313" s="34"/>
    </row>
    <row r="314" spans="1:9" ht="14.15" customHeight="1">
      <c r="A314" s="241">
        <v>1248</v>
      </c>
      <c r="B314" s="242" t="s">
        <v>849</v>
      </c>
      <c r="C314" s="242" t="s">
        <v>850</v>
      </c>
      <c r="D314" s="243">
        <v>49.860273972602741</v>
      </c>
      <c r="E314" s="244">
        <v>44532</v>
      </c>
      <c r="F314" s="245">
        <v>62731</v>
      </c>
      <c r="G314" s="246">
        <v>15000000</v>
      </c>
      <c r="H314" s="247">
        <v>0.71</v>
      </c>
      <c r="I314" s="34"/>
    </row>
    <row r="315" spans="1:9" ht="14.15" customHeight="1">
      <c r="A315" s="241">
        <v>1256</v>
      </c>
      <c r="B315" s="242" t="s">
        <v>849</v>
      </c>
      <c r="C315" s="242" t="s">
        <v>850</v>
      </c>
      <c r="D315" s="243">
        <v>49.69315068493151</v>
      </c>
      <c r="E315" s="244">
        <v>44608</v>
      </c>
      <c r="F315" s="245">
        <v>62746</v>
      </c>
      <c r="G315" s="246">
        <v>15000000</v>
      </c>
      <c r="H315" s="247">
        <v>1.41</v>
      </c>
      <c r="I315" s="34"/>
    </row>
    <row r="316" spans="1:9" ht="14.15" customHeight="1">
      <c r="A316" s="241">
        <v>1254</v>
      </c>
      <c r="B316" s="242" t="s">
        <v>849</v>
      </c>
      <c r="C316" s="242" t="s">
        <v>850</v>
      </c>
      <c r="D316" s="243">
        <v>49.936986301369863</v>
      </c>
      <c r="E316" s="244">
        <v>44596</v>
      </c>
      <c r="F316" s="245">
        <v>62823</v>
      </c>
      <c r="G316" s="246">
        <v>20000000</v>
      </c>
      <c r="H316" s="247">
        <v>1.27</v>
      </c>
      <c r="I316" s="34"/>
    </row>
    <row r="317" spans="1:9" ht="14.15" customHeight="1">
      <c r="A317" s="241">
        <v>1257</v>
      </c>
      <c r="B317" s="242" t="s">
        <v>849</v>
      </c>
      <c r="C317" s="242" t="s">
        <v>850</v>
      </c>
      <c r="D317" s="243">
        <v>49.901369863013699</v>
      </c>
      <c r="E317" s="244">
        <v>44624</v>
      </c>
      <c r="F317" s="245">
        <v>62838</v>
      </c>
      <c r="G317" s="246">
        <v>20000000</v>
      </c>
      <c r="H317" s="247">
        <v>1.33</v>
      </c>
      <c r="I317" s="34"/>
    </row>
    <row r="318" spans="1:9" ht="14.15" customHeight="1">
      <c r="A318" s="241">
        <v>1260</v>
      </c>
      <c r="B318" s="242" t="s">
        <v>849</v>
      </c>
      <c r="C318" s="242" t="s">
        <v>850</v>
      </c>
      <c r="D318" s="243">
        <v>49.958904109589042</v>
      </c>
      <c r="E318" s="244">
        <v>44634</v>
      </c>
      <c r="F318" s="245">
        <v>62869</v>
      </c>
      <c r="G318" s="246">
        <v>25000000</v>
      </c>
      <c r="H318" s="247">
        <v>1.57</v>
      </c>
      <c r="I318" s="34"/>
    </row>
    <row r="319" spans="1:9" ht="14.15" customHeight="1">
      <c r="A319" s="241">
        <v>1261</v>
      </c>
      <c r="B319" s="242" t="s">
        <v>849</v>
      </c>
      <c r="C319" s="242" t="s">
        <v>850</v>
      </c>
      <c r="D319" s="243">
        <v>49.24</v>
      </c>
      <c r="E319" s="244">
        <v>44972</v>
      </c>
      <c r="F319" s="245">
        <v>62945</v>
      </c>
      <c r="G319" s="246">
        <v>20000000</v>
      </c>
      <c r="H319" s="247">
        <v>3.72</v>
      </c>
      <c r="I319" s="34"/>
    </row>
    <row r="320" spans="1:9" ht="14.15" customHeight="1">
      <c r="A320" s="241">
        <v>1272</v>
      </c>
      <c r="B320" s="242" t="s">
        <v>849</v>
      </c>
      <c r="C320" s="242" t="s">
        <v>850</v>
      </c>
      <c r="D320" s="243">
        <v>49.84</v>
      </c>
      <c r="E320" s="244">
        <v>44965</v>
      </c>
      <c r="F320" s="245">
        <v>63158</v>
      </c>
      <c r="G320" s="246">
        <v>20000000</v>
      </c>
      <c r="H320" s="247">
        <v>3.57</v>
      </c>
      <c r="I320" s="34"/>
    </row>
    <row r="321" spans="1:9" ht="14.15" customHeight="1">
      <c r="A321" s="248">
        <v>1281</v>
      </c>
      <c r="B321" s="242" t="s">
        <v>849</v>
      </c>
      <c r="C321" s="242" t="s">
        <v>850</v>
      </c>
      <c r="D321" s="243">
        <v>49.336986301369862</v>
      </c>
      <c r="E321" s="244">
        <v>45271</v>
      </c>
      <c r="F321" s="245">
        <v>63279</v>
      </c>
      <c r="G321" s="246">
        <v>20000000</v>
      </c>
      <c r="H321" s="247">
        <v>4.3600000000000003</v>
      </c>
      <c r="I321" s="34"/>
    </row>
    <row r="322" spans="1:9" ht="14.15" customHeight="1">
      <c r="A322" s="248">
        <v>1292</v>
      </c>
      <c r="B322" s="242" t="s">
        <v>849</v>
      </c>
      <c r="C322" s="242" t="s">
        <v>850</v>
      </c>
      <c r="D322" s="243">
        <v>49.904109589041099</v>
      </c>
      <c r="E322" s="244">
        <v>45373</v>
      </c>
      <c r="F322" s="245">
        <v>63279</v>
      </c>
      <c r="G322" s="246">
        <v>12756800</v>
      </c>
      <c r="H322" s="247">
        <v>4.33</v>
      </c>
      <c r="I322" s="34"/>
    </row>
    <row r="323" spans="1:9" ht="14.15" customHeight="1">
      <c r="A323" s="248">
        <v>1283</v>
      </c>
      <c r="B323" s="242" t="s">
        <v>849</v>
      </c>
      <c r="C323" s="242" t="s">
        <v>850</v>
      </c>
      <c r="D323" s="243">
        <v>49.750684931506846</v>
      </c>
      <c r="E323" s="244">
        <v>45303</v>
      </c>
      <c r="F323" s="245">
        <v>63462</v>
      </c>
      <c r="G323" s="246">
        <v>20000000</v>
      </c>
      <c r="H323" s="247">
        <v>4.25</v>
      </c>
      <c r="I323" s="34"/>
    </row>
    <row r="324" spans="1:9" ht="14.15" customHeight="1">
      <c r="A324" s="248">
        <v>1290</v>
      </c>
      <c r="B324" s="242" t="s">
        <v>849</v>
      </c>
      <c r="C324" s="242" t="s">
        <v>850</v>
      </c>
      <c r="D324" s="243">
        <v>49.56712328767123</v>
      </c>
      <c r="E324" s="244">
        <v>45370</v>
      </c>
      <c r="F324" s="245">
        <v>63462</v>
      </c>
      <c r="G324" s="246">
        <v>20000000</v>
      </c>
      <c r="H324" s="247">
        <v>4.4000000000000004</v>
      </c>
      <c r="I324" s="34"/>
    </row>
    <row r="325" spans="1:9" ht="14.15" customHeight="1">
      <c r="A325" s="249">
        <v>1282</v>
      </c>
      <c r="B325" s="242" t="s">
        <v>849</v>
      </c>
      <c r="C325" s="242" t="s">
        <v>850</v>
      </c>
      <c r="D325" s="243">
        <v>49.813698630136983</v>
      </c>
      <c r="E325" s="244">
        <v>45301</v>
      </c>
      <c r="F325" s="245">
        <v>63483</v>
      </c>
      <c r="G325" s="246">
        <v>20000000</v>
      </c>
      <c r="H325" s="247">
        <v>4.28</v>
      </c>
      <c r="I325" s="34"/>
    </row>
    <row r="326" spans="1:9" ht="14.15" customHeight="1">
      <c r="A326" s="249">
        <v>1289</v>
      </c>
      <c r="B326" s="242" t="s">
        <v>849</v>
      </c>
      <c r="C326" s="242" t="s">
        <v>850</v>
      </c>
      <c r="D326" s="243">
        <v>49.682191780821917</v>
      </c>
      <c r="E326" s="244">
        <v>45359</v>
      </c>
      <c r="F326" s="245">
        <v>63493</v>
      </c>
      <c r="G326" s="246">
        <v>20000000</v>
      </c>
      <c r="H326" s="247">
        <v>4.3499999999999996</v>
      </c>
      <c r="I326" s="34"/>
    </row>
    <row r="327" spans="1:9" ht="14.15" customHeight="1">
      <c r="A327" s="249">
        <v>1288</v>
      </c>
      <c r="B327" s="242" t="s">
        <v>849</v>
      </c>
      <c r="C327" s="242" t="s">
        <v>850</v>
      </c>
      <c r="D327" s="243">
        <v>49.772602739726025</v>
      </c>
      <c r="E327" s="244">
        <v>45357</v>
      </c>
      <c r="F327" s="245">
        <v>63524</v>
      </c>
      <c r="G327" s="246">
        <v>20000000</v>
      </c>
      <c r="H327" s="247">
        <v>4.42</v>
      </c>
      <c r="I327" s="34"/>
    </row>
    <row r="328" spans="1:9" ht="14.15" customHeight="1">
      <c r="A328" s="249">
        <v>1291</v>
      </c>
      <c r="B328" s="242" t="s">
        <v>849</v>
      </c>
      <c r="C328" s="242" t="s">
        <v>850</v>
      </c>
      <c r="D328" s="243">
        <v>49.904109589041099</v>
      </c>
      <c r="E328" s="244">
        <v>45371</v>
      </c>
      <c r="F328" s="245">
        <v>63586</v>
      </c>
      <c r="G328" s="246">
        <v>20000000</v>
      </c>
      <c r="H328" s="247">
        <v>4.3899999999999997</v>
      </c>
      <c r="I328" s="34"/>
    </row>
    <row r="329" spans="1:9" ht="14.15" customHeight="1">
      <c r="A329" s="248">
        <v>1293</v>
      </c>
      <c r="B329" s="242" t="s">
        <v>849</v>
      </c>
      <c r="C329" s="242" t="s">
        <v>850</v>
      </c>
      <c r="D329" s="243">
        <v>49.435616438356163</v>
      </c>
      <c r="E329" s="244">
        <v>45569</v>
      </c>
      <c r="F329" s="245">
        <v>63613</v>
      </c>
      <c r="G329" s="246">
        <v>20000000</v>
      </c>
      <c r="H329" s="247">
        <v>4.43</v>
      </c>
      <c r="I329" s="34"/>
    </row>
    <row r="330" spans="1:9" ht="14.15" customHeight="1">
      <c r="A330" s="248">
        <v>1294</v>
      </c>
      <c r="B330" s="242" t="s">
        <v>849</v>
      </c>
      <c r="C330" s="242" t="s">
        <v>850</v>
      </c>
      <c r="D330" s="243">
        <v>49.591780821917808</v>
      </c>
      <c r="E330" s="244">
        <v>45573</v>
      </c>
      <c r="F330" s="245">
        <v>63674</v>
      </c>
      <c r="G330" s="246">
        <v>20000000</v>
      </c>
      <c r="H330" s="247">
        <v>4.47</v>
      </c>
      <c r="I330" s="34"/>
    </row>
    <row r="331" spans="1:9" ht="14.15" customHeight="1">
      <c r="A331" s="248">
        <v>1295</v>
      </c>
      <c r="B331" s="242" t="s">
        <v>849</v>
      </c>
      <c r="C331" s="242" t="s">
        <v>850</v>
      </c>
      <c r="D331" s="243">
        <v>49.824657534246576</v>
      </c>
      <c r="E331" s="244">
        <v>45580</v>
      </c>
      <c r="F331" s="245">
        <v>63766</v>
      </c>
      <c r="G331" s="246">
        <v>20000000</v>
      </c>
      <c r="H331" s="247">
        <v>4.5999999999999996</v>
      </c>
      <c r="I331" s="34"/>
    </row>
    <row r="332" spans="1:9" ht="14.15" customHeight="1">
      <c r="A332" s="248">
        <v>1296</v>
      </c>
      <c r="B332" s="242" t="s">
        <v>849</v>
      </c>
      <c r="C332" s="242" t="s">
        <v>850</v>
      </c>
      <c r="D332" s="243">
        <v>49.643835616438359</v>
      </c>
      <c r="E332" s="244">
        <v>45615</v>
      </c>
      <c r="F332" s="245">
        <v>63735</v>
      </c>
      <c r="G332" s="246">
        <v>20000000</v>
      </c>
      <c r="H332" s="247">
        <v>4.75</v>
      </c>
      <c r="I332" s="34"/>
    </row>
    <row r="333" spans="1:9" ht="14.15" customHeight="1">
      <c r="A333" s="248">
        <v>1297</v>
      </c>
      <c r="B333" s="242" t="s">
        <v>849</v>
      </c>
      <c r="C333" s="242" t="s">
        <v>850</v>
      </c>
      <c r="D333" s="243">
        <v>49.797260273972604</v>
      </c>
      <c r="E333" s="244">
        <v>45621</v>
      </c>
      <c r="F333" s="245">
        <v>63797</v>
      </c>
      <c r="G333" s="246">
        <v>20000000</v>
      </c>
      <c r="H333" s="247">
        <v>4.74</v>
      </c>
      <c r="I333" s="34"/>
    </row>
    <row r="334" spans="1:9" ht="14.15" customHeight="1">
      <c r="A334" s="248">
        <v>1298</v>
      </c>
      <c r="B334" s="242" t="s">
        <v>849</v>
      </c>
      <c r="C334" s="242" t="s">
        <v>850</v>
      </c>
      <c r="D334" s="243">
        <v>49.876712328767127</v>
      </c>
      <c r="E334" s="244">
        <v>45622</v>
      </c>
      <c r="F334" s="245">
        <v>63827</v>
      </c>
      <c r="G334" s="246">
        <v>20000000</v>
      </c>
      <c r="H334" s="247">
        <v>4.7</v>
      </c>
      <c r="I334" s="34"/>
    </row>
    <row r="335" spans="1:9" ht="14.15" customHeight="1">
      <c r="A335" s="248">
        <v>1299</v>
      </c>
      <c r="B335" s="242" t="s">
        <v>849</v>
      </c>
      <c r="C335" s="242" t="s">
        <v>850</v>
      </c>
      <c r="D335" s="243">
        <v>49.947945205479449</v>
      </c>
      <c r="E335" s="244">
        <v>45628</v>
      </c>
      <c r="F335" s="245">
        <v>63859</v>
      </c>
      <c r="G335" s="246">
        <v>20000000</v>
      </c>
      <c r="H335" s="247">
        <v>4.62</v>
      </c>
      <c r="I335" s="34"/>
    </row>
    <row r="336" spans="1:9" ht="14.15" customHeight="1">
      <c r="A336" s="248">
        <v>1323</v>
      </c>
      <c r="B336" s="242" t="s">
        <v>849</v>
      </c>
      <c r="C336" s="242" t="s">
        <v>850</v>
      </c>
      <c r="D336" s="243">
        <v>49.66</v>
      </c>
      <c r="E336" s="244">
        <v>46057</v>
      </c>
      <c r="F336" s="245">
        <v>64182</v>
      </c>
      <c r="G336" s="246">
        <v>20000000</v>
      </c>
      <c r="H336" s="247">
        <v>5.09</v>
      </c>
      <c r="I336" s="34"/>
    </row>
    <row r="337" spans="1:9" ht="14.15" customHeight="1">
      <c r="A337" s="248">
        <v>1324</v>
      </c>
      <c r="B337" s="242" t="s">
        <v>849</v>
      </c>
      <c r="C337" s="242" t="s">
        <v>850</v>
      </c>
      <c r="D337" s="243">
        <v>49.736986301369861</v>
      </c>
      <c r="E337" s="244">
        <v>46058</v>
      </c>
      <c r="F337" s="245">
        <v>64212</v>
      </c>
      <c r="G337" s="246">
        <v>22000000</v>
      </c>
      <c r="H337" s="247">
        <v>5.12</v>
      </c>
      <c r="I337" s="34"/>
    </row>
    <row r="338" spans="1:9" ht="14.15" customHeight="1">
      <c r="A338" s="248">
        <v>1325</v>
      </c>
      <c r="B338" s="242" t="s">
        <v>849</v>
      </c>
      <c r="C338" s="242" t="s">
        <v>850</v>
      </c>
      <c r="D338" s="243">
        <v>49.742465753424661</v>
      </c>
      <c r="E338" s="244">
        <v>46087</v>
      </c>
      <c r="F338" s="245">
        <v>64243</v>
      </c>
      <c r="G338" s="246">
        <v>25440600</v>
      </c>
      <c r="H338" s="247">
        <v>5.08</v>
      </c>
      <c r="I338" s="34"/>
    </row>
    <row r="339" spans="1:9" ht="14.15" customHeight="1">
      <c r="A339" s="217"/>
      <c r="B339" s="62"/>
      <c r="C339" s="62"/>
      <c r="D339" s="62"/>
      <c r="E339" s="218"/>
      <c r="F339" s="221"/>
      <c r="G339" s="219"/>
      <c r="H339" s="220"/>
      <c r="I339" s="34"/>
    </row>
    <row r="340" spans="1:9" ht="14.15" customHeight="1">
      <c r="A340" s="217"/>
      <c r="B340" s="62"/>
      <c r="C340" s="62"/>
      <c r="D340" s="62"/>
      <c r="E340" s="218"/>
      <c r="F340" s="221"/>
      <c r="G340" s="239"/>
      <c r="H340" s="220"/>
      <c r="I340" s="34"/>
    </row>
    <row r="341" spans="1:9" ht="14.15" customHeight="1">
      <c r="A341" s="217"/>
      <c r="B341" s="62"/>
      <c r="C341" s="62"/>
      <c r="D341" s="62"/>
      <c r="E341" s="218"/>
      <c r="F341" s="221"/>
      <c r="G341" s="219"/>
      <c r="H341" s="220"/>
      <c r="I341" s="34"/>
    </row>
    <row r="342" spans="1:9" ht="14.15" customHeight="1">
      <c r="A342" s="217"/>
      <c r="B342" s="62"/>
      <c r="C342" s="62"/>
      <c r="D342" s="62"/>
      <c r="E342" s="218"/>
      <c r="F342" s="221"/>
      <c r="G342" s="219"/>
      <c r="H342" s="220"/>
      <c r="I342" s="34"/>
    </row>
    <row r="343" spans="1:9" ht="14.15" customHeight="1">
      <c r="A343" s="217"/>
      <c r="B343" s="62"/>
      <c r="C343" s="62"/>
      <c r="D343" s="62"/>
      <c r="E343" s="218"/>
      <c r="F343" s="221"/>
      <c r="G343" s="219"/>
      <c r="H343" s="220"/>
      <c r="I343" s="34"/>
    </row>
    <row r="344" spans="1:9" ht="14.15" customHeight="1">
      <c r="A344" s="217"/>
      <c r="B344" s="62"/>
      <c r="C344" s="62"/>
      <c r="D344" s="62"/>
      <c r="E344" s="218"/>
      <c r="F344" s="221"/>
      <c r="G344" s="219"/>
      <c r="H344" s="220"/>
      <c r="I344" s="34"/>
    </row>
    <row r="345" spans="1:9" ht="14.15" customHeight="1">
      <c r="A345" s="217"/>
      <c r="B345" s="62"/>
      <c r="C345" s="62"/>
      <c r="D345" s="62"/>
      <c r="E345" s="218"/>
      <c r="F345" s="221"/>
      <c r="G345" s="219"/>
      <c r="H345" s="220"/>
      <c r="I345" s="34"/>
    </row>
    <row r="346" spans="1:9" ht="14.15" customHeight="1">
      <c r="A346" s="217"/>
      <c r="B346" s="62"/>
      <c r="C346" s="62"/>
      <c r="D346" s="62"/>
      <c r="E346" s="218"/>
      <c r="F346" s="221"/>
      <c r="G346" s="219"/>
      <c r="H346" s="220"/>
      <c r="I346" s="34"/>
    </row>
    <row r="347" spans="1:9" ht="14.15" customHeight="1">
      <c r="A347" s="217"/>
      <c r="B347" s="62"/>
      <c r="C347" s="62"/>
      <c r="D347" s="62"/>
      <c r="E347" s="218"/>
      <c r="F347" s="221"/>
      <c r="G347" s="219"/>
      <c r="H347" s="220"/>
      <c r="I347" s="34"/>
    </row>
    <row r="348" spans="1:9" ht="14.15" customHeight="1">
      <c r="A348" s="217"/>
      <c r="B348" s="62"/>
      <c r="C348" s="62"/>
      <c r="D348" s="62"/>
      <c r="E348" s="218"/>
      <c r="F348" s="221"/>
      <c r="G348" s="219"/>
      <c r="H348" s="220"/>
      <c r="I348" s="34"/>
    </row>
    <row r="349" spans="1:9" ht="14.15" customHeight="1">
      <c r="A349" s="217"/>
      <c r="B349" s="62"/>
      <c r="C349" s="62"/>
      <c r="D349" s="62"/>
      <c r="E349" s="218"/>
      <c r="F349" s="221"/>
      <c r="G349" s="219"/>
      <c r="H349" s="220"/>
      <c r="I349" s="34"/>
    </row>
    <row r="350" spans="1:9" ht="14.15" customHeight="1">
      <c r="A350" s="217"/>
      <c r="B350" s="62"/>
      <c r="C350" s="62"/>
      <c r="D350" s="62"/>
      <c r="E350" s="218"/>
      <c r="F350" s="221"/>
      <c r="G350" s="219"/>
      <c r="H350" s="220"/>
      <c r="I350" s="34"/>
    </row>
    <row r="351" spans="1:9" ht="14.15" customHeight="1">
      <c r="A351" s="217"/>
      <c r="B351" s="62"/>
      <c r="C351" s="62"/>
      <c r="D351" s="62"/>
      <c r="E351" s="218"/>
      <c r="F351" s="221"/>
      <c r="G351" s="219"/>
      <c r="H351" s="220"/>
      <c r="I351" s="34"/>
    </row>
    <row r="352" spans="1:9" ht="14.15" customHeight="1">
      <c r="A352" s="217"/>
      <c r="B352" s="62"/>
      <c r="C352" s="62"/>
      <c r="D352" s="62"/>
      <c r="E352" s="218"/>
      <c r="F352" s="221"/>
      <c r="G352" s="219"/>
      <c r="H352" s="220"/>
      <c r="I352" s="34"/>
    </row>
    <row r="353" spans="1:9" ht="14.15" customHeight="1">
      <c r="A353" s="217"/>
      <c r="B353" s="62"/>
      <c r="C353" s="62"/>
      <c r="D353" s="62"/>
      <c r="E353" s="218"/>
      <c r="F353" s="221"/>
      <c r="G353" s="219"/>
      <c r="H353" s="220"/>
      <c r="I353" s="34"/>
    </row>
    <row r="354" spans="1:9" ht="14.15" customHeight="1">
      <c r="A354" s="217"/>
      <c r="B354" s="62"/>
      <c r="C354" s="62"/>
      <c r="D354" s="62"/>
      <c r="E354" s="222"/>
      <c r="F354" s="222"/>
      <c r="G354" s="219"/>
      <c r="H354" s="220"/>
      <c r="I354" s="34"/>
    </row>
    <row r="355" spans="1:9" ht="14.15" customHeight="1">
      <c r="A355" s="217"/>
      <c r="B355" s="62"/>
      <c r="C355" s="62"/>
      <c r="D355" s="62"/>
      <c r="E355" s="222"/>
      <c r="F355" s="222"/>
      <c r="G355" s="219"/>
      <c r="H355" s="220"/>
      <c r="I355" s="34"/>
    </row>
    <row r="356" spans="1:9" ht="14.15" customHeight="1">
      <c r="A356" s="217"/>
      <c r="B356" s="62"/>
      <c r="C356" s="62"/>
      <c r="D356" s="62"/>
      <c r="E356" s="222"/>
      <c r="F356" s="222"/>
      <c r="G356" s="219"/>
      <c r="H356" s="220"/>
      <c r="I356" s="34"/>
    </row>
    <row r="357" spans="1:9" ht="14.15" customHeight="1">
      <c r="A357" s="217"/>
      <c r="B357" s="62"/>
      <c r="C357" s="62"/>
      <c r="D357" s="62"/>
      <c r="E357" s="222"/>
      <c r="F357" s="222"/>
      <c r="G357" s="219"/>
      <c r="H357" s="220"/>
      <c r="I357" s="34"/>
    </row>
    <row r="358" spans="1:9" ht="14.15" customHeight="1">
      <c r="A358" s="217"/>
      <c r="B358" s="62"/>
      <c r="C358" s="62"/>
      <c r="D358" s="62"/>
      <c r="E358" s="222"/>
      <c r="F358" s="222"/>
      <c r="G358" s="219"/>
      <c r="H358" s="220"/>
      <c r="I358" s="34"/>
    </row>
    <row r="359" spans="1:9" ht="14.15" customHeight="1">
      <c r="A359" s="217"/>
      <c r="B359" s="62"/>
      <c r="C359" s="62"/>
      <c r="D359" s="62"/>
      <c r="E359" s="222"/>
      <c r="F359" s="222"/>
      <c r="G359" s="219"/>
      <c r="H359" s="220"/>
      <c r="I359" s="34"/>
    </row>
    <row r="360" spans="1:9" ht="14.15" customHeight="1">
      <c r="A360" s="217"/>
      <c r="B360" s="62"/>
      <c r="C360" s="62"/>
      <c r="D360" s="62"/>
      <c r="E360" s="222"/>
      <c r="F360" s="222"/>
      <c r="G360" s="219"/>
      <c r="H360" s="220"/>
      <c r="I360" s="34"/>
    </row>
    <row r="361" spans="1:9" ht="14.15" customHeight="1">
      <c r="A361" s="217"/>
      <c r="B361" s="62"/>
      <c r="C361" s="62"/>
      <c r="D361" s="62"/>
      <c r="E361" s="222"/>
      <c r="F361" s="222"/>
      <c r="G361" s="219"/>
      <c r="H361" s="220"/>
      <c r="I361" s="34"/>
    </row>
    <row r="362" spans="1:9" ht="14.15" customHeight="1">
      <c r="A362" s="217"/>
      <c r="B362" s="62"/>
      <c r="C362" s="62"/>
      <c r="D362" s="62"/>
      <c r="E362" s="222"/>
      <c r="F362" s="222"/>
      <c r="G362" s="219"/>
      <c r="H362" s="220"/>
      <c r="I362" s="34"/>
    </row>
    <row r="363" spans="1:9" ht="14.15" customHeight="1">
      <c r="A363" s="217"/>
      <c r="B363" s="62"/>
      <c r="C363" s="62"/>
      <c r="D363" s="62"/>
      <c r="E363" s="222"/>
      <c r="F363" s="222"/>
      <c r="G363" s="219"/>
      <c r="H363" s="220"/>
      <c r="I363" s="34"/>
    </row>
    <row r="364" spans="1:9" ht="14.15" customHeight="1">
      <c r="A364" s="217"/>
      <c r="B364" s="62"/>
      <c r="C364" s="62"/>
      <c r="D364" s="62"/>
      <c r="E364" s="222"/>
      <c r="F364" s="222"/>
      <c r="G364" s="219"/>
      <c r="H364" s="220"/>
      <c r="I364" s="34"/>
    </row>
    <row r="365" spans="1:9" ht="14.15" customHeight="1">
      <c r="A365" s="217"/>
      <c r="B365" s="62"/>
      <c r="C365" s="62"/>
      <c r="D365" s="62"/>
      <c r="E365" s="222"/>
      <c r="F365" s="222"/>
      <c r="G365" s="219"/>
      <c r="H365" s="220"/>
      <c r="I365" s="34"/>
    </row>
    <row r="366" spans="1:9" ht="14.15" customHeight="1">
      <c r="A366" s="217"/>
      <c r="B366" s="62"/>
      <c r="C366" s="62"/>
      <c r="D366" s="62"/>
      <c r="E366" s="222"/>
      <c r="F366" s="222"/>
      <c r="G366" s="219"/>
      <c r="H366" s="220"/>
      <c r="I366" s="34"/>
    </row>
    <row r="367" spans="1:9" ht="14.15" customHeight="1">
      <c r="A367" s="217"/>
      <c r="B367" s="62"/>
      <c r="C367" s="62"/>
      <c r="D367" s="62"/>
      <c r="E367" s="222"/>
      <c r="F367" s="222"/>
      <c r="G367" s="219"/>
      <c r="H367" s="220"/>
      <c r="I367" s="34"/>
    </row>
    <row r="368" spans="1:9" ht="14.15" customHeight="1">
      <c r="A368" s="217"/>
      <c r="B368" s="62"/>
      <c r="C368" s="62"/>
      <c r="D368" s="62"/>
      <c r="E368" s="222"/>
      <c r="F368" s="222"/>
      <c r="G368" s="219"/>
      <c r="H368" s="220"/>
      <c r="I368" s="34"/>
    </row>
    <row r="369" spans="1:9" ht="14.15" customHeight="1">
      <c r="A369" s="217"/>
      <c r="B369" s="62"/>
      <c r="C369" s="62"/>
      <c r="D369" s="62"/>
      <c r="E369" s="222"/>
      <c r="F369" s="222"/>
      <c r="G369" s="219"/>
      <c r="H369" s="220"/>
      <c r="I369" s="34"/>
    </row>
    <row r="370" spans="1:9" ht="14.15" customHeight="1">
      <c r="A370" s="217"/>
      <c r="B370" s="62"/>
      <c r="C370" s="62"/>
      <c r="D370" s="62"/>
      <c r="E370" s="222"/>
      <c r="F370" s="222"/>
      <c r="G370" s="219"/>
      <c r="H370" s="220"/>
      <c r="I370" s="34"/>
    </row>
    <row r="371" spans="1:9" ht="14.15" customHeight="1">
      <c r="A371" s="217"/>
      <c r="B371" s="62"/>
      <c r="C371" s="62"/>
      <c r="D371" s="62"/>
      <c r="E371" s="222"/>
      <c r="F371" s="222"/>
      <c r="G371" s="219"/>
      <c r="H371" s="220"/>
      <c r="I371" s="34"/>
    </row>
    <row r="372" spans="1:9" ht="14.15" customHeight="1">
      <c r="A372" s="217"/>
      <c r="B372" s="62"/>
      <c r="C372" s="62"/>
      <c r="D372" s="62"/>
      <c r="E372" s="222"/>
      <c r="F372" s="222"/>
      <c r="G372" s="219"/>
      <c r="H372" s="220"/>
      <c r="I372" s="34"/>
    </row>
    <row r="373" spans="1:9" ht="14.15" customHeight="1">
      <c r="A373" s="217"/>
      <c r="B373" s="62"/>
      <c r="C373" s="62"/>
      <c r="D373" s="62"/>
      <c r="E373" s="222"/>
      <c r="F373" s="222"/>
      <c r="G373" s="219"/>
      <c r="H373" s="220"/>
      <c r="I373" s="34"/>
    </row>
    <row r="374" spans="1:9" ht="14.15" customHeight="1">
      <c r="A374" s="217"/>
      <c r="B374" s="62"/>
      <c r="C374" s="62"/>
      <c r="D374" s="62"/>
      <c r="E374" s="222"/>
      <c r="F374" s="222"/>
      <c r="G374" s="219"/>
      <c r="H374" s="220"/>
      <c r="I374" s="34"/>
    </row>
    <row r="375" spans="1:9" ht="14.15" customHeight="1">
      <c r="A375" s="217"/>
      <c r="B375" s="62"/>
      <c r="C375" s="62"/>
      <c r="D375" s="62"/>
      <c r="E375" s="222"/>
      <c r="F375" s="222"/>
      <c r="G375" s="219"/>
      <c r="H375" s="220"/>
      <c r="I375" s="34"/>
    </row>
    <row r="376" spans="1:9" ht="14.15" customHeight="1">
      <c r="A376" s="217"/>
      <c r="B376" s="62"/>
      <c r="C376" s="62"/>
      <c r="D376" s="62"/>
      <c r="E376" s="222"/>
      <c r="F376" s="222"/>
      <c r="G376" s="219"/>
      <c r="H376" s="220"/>
      <c r="I376" s="34"/>
    </row>
    <row r="377" spans="1:9" ht="14.15" customHeight="1">
      <c r="A377" s="217"/>
      <c r="B377" s="62"/>
      <c r="C377" s="62"/>
      <c r="D377" s="62"/>
      <c r="E377" s="222"/>
      <c r="F377" s="222"/>
      <c r="G377" s="219"/>
      <c r="H377" s="220"/>
      <c r="I377" s="34"/>
    </row>
    <row r="378" spans="1:9" ht="14.15" customHeight="1">
      <c r="A378" s="217"/>
      <c r="B378" s="62"/>
      <c r="C378" s="62"/>
      <c r="D378" s="62"/>
      <c r="E378" s="222"/>
      <c r="F378" s="222"/>
      <c r="G378" s="219"/>
      <c r="H378" s="220"/>
      <c r="I378" s="34"/>
    </row>
    <row r="379" spans="1:9" ht="14.15" customHeight="1">
      <c r="A379" s="217"/>
      <c r="B379" s="62"/>
      <c r="C379" s="62"/>
      <c r="D379" s="62"/>
      <c r="E379" s="222"/>
      <c r="F379" s="222"/>
      <c r="G379" s="219"/>
      <c r="H379" s="220"/>
      <c r="I379" s="34"/>
    </row>
    <row r="380" spans="1:9" ht="14.15" customHeight="1">
      <c r="A380" s="217"/>
      <c r="B380" s="62"/>
      <c r="C380" s="62"/>
      <c r="D380" s="62"/>
      <c r="E380" s="222"/>
      <c r="F380" s="222"/>
      <c r="G380" s="219"/>
      <c r="H380" s="220"/>
      <c r="I380" s="34"/>
    </row>
    <row r="381" spans="1:9" ht="14.15" customHeight="1">
      <c r="A381" s="217"/>
      <c r="B381" s="62"/>
      <c r="C381" s="62"/>
      <c r="D381" s="62"/>
      <c r="E381" s="222"/>
      <c r="F381" s="222"/>
      <c r="G381" s="219"/>
      <c r="H381" s="220"/>
      <c r="I381" s="34"/>
    </row>
    <row r="382" spans="1:9" ht="14.15" customHeight="1">
      <c r="A382" s="217"/>
      <c r="B382" s="62"/>
      <c r="C382" s="62"/>
      <c r="D382" s="62"/>
      <c r="E382" s="222"/>
      <c r="F382" s="222"/>
      <c r="G382" s="219"/>
      <c r="H382" s="220"/>
      <c r="I382" s="34"/>
    </row>
    <row r="383" spans="1:9" ht="14.15" customHeight="1">
      <c r="A383" s="217"/>
      <c r="B383" s="62"/>
      <c r="C383" s="62"/>
      <c r="D383" s="62"/>
      <c r="E383" s="222"/>
      <c r="F383" s="222"/>
      <c r="G383" s="219"/>
      <c r="H383" s="220"/>
      <c r="I383" s="34"/>
    </row>
    <row r="384" spans="1:9" ht="14.15" customHeight="1">
      <c r="A384" s="217"/>
      <c r="B384" s="62"/>
      <c r="C384" s="62"/>
      <c r="D384" s="62"/>
      <c r="E384" s="222"/>
      <c r="F384" s="222"/>
      <c r="G384" s="219"/>
      <c r="H384" s="220"/>
      <c r="I384" s="34"/>
    </row>
    <row r="385" spans="1:9" ht="14.15" customHeight="1">
      <c r="A385" s="217"/>
      <c r="B385" s="62"/>
      <c r="C385" s="62"/>
      <c r="D385" s="62"/>
      <c r="E385" s="222"/>
      <c r="F385" s="222"/>
      <c r="G385" s="219"/>
      <c r="H385" s="220"/>
      <c r="I385" s="34"/>
    </row>
    <row r="386" spans="1:9" ht="14.15" customHeight="1">
      <c r="A386" s="217"/>
      <c r="B386" s="62"/>
      <c r="C386" s="62"/>
      <c r="D386" s="62"/>
      <c r="E386" s="222"/>
      <c r="F386" s="222"/>
      <c r="G386" s="219"/>
      <c r="H386" s="220"/>
      <c r="I386" s="34"/>
    </row>
    <row r="387" spans="1:9" ht="14.15" customHeight="1">
      <c r="A387" s="217"/>
      <c r="B387" s="62"/>
      <c r="C387" s="62"/>
      <c r="D387" s="62"/>
      <c r="E387" s="222"/>
      <c r="F387" s="222"/>
      <c r="G387" s="219"/>
      <c r="H387" s="220"/>
      <c r="I387" s="34"/>
    </row>
    <row r="388" spans="1:9" ht="14.15" customHeight="1">
      <c r="A388" s="217"/>
      <c r="B388" s="62"/>
      <c r="C388" s="62"/>
      <c r="D388" s="62"/>
      <c r="E388" s="222"/>
      <c r="F388" s="222"/>
      <c r="G388" s="219"/>
      <c r="H388" s="220"/>
      <c r="I388" s="34"/>
    </row>
    <row r="389" spans="1:9" ht="14.15" customHeight="1">
      <c r="A389" s="217"/>
      <c r="B389" s="62"/>
      <c r="C389" s="62"/>
      <c r="D389" s="62"/>
      <c r="E389" s="222"/>
      <c r="F389" s="222"/>
      <c r="G389" s="219"/>
      <c r="H389" s="220"/>
      <c r="I389" s="34"/>
    </row>
    <row r="390" spans="1:9" ht="14.15" customHeight="1">
      <c r="A390" s="217"/>
      <c r="B390" s="62"/>
      <c r="C390" s="62"/>
      <c r="D390" s="62"/>
      <c r="E390" s="222"/>
      <c r="F390" s="222"/>
      <c r="G390" s="219"/>
      <c r="H390" s="220"/>
      <c r="I390" s="34"/>
    </row>
    <row r="391" spans="1:9" ht="14.15" customHeight="1">
      <c r="A391" s="217"/>
      <c r="B391" s="62"/>
      <c r="C391" s="62"/>
      <c r="D391" s="62"/>
      <c r="E391" s="222"/>
      <c r="F391" s="222"/>
      <c r="G391" s="219"/>
      <c r="H391" s="220"/>
      <c r="I391" s="34"/>
    </row>
    <row r="392" spans="1:9" ht="14.15" customHeight="1">
      <c r="A392" s="217"/>
      <c r="B392" s="62"/>
      <c r="C392" s="62"/>
      <c r="D392" s="62"/>
      <c r="E392" s="222"/>
      <c r="F392" s="222"/>
      <c r="G392" s="219"/>
      <c r="H392" s="220"/>
      <c r="I392" s="34"/>
    </row>
    <row r="393" spans="1:9" ht="14.15" customHeight="1">
      <c r="A393" s="217"/>
      <c r="B393" s="62"/>
      <c r="C393" s="62"/>
      <c r="D393" s="62"/>
      <c r="E393" s="222"/>
      <c r="F393" s="222"/>
      <c r="G393" s="219"/>
      <c r="H393" s="220"/>
      <c r="I393" s="34"/>
    </row>
    <row r="394" spans="1:9" ht="14.15" customHeight="1">
      <c r="A394" s="217"/>
      <c r="B394" s="62"/>
      <c r="C394" s="62"/>
      <c r="D394" s="62"/>
      <c r="E394" s="222"/>
      <c r="F394" s="222"/>
      <c r="G394" s="219"/>
      <c r="H394" s="220"/>
      <c r="I394" s="34"/>
    </row>
    <row r="395" spans="1:9" ht="14.15" customHeight="1">
      <c r="A395" s="217"/>
      <c r="B395" s="62"/>
      <c r="C395" s="62"/>
      <c r="D395" s="62"/>
      <c r="E395" s="222"/>
      <c r="F395" s="222"/>
      <c r="G395" s="219"/>
      <c r="H395" s="220"/>
      <c r="I395" s="34"/>
    </row>
    <row r="396" spans="1:9" ht="14.15" customHeight="1">
      <c r="A396" s="217"/>
      <c r="B396" s="62"/>
      <c r="C396" s="62"/>
      <c r="D396" s="62"/>
      <c r="E396" s="222"/>
      <c r="F396" s="222"/>
      <c r="G396" s="219"/>
      <c r="H396" s="220"/>
      <c r="I396" s="34"/>
    </row>
    <row r="397" spans="1:9" ht="14.15" customHeight="1">
      <c r="A397" s="217"/>
      <c r="B397" s="62"/>
      <c r="C397" s="62"/>
      <c r="D397" s="62"/>
      <c r="E397" s="222"/>
      <c r="F397" s="222"/>
      <c r="G397" s="219"/>
      <c r="H397" s="220"/>
      <c r="I397" s="34"/>
    </row>
    <row r="398" spans="1:9" ht="14.15" customHeight="1">
      <c r="A398" s="217"/>
      <c r="B398" s="62"/>
      <c r="C398" s="62"/>
      <c r="D398" s="62"/>
      <c r="E398" s="222"/>
      <c r="F398" s="222"/>
      <c r="G398" s="219"/>
      <c r="H398" s="220"/>
      <c r="I398" s="34"/>
    </row>
    <row r="399" spans="1:9" ht="14.15" customHeight="1">
      <c r="A399" s="217"/>
      <c r="B399" s="62"/>
      <c r="C399" s="62"/>
      <c r="D399" s="62"/>
      <c r="E399" s="222"/>
      <c r="F399" s="222"/>
      <c r="G399" s="219"/>
      <c r="H399" s="220"/>
      <c r="I399" s="34"/>
    </row>
    <row r="400" spans="1:9" ht="14.15" customHeight="1">
      <c r="A400" s="217"/>
      <c r="B400" s="62"/>
      <c r="C400" s="62"/>
      <c r="D400" s="62"/>
      <c r="E400" s="222"/>
      <c r="F400" s="222"/>
      <c r="G400" s="219"/>
      <c r="H400" s="220"/>
      <c r="I400" s="34"/>
    </row>
    <row r="401" spans="1:9" ht="14.15" customHeight="1">
      <c r="A401" s="217"/>
      <c r="B401" s="62"/>
      <c r="C401" s="62"/>
      <c r="D401" s="62"/>
      <c r="E401" s="222"/>
      <c r="F401" s="222"/>
      <c r="G401" s="219"/>
      <c r="H401" s="220"/>
      <c r="I401" s="34"/>
    </row>
    <row r="402" spans="1:9" ht="14.15" customHeight="1">
      <c r="A402" s="217"/>
      <c r="B402" s="62"/>
      <c r="C402" s="62"/>
      <c r="D402" s="62"/>
      <c r="E402" s="222"/>
      <c r="F402" s="222"/>
      <c r="G402" s="219"/>
      <c r="H402" s="220"/>
      <c r="I402" s="34"/>
    </row>
    <row r="403" spans="1:9" ht="14.15" customHeight="1">
      <c r="A403" s="217"/>
      <c r="B403" s="62"/>
      <c r="C403" s="62"/>
      <c r="D403" s="62"/>
      <c r="E403" s="222"/>
      <c r="F403" s="222"/>
      <c r="G403" s="219"/>
      <c r="H403" s="220"/>
      <c r="I403" s="34"/>
    </row>
    <row r="404" spans="1:9" ht="14.15" customHeight="1">
      <c r="A404" s="217"/>
      <c r="B404" s="62"/>
      <c r="C404" s="62"/>
      <c r="D404" s="62"/>
      <c r="E404" s="222"/>
      <c r="F404" s="222"/>
      <c r="G404" s="219"/>
      <c r="H404" s="220"/>
      <c r="I404" s="34"/>
    </row>
    <row r="405" spans="1:9" ht="14.15" customHeight="1">
      <c r="A405" s="217"/>
      <c r="B405" s="62"/>
      <c r="C405" s="62"/>
      <c r="D405" s="62"/>
      <c r="E405" s="222"/>
      <c r="F405" s="222"/>
      <c r="G405" s="219"/>
      <c r="H405" s="220"/>
      <c r="I405" s="34"/>
    </row>
    <row r="406" spans="1:9" ht="14.15" customHeight="1">
      <c r="A406" s="217"/>
      <c r="B406" s="62"/>
      <c r="C406" s="62"/>
      <c r="D406" s="62"/>
      <c r="E406" s="222"/>
      <c r="F406" s="222"/>
      <c r="G406" s="219"/>
      <c r="H406" s="220"/>
      <c r="I406" s="34"/>
    </row>
    <row r="407" spans="1:9" ht="14.15" customHeight="1">
      <c r="A407" s="217"/>
      <c r="B407" s="62"/>
      <c r="C407" s="62"/>
      <c r="D407" s="62"/>
      <c r="E407" s="222"/>
      <c r="F407" s="222"/>
      <c r="G407" s="219"/>
      <c r="H407" s="220"/>
      <c r="I407" s="34"/>
    </row>
    <row r="408" spans="1:9" ht="14.15" customHeight="1">
      <c r="A408" s="217"/>
      <c r="B408" s="62"/>
      <c r="C408" s="62"/>
      <c r="D408" s="62"/>
      <c r="E408" s="222"/>
      <c r="F408" s="222"/>
      <c r="G408" s="219"/>
      <c r="H408" s="220"/>
      <c r="I408" s="34"/>
    </row>
    <row r="409" spans="1:9" ht="14.15" customHeight="1">
      <c r="A409" s="217"/>
      <c r="B409" s="62"/>
      <c r="C409" s="62"/>
      <c r="D409" s="62"/>
      <c r="E409" s="222"/>
      <c r="F409" s="222"/>
      <c r="G409" s="219"/>
      <c r="H409" s="220"/>
      <c r="I409" s="34"/>
    </row>
    <row r="410" spans="1:9" ht="14.15" customHeight="1">
      <c r="A410" s="217"/>
      <c r="B410" s="62"/>
      <c r="C410" s="62"/>
      <c r="D410" s="62"/>
      <c r="E410" s="222"/>
      <c r="F410" s="222"/>
      <c r="G410" s="219"/>
      <c r="H410" s="220"/>
      <c r="I410" s="34"/>
    </row>
    <row r="411" spans="1:9" ht="14.15" customHeight="1">
      <c r="A411" s="217"/>
      <c r="B411" s="62"/>
      <c r="C411" s="62"/>
      <c r="D411" s="62"/>
      <c r="E411" s="222"/>
      <c r="F411" s="222"/>
      <c r="G411" s="219"/>
      <c r="H411" s="220"/>
      <c r="I411" s="34"/>
    </row>
    <row r="412" spans="1:9" ht="14.15" customHeight="1">
      <c r="A412" s="217"/>
      <c r="B412" s="62"/>
      <c r="C412" s="62"/>
      <c r="D412" s="62"/>
      <c r="E412" s="222"/>
      <c r="F412" s="222"/>
      <c r="G412" s="219"/>
      <c r="H412" s="220"/>
      <c r="I412" s="34"/>
    </row>
    <row r="413" spans="1:9" ht="14.15" customHeight="1">
      <c r="A413" s="217"/>
      <c r="B413" s="62"/>
      <c r="C413" s="62"/>
      <c r="D413" s="62"/>
      <c r="E413" s="222"/>
      <c r="F413" s="222"/>
      <c r="G413" s="219"/>
      <c r="H413" s="220"/>
      <c r="I413" s="34"/>
    </row>
    <row r="414" spans="1:9" ht="14.15" customHeight="1">
      <c r="A414" s="217"/>
      <c r="B414" s="62"/>
      <c r="C414" s="62"/>
      <c r="D414" s="62"/>
      <c r="E414" s="222"/>
      <c r="F414" s="222"/>
      <c r="G414" s="219"/>
      <c r="H414" s="220"/>
      <c r="I414" s="34"/>
    </row>
    <row r="415" spans="1:9" ht="14.15" customHeight="1">
      <c r="A415" s="217"/>
      <c r="B415" s="62"/>
      <c r="C415" s="62"/>
      <c r="D415" s="62"/>
      <c r="E415" s="222"/>
      <c r="F415" s="222"/>
      <c r="G415" s="219"/>
      <c r="H415" s="220"/>
      <c r="I415" s="34"/>
    </row>
    <row r="416" spans="1:9" ht="14.15" customHeight="1">
      <c r="A416" s="217"/>
      <c r="B416" s="62"/>
      <c r="C416" s="62"/>
      <c r="D416" s="62"/>
      <c r="E416" s="222"/>
      <c r="F416" s="222"/>
      <c r="G416" s="219"/>
      <c r="H416" s="220"/>
      <c r="I416" s="34"/>
    </row>
    <row r="417" spans="1:9" ht="14.15" customHeight="1">
      <c r="A417" s="217"/>
      <c r="B417" s="62"/>
      <c r="C417" s="62"/>
      <c r="D417" s="62"/>
      <c r="E417" s="222"/>
      <c r="F417" s="222"/>
      <c r="G417" s="219"/>
      <c r="H417" s="220"/>
      <c r="I417" s="34"/>
    </row>
    <row r="418" spans="1:9" ht="14.15" customHeight="1">
      <c r="A418" s="217"/>
      <c r="B418" s="62"/>
      <c r="C418" s="62"/>
      <c r="D418" s="62"/>
      <c r="E418" s="222"/>
      <c r="F418" s="222"/>
      <c r="G418" s="219"/>
      <c r="H418" s="220"/>
      <c r="I418" s="34"/>
    </row>
    <row r="419" spans="1:9" ht="14.15" customHeight="1">
      <c r="A419" s="217"/>
      <c r="B419" s="62"/>
      <c r="C419" s="62"/>
      <c r="D419" s="62"/>
      <c r="E419" s="222"/>
      <c r="F419" s="222"/>
      <c r="G419" s="219"/>
      <c r="H419" s="220"/>
      <c r="I419" s="34"/>
    </row>
    <row r="420" spans="1:9" ht="14.15" customHeight="1">
      <c r="A420" s="217"/>
      <c r="B420" s="62"/>
      <c r="C420" s="62"/>
      <c r="D420" s="62"/>
      <c r="E420" s="222"/>
      <c r="F420" s="222"/>
      <c r="G420" s="219"/>
      <c r="H420" s="220"/>
      <c r="I420" s="34"/>
    </row>
    <row r="421" spans="1:9" ht="14.15" customHeight="1">
      <c r="A421" s="217"/>
      <c r="B421" s="62"/>
      <c r="C421" s="62"/>
      <c r="D421" s="62"/>
      <c r="E421" s="222"/>
      <c r="F421" s="222"/>
      <c r="G421" s="219"/>
      <c r="H421" s="220"/>
      <c r="I421" s="34"/>
    </row>
    <row r="422" spans="1:9" ht="14.15" customHeight="1">
      <c r="A422" s="217"/>
      <c r="B422" s="62"/>
      <c r="C422" s="62"/>
      <c r="D422" s="62"/>
      <c r="E422" s="222"/>
      <c r="F422" s="222"/>
      <c r="G422" s="219"/>
      <c r="H422" s="220"/>
      <c r="I422" s="34"/>
    </row>
    <row r="423" spans="1:9" ht="14.15" customHeight="1">
      <c r="A423" s="217"/>
      <c r="B423" s="62"/>
      <c r="C423" s="62"/>
      <c r="D423" s="62"/>
      <c r="E423" s="222"/>
      <c r="F423" s="222"/>
      <c r="G423" s="219"/>
      <c r="H423" s="220"/>
      <c r="I423" s="34"/>
    </row>
    <row r="424" spans="1:9" ht="14.15" customHeight="1">
      <c r="A424" s="217"/>
      <c r="B424" s="62"/>
      <c r="C424" s="62"/>
      <c r="D424" s="62"/>
      <c r="E424" s="222"/>
      <c r="F424" s="222"/>
      <c r="G424" s="219"/>
      <c r="H424" s="220"/>
      <c r="I424" s="34"/>
    </row>
    <row r="425" spans="1:9" ht="14.15" customHeight="1">
      <c r="A425" s="217"/>
      <c r="B425" s="62"/>
      <c r="C425" s="62"/>
      <c r="D425" s="62"/>
      <c r="E425" s="222"/>
      <c r="F425" s="222"/>
      <c r="G425" s="219"/>
      <c r="H425" s="220"/>
      <c r="I425" s="34"/>
    </row>
    <row r="426" spans="1:9" ht="14.15" customHeight="1">
      <c r="A426" s="217"/>
      <c r="B426" s="62"/>
      <c r="C426" s="62"/>
      <c r="D426" s="62"/>
      <c r="E426" s="222"/>
      <c r="F426" s="222"/>
      <c r="G426" s="219"/>
      <c r="H426" s="220"/>
      <c r="I426" s="34"/>
    </row>
    <row r="427" spans="1:9" ht="14.15" customHeight="1">
      <c r="A427" s="217"/>
      <c r="B427" s="62"/>
      <c r="C427" s="62"/>
      <c r="D427" s="62"/>
      <c r="E427" s="222"/>
      <c r="F427" s="222"/>
      <c r="G427" s="219"/>
      <c r="H427" s="220"/>
      <c r="I427" s="34"/>
    </row>
    <row r="428" spans="1:9" ht="14.15" customHeight="1">
      <c r="A428" s="217"/>
      <c r="B428" s="62"/>
      <c r="C428" s="62"/>
      <c r="D428" s="62"/>
      <c r="E428" s="222"/>
      <c r="F428" s="222"/>
      <c r="G428" s="219"/>
      <c r="H428" s="220"/>
      <c r="I428" s="34"/>
    </row>
    <row r="429" spans="1:9" ht="14.15" customHeight="1">
      <c r="A429" s="217"/>
      <c r="B429" s="62"/>
      <c r="C429" s="62"/>
      <c r="D429" s="62"/>
      <c r="E429" s="222"/>
      <c r="F429" s="222"/>
      <c r="G429" s="219"/>
      <c r="H429" s="220"/>
      <c r="I429" s="34"/>
    </row>
    <row r="430" spans="1:9" ht="14.15" customHeight="1">
      <c r="A430" s="217"/>
      <c r="B430" s="62"/>
      <c r="C430" s="62"/>
      <c r="D430" s="62"/>
      <c r="E430" s="222"/>
      <c r="F430" s="222"/>
      <c r="G430" s="219"/>
      <c r="H430" s="220"/>
      <c r="I430" s="34"/>
    </row>
    <row r="431" spans="1:9" ht="14.15" customHeight="1">
      <c r="A431" s="217"/>
      <c r="B431" s="62"/>
      <c r="C431" s="62"/>
      <c r="D431" s="62"/>
      <c r="E431" s="222"/>
      <c r="F431" s="222"/>
      <c r="G431" s="219"/>
      <c r="H431" s="220"/>
      <c r="I431" s="34"/>
    </row>
    <row r="432" spans="1:9" ht="14.15" customHeight="1">
      <c r="A432" s="217"/>
      <c r="B432" s="62"/>
      <c r="C432" s="62"/>
      <c r="D432" s="62"/>
      <c r="E432" s="222"/>
      <c r="F432" s="222"/>
      <c r="G432" s="219"/>
      <c r="H432" s="220"/>
      <c r="I432" s="34"/>
    </row>
    <row r="433" spans="1:9" ht="14.15" customHeight="1">
      <c r="A433" s="217"/>
      <c r="B433" s="62"/>
      <c r="C433" s="62"/>
      <c r="D433" s="62"/>
      <c r="E433" s="222"/>
      <c r="F433" s="222"/>
      <c r="G433" s="219"/>
      <c r="H433" s="220"/>
      <c r="I433" s="34"/>
    </row>
    <row r="434" spans="1:9" ht="14.15" customHeight="1">
      <c r="A434" s="217"/>
      <c r="B434" s="62"/>
      <c r="C434" s="62"/>
      <c r="D434" s="62"/>
      <c r="E434" s="222"/>
      <c r="F434" s="222"/>
      <c r="G434" s="219"/>
      <c r="H434" s="220"/>
      <c r="I434" s="34"/>
    </row>
    <row r="435" spans="1:9" ht="14.15" customHeight="1">
      <c r="A435" s="217"/>
      <c r="B435" s="62"/>
      <c r="C435" s="62"/>
      <c r="D435" s="62"/>
      <c r="E435" s="222"/>
      <c r="F435" s="222"/>
      <c r="G435" s="219"/>
      <c r="H435" s="220"/>
      <c r="I435" s="34"/>
    </row>
    <row r="436" spans="1:9" ht="14.15" customHeight="1">
      <c r="A436" s="217"/>
      <c r="B436" s="62"/>
      <c r="C436" s="62"/>
      <c r="D436" s="62"/>
      <c r="E436" s="222"/>
      <c r="F436" s="222"/>
      <c r="G436" s="219"/>
      <c r="H436" s="220"/>
      <c r="I436" s="34"/>
    </row>
    <row r="437" spans="1:9" ht="14.15" customHeight="1">
      <c r="A437" s="217"/>
      <c r="B437" s="62"/>
      <c r="C437" s="62"/>
      <c r="D437" s="62"/>
      <c r="E437" s="222"/>
      <c r="F437" s="222"/>
      <c r="G437" s="219"/>
      <c r="H437" s="220"/>
      <c r="I437" s="34"/>
    </row>
    <row r="438" spans="1:9" ht="14.15" customHeight="1">
      <c r="A438" s="217"/>
      <c r="B438" s="62"/>
      <c r="C438" s="62"/>
      <c r="D438" s="62"/>
      <c r="E438" s="222"/>
      <c r="F438" s="222"/>
      <c r="G438" s="219"/>
      <c r="H438" s="220"/>
      <c r="I438" s="34"/>
    </row>
    <row r="439" spans="1:9" ht="14.15" customHeight="1">
      <c r="A439" s="217"/>
      <c r="B439" s="62"/>
      <c r="C439" s="62"/>
      <c r="D439" s="62"/>
      <c r="E439" s="222"/>
      <c r="F439" s="222"/>
      <c r="G439" s="219"/>
      <c r="H439" s="220"/>
      <c r="I439" s="34"/>
    </row>
    <row r="440" spans="1:9" ht="14.15" customHeight="1">
      <c r="A440" s="217"/>
      <c r="B440" s="62"/>
      <c r="C440" s="62"/>
      <c r="D440" s="62"/>
      <c r="E440" s="222"/>
      <c r="F440" s="222"/>
      <c r="G440" s="219"/>
      <c r="H440" s="220"/>
      <c r="I440" s="34"/>
    </row>
    <row r="441" spans="1:9" ht="14.15" customHeight="1">
      <c r="A441" s="217"/>
      <c r="B441" s="62"/>
      <c r="C441" s="62"/>
      <c r="D441" s="62"/>
      <c r="E441" s="222"/>
      <c r="F441" s="222"/>
      <c r="G441" s="219"/>
      <c r="H441" s="220"/>
      <c r="I441" s="34"/>
    </row>
    <row r="442" spans="1:9" ht="14.15" customHeight="1">
      <c r="A442" s="217"/>
      <c r="B442" s="62"/>
      <c r="C442" s="62"/>
      <c r="D442" s="62"/>
      <c r="E442" s="222"/>
      <c r="F442" s="222"/>
      <c r="G442" s="219"/>
      <c r="H442" s="220"/>
      <c r="I442" s="34"/>
    </row>
    <row r="443" spans="1:9" ht="14.15" customHeight="1">
      <c r="A443" s="217"/>
      <c r="B443" s="62"/>
      <c r="C443" s="62"/>
      <c r="D443" s="62"/>
      <c r="E443" s="222"/>
      <c r="F443" s="222"/>
      <c r="G443" s="219"/>
      <c r="H443" s="220"/>
      <c r="I443" s="34"/>
    </row>
    <row r="444" spans="1:9" ht="14.15" customHeight="1">
      <c r="A444" s="217"/>
      <c r="B444" s="62"/>
      <c r="C444" s="62"/>
      <c r="D444" s="62"/>
      <c r="E444" s="222"/>
      <c r="F444" s="222"/>
      <c r="G444" s="219"/>
      <c r="H444" s="220"/>
      <c r="I444" s="34"/>
    </row>
    <row r="445" spans="1:9" ht="14.15" customHeight="1">
      <c r="A445" s="217"/>
      <c r="B445" s="62"/>
      <c r="C445" s="62"/>
      <c r="D445" s="62"/>
      <c r="E445" s="222"/>
      <c r="F445" s="222"/>
      <c r="G445" s="219"/>
      <c r="H445" s="220"/>
      <c r="I445" s="34"/>
    </row>
    <row r="446" spans="1:9" ht="14.15" customHeight="1">
      <c r="A446" s="217"/>
      <c r="B446" s="62"/>
      <c r="C446" s="62"/>
      <c r="D446" s="62"/>
      <c r="E446" s="222"/>
      <c r="F446" s="222"/>
      <c r="G446" s="219"/>
      <c r="H446" s="220"/>
      <c r="I446" s="34"/>
    </row>
    <row r="447" spans="1:9" ht="14.15" customHeight="1">
      <c r="A447" s="217"/>
      <c r="B447" s="62"/>
      <c r="C447" s="62"/>
      <c r="D447" s="62"/>
      <c r="E447" s="222"/>
      <c r="F447" s="222"/>
      <c r="G447" s="219"/>
      <c r="H447" s="220"/>
      <c r="I447" s="34"/>
    </row>
    <row r="448" spans="1:9" ht="14.15" customHeight="1">
      <c r="A448" s="217"/>
      <c r="B448" s="62"/>
      <c r="C448" s="62"/>
      <c r="D448" s="62"/>
      <c r="E448" s="222"/>
      <c r="F448" s="222"/>
      <c r="G448" s="219"/>
      <c r="H448" s="220"/>
      <c r="I448" s="34"/>
    </row>
    <row r="449" spans="1:9" ht="14.15" customHeight="1">
      <c r="A449" s="217"/>
      <c r="B449" s="62"/>
      <c r="C449" s="62"/>
      <c r="D449" s="62"/>
      <c r="E449" s="222"/>
      <c r="F449" s="222"/>
      <c r="G449" s="219"/>
      <c r="H449" s="220"/>
      <c r="I449" s="34"/>
    </row>
    <row r="450" spans="1:9" ht="14.15" customHeight="1">
      <c r="A450" s="217"/>
      <c r="B450" s="62"/>
      <c r="C450" s="62"/>
      <c r="D450" s="62"/>
      <c r="E450" s="222"/>
      <c r="F450" s="222"/>
      <c r="G450" s="219"/>
      <c r="H450" s="220"/>
      <c r="I450" s="34"/>
    </row>
    <row r="451" spans="1:9" ht="14.15" customHeight="1">
      <c r="A451" s="217"/>
      <c r="B451" s="62"/>
      <c r="C451" s="62"/>
      <c r="D451" s="62"/>
      <c r="E451" s="222"/>
      <c r="F451" s="222"/>
      <c r="G451" s="219"/>
      <c r="H451" s="220"/>
      <c r="I451" s="34"/>
    </row>
    <row r="452" spans="1:9" ht="14.15" customHeight="1">
      <c r="A452" s="217"/>
      <c r="B452" s="62"/>
      <c r="C452" s="62"/>
      <c r="D452" s="62"/>
      <c r="E452" s="222"/>
      <c r="F452" s="222"/>
      <c r="G452" s="219"/>
      <c r="H452" s="220"/>
      <c r="I452" s="34"/>
    </row>
    <row r="453" spans="1:9" ht="14.15" customHeight="1">
      <c r="A453" s="217"/>
      <c r="B453" s="62"/>
      <c r="C453" s="62"/>
      <c r="D453" s="62"/>
      <c r="E453" s="222"/>
      <c r="F453" s="222"/>
      <c r="G453" s="219"/>
      <c r="H453" s="220"/>
      <c r="I453" s="34"/>
    </row>
    <row r="454" spans="1:9" ht="14.15" customHeight="1">
      <c r="A454" s="217"/>
      <c r="B454" s="62"/>
      <c r="C454" s="62"/>
      <c r="D454" s="62"/>
      <c r="E454" s="222"/>
      <c r="F454" s="222"/>
      <c r="G454" s="219"/>
      <c r="H454" s="220"/>
      <c r="I454" s="34"/>
    </row>
    <row r="455" spans="1:9" ht="14.15" customHeight="1">
      <c r="A455" s="217"/>
      <c r="B455" s="62"/>
      <c r="C455" s="62"/>
      <c r="D455" s="62"/>
      <c r="E455" s="222"/>
      <c r="F455" s="222"/>
      <c r="G455" s="219"/>
      <c r="H455" s="220"/>
      <c r="I455" s="34"/>
    </row>
    <row r="456" spans="1:9" ht="14.15" customHeight="1">
      <c r="A456" s="217"/>
      <c r="B456" s="62"/>
      <c r="C456" s="62"/>
      <c r="D456" s="62"/>
      <c r="E456" s="222"/>
      <c r="F456" s="222"/>
      <c r="G456" s="219"/>
      <c r="H456" s="220"/>
      <c r="I456" s="34"/>
    </row>
    <row r="457" spans="1:9" ht="14.15" customHeight="1">
      <c r="A457" s="217"/>
      <c r="B457" s="62"/>
      <c r="C457" s="62"/>
      <c r="D457" s="62"/>
      <c r="E457" s="222"/>
      <c r="F457" s="222"/>
      <c r="G457" s="219"/>
      <c r="H457" s="220"/>
      <c r="I457" s="34"/>
    </row>
    <row r="458" spans="1:9" ht="14.15" customHeight="1">
      <c r="A458" s="217"/>
      <c r="B458" s="62"/>
      <c r="C458" s="62"/>
      <c r="D458" s="62"/>
      <c r="E458" s="222"/>
      <c r="F458" s="222"/>
      <c r="G458" s="219"/>
      <c r="H458" s="220"/>
      <c r="I458" s="34"/>
    </row>
    <row r="459" spans="1:9" ht="14.15" customHeight="1">
      <c r="A459" s="217"/>
      <c r="B459" s="62"/>
      <c r="C459" s="62"/>
      <c r="D459" s="62"/>
      <c r="E459" s="222"/>
      <c r="F459" s="222"/>
      <c r="G459" s="219"/>
      <c r="H459" s="220"/>
      <c r="I459" s="34"/>
    </row>
    <row r="460" spans="1:9" ht="14.15" customHeight="1">
      <c r="A460" s="217"/>
      <c r="B460" s="62"/>
      <c r="C460" s="62"/>
      <c r="D460" s="62"/>
      <c r="E460" s="222"/>
      <c r="F460" s="222"/>
      <c r="G460" s="219"/>
      <c r="H460" s="220"/>
      <c r="I460" s="34"/>
    </row>
    <row r="461" spans="1:9" ht="14.15" customHeight="1">
      <c r="A461" s="217"/>
      <c r="B461" s="62"/>
      <c r="C461" s="62"/>
      <c r="D461" s="62"/>
      <c r="E461" s="222"/>
      <c r="F461" s="222"/>
      <c r="G461" s="219"/>
      <c r="H461" s="220"/>
      <c r="I461" s="34"/>
    </row>
    <row r="462" spans="1:9" ht="14.15" customHeight="1">
      <c r="A462" s="217"/>
      <c r="B462" s="62"/>
      <c r="C462" s="62"/>
      <c r="D462" s="62"/>
      <c r="E462" s="222"/>
      <c r="F462" s="222"/>
      <c r="G462" s="219"/>
      <c r="H462" s="220"/>
      <c r="I462" s="34"/>
    </row>
    <row r="463" spans="1:9" ht="14.15" customHeight="1">
      <c r="A463" s="217"/>
      <c r="B463" s="62"/>
      <c r="C463" s="62"/>
      <c r="D463" s="62"/>
      <c r="E463" s="222"/>
      <c r="F463" s="222"/>
      <c r="G463" s="219"/>
      <c r="H463" s="220"/>
      <c r="I463" s="34"/>
    </row>
    <row r="464" spans="1:9" ht="14.15" customHeight="1">
      <c r="A464" s="217"/>
      <c r="B464" s="62"/>
      <c r="C464" s="62"/>
      <c r="D464" s="62"/>
      <c r="E464" s="222"/>
      <c r="F464" s="222"/>
      <c r="G464" s="219"/>
      <c r="H464" s="220"/>
      <c r="I464" s="34"/>
    </row>
    <row r="465" spans="1:9" ht="14.15" customHeight="1">
      <c r="A465" s="217"/>
      <c r="B465" s="62"/>
      <c r="C465" s="62"/>
      <c r="D465" s="62"/>
      <c r="E465" s="222"/>
      <c r="F465" s="222"/>
      <c r="G465" s="219"/>
      <c r="H465" s="220"/>
      <c r="I465" s="34"/>
    </row>
    <row r="466" spans="1:9" ht="14.15" customHeight="1">
      <c r="A466" s="217"/>
      <c r="B466" s="62"/>
      <c r="C466" s="62"/>
      <c r="D466" s="62"/>
      <c r="E466" s="222"/>
      <c r="F466" s="222"/>
      <c r="G466" s="219"/>
      <c r="H466" s="220"/>
      <c r="I466" s="34"/>
    </row>
    <row r="467" spans="1:9" ht="14.15" customHeight="1">
      <c r="A467" s="217"/>
      <c r="B467" s="62"/>
      <c r="C467" s="62"/>
      <c r="D467" s="62"/>
      <c r="E467" s="222"/>
      <c r="F467" s="222"/>
      <c r="G467" s="219"/>
      <c r="H467" s="220"/>
      <c r="I467" s="34"/>
    </row>
    <row r="468" spans="1:9" ht="14.15" customHeight="1">
      <c r="A468" s="217"/>
      <c r="B468" s="62"/>
      <c r="C468" s="62"/>
      <c r="D468" s="62"/>
      <c r="E468" s="222"/>
      <c r="F468" s="222"/>
      <c r="G468" s="219"/>
      <c r="H468" s="220"/>
      <c r="I468" s="34"/>
    </row>
    <row r="469" spans="1:9" ht="14.15" customHeight="1">
      <c r="A469" s="217"/>
      <c r="B469" s="62"/>
      <c r="C469" s="62"/>
      <c r="D469" s="62"/>
      <c r="E469" s="222"/>
      <c r="F469" s="222"/>
      <c r="G469" s="219"/>
      <c r="H469" s="220"/>
      <c r="I469" s="34"/>
    </row>
    <row r="470" spans="1:9" ht="14.15" customHeight="1">
      <c r="A470" s="217"/>
      <c r="B470" s="62"/>
      <c r="C470" s="62"/>
      <c r="D470" s="62"/>
      <c r="E470" s="222"/>
      <c r="F470" s="222"/>
      <c r="G470" s="219"/>
      <c r="H470" s="220"/>
      <c r="I470" s="34"/>
    </row>
    <row r="471" spans="1:9" ht="14.15" customHeight="1">
      <c r="A471" s="217"/>
      <c r="B471" s="62"/>
      <c r="C471" s="62"/>
      <c r="D471" s="62"/>
      <c r="E471" s="222"/>
      <c r="F471" s="222"/>
      <c r="G471" s="219"/>
      <c r="H471" s="220"/>
      <c r="I471" s="34"/>
    </row>
    <row r="472" spans="1:9" ht="14.15" customHeight="1">
      <c r="A472" s="217"/>
      <c r="B472" s="62"/>
      <c r="C472" s="62"/>
      <c r="D472" s="62"/>
      <c r="E472" s="222"/>
      <c r="F472" s="222"/>
      <c r="G472" s="219"/>
      <c r="H472" s="220"/>
      <c r="I472" s="34"/>
    </row>
    <row r="473" spans="1:9" ht="14.15" customHeight="1">
      <c r="A473" s="217"/>
      <c r="B473" s="62"/>
      <c r="C473" s="62"/>
      <c r="D473" s="62"/>
      <c r="E473" s="222"/>
      <c r="F473" s="222"/>
      <c r="G473" s="219"/>
      <c r="H473" s="220"/>
      <c r="I473" s="34"/>
    </row>
    <row r="474" spans="1:9" ht="14.15" customHeight="1">
      <c r="A474" s="217"/>
      <c r="B474" s="62"/>
      <c r="C474" s="62"/>
      <c r="D474" s="62"/>
      <c r="E474" s="222"/>
      <c r="F474" s="222"/>
      <c r="G474" s="219"/>
      <c r="H474" s="220"/>
      <c r="I474" s="34"/>
    </row>
    <row r="475" spans="1:9" ht="14.15" customHeight="1">
      <c r="A475" s="217"/>
      <c r="B475" s="62"/>
      <c r="C475" s="62"/>
      <c r="D475" s="62"/>
      <c r="E475" s="222"/>
      <c r="F475" s="222"/>
      <c r="G475" s="219"/>
      <c r="H475" s="220"/>
      <c r="I475" s="34"/>
    </row>
    <row r="476" spans="1:9" ht="14.15" customHeight="1">
      <c r="A476" s="217"/>
      <c r="B476" s="62"/>
      <c r="C476" s="62"/>
      <c r="D476" s="62"/>
      <c r="E476" s="222"/>
      <c r="F476" s="222"/>
      <c r="G476" s="219"/>
      <c r="H476" s="220"/>
      <c r="I476" s="34"/>
    </row>
    <row r="477" spans="1:9" ht="14.15" customHeight="1">
      <c r="A477" s="217"/>
      <c r="B477" s="62"/>
      <c r="C477" s="62"/>
      <c r="D477" s="62"/>
      <c r="E477" s="222"/>
      <c r="F477" s="222"/>
      <c r="G477" s="219"/>
      <c r="H477" s="220"/>
      <c r="I477" s="34"/>
    </row>
    <row r="478" spans="1:9" ht="14.15" customHeight="1">
      <c r="A478" s="217"/>
      <c r="B478" s="62"/>
      <c r="C478" s="62"/>
      <c r="D478" s="62"/>
      <c r="E478" s="222"/>
      <c r="F478" s="222"/>
      <c r="G478" s="219"/>
      <c r="H478" s="220"/>
      <c r="I478" s="34"/>
    </row>
    <row r="479" spans="1:9" ht="14.15" customHeight="1">
      <c r="A479" s="217"/>
      <c r="B479" s="62"/>
      <c r="C479" s="62"/>
      <c r="D479" s="62"/>
      <c r="E479" s="222"/>
      <c r="F479" s="222"/>
      <c r="G479" s="219"/>
      <c r="H479" s="220"/>
      <c r="I479" s="34"/>
    </row>
    <row r="480" spans="1:9" ht="14.15" customHeight="1">
      <c r="A480" s="217"/>
      <c r="B480" s="62"/>
      <c r="C480" s="62"/>
      <c r="D480" s="62"/>
      <c r="E480" s="222"/>
      <c r="F480" s="222"/>
      <c r="G480" s="219"/>
      <c r="H480" s="220"/>
      <c r="I480" s="34"/>
    </row>
    <row r="481" spans="1:9" ht="14.15" customHeight="1">
      <c r="A481" s="217"/>
      <c r="B481" s="62"/>
      <c r="C481" s="62"/>
      <c r="D481" s="62"/>
      <c r="E481" s="222"/>
      <c r="F481" s="222"/>
      <c r="G481" s="219"/>
      <c r="H481" s="220"/>
      <c r="I481" s="34"/>
    </row>
    <row r="482" spans="1:9" ht="14.15" customHeight="1">
      <c r="A482" s="217"/>
      <c r="B482" s="62"/>
      <c r="C482" s="62"/>
      <c r="D482" s="62"/>
      <c r="E482" s="222"/>
      <c r="F482" s="222"/>
      <c r="G482" s="219"/>
      <c r="H482" s="220"/>
      <c r="I482" s="34"/>
    </row>
    <row r="483" spans="1:9" ht="14.15" customHeight="1">
      <c r="A483" s="217"/>
      <c r="B483" s="62"/>
      <c r="C483" s="62"/>
      <c r="D483" s="62"/>
      <c r="E483" s="222"/>
      <c r="F483" s="222"/>
      <c r="G483" s="219"/>
      <c r="H483" s="220"/>
      <c r="I483" s="34"/>
    </row>
    <row r="484" spans="1:9" ht="14.15" customHeight="1">
      <c r="A484" s="217"/>
      <c r="B484" s="62"/>
      <c r="C484" s="62"/>
      <c r="D484" s="62"/>
      <c r="E484" s="222"/>
      <c r="F484" s="222"/>
      <c r="G484" s="219"/>
      <c r="H484" s="220"/>
      <c r="I484" s="34"/>
    </row>
    <row r="485" spans="1:9" ht="14.15" customHeight="1">
      <c r="A485" s="217"/>
      <c r="B485" s="62"/>
      <c r="C485" s="62"/>
      <c r="D485" s="62"/>
      <c r="E485" s="222"/>
      <c r="F485" s="222"/>
      <c r="G485" s="219"/>
      <c r="H485" s="220"/>
      <c r="I485" s="34"/>
    </row>
    <row r="486" spans="1:9" ht="14.15" customHeight="1">
      <c r="A486" s="217"/>
      <c r="B486" s="62"/>
      <c r="C486" s="62"/>
      <c r="D486" s="62"/>
      <c r="E486" s="222"/>
      <c r="F486" s="222"/>
      <c r="G486" s="219"/>
      <c r="H486" s="220"/>
      <c r="I486" s="34"/>
    </row>
    <row r="487" spans="1:9" ht="14.15" customHeight="1">
      <c r="A487" s="217"/>
      <c r="B487" s="62"/>
      <c r="C487" s="62"/>
      <c r="D487" s="62"/>
      <c r="E487" s="222"/>
      <c r="F487" s="222"/>
      <c r="G487" s="219"/>
      <c r="H487" s="220"/>
      <c r="I487" s="34"/>
    </row>
    <row r="488" spans="1:9" ht="14.15" customHeight="1">
      <c r="A488" s="217"/>
      <c r="B488" s="62"/>
      <c r="C488" s="62"/>
      <c r="D488" s="62"/>
      <c r="E488" s="222"/>
      <c r="F488" s="222"/>
      <c r="G488" s="219"/>
      <c r="H488" s="220"/>
      <c r="I488" s="34"/>
    </row>
    <row r="489" spans="1:9" ht="14.15" customHeight="1">
      <c r="A489" s="217"/>
      <c r="B489" s="62"/>
      <c r="C489" s="62"/>
      <c r="D489" s="62"/>
      <c r="E489" s="222"/>
      <c r="F489" s="222"/>
      <c r="G489" s="219"/>
      <c r="H489" s="220"/>
      <c r="I489" s="34"/>
    </row>
    <row r="490" spans="1:9" ht="14.15" customHeight="1">
      <c r="A490" s="217"/>
      <c r="B490" s="62"/>
      <c r="C490" s="62"/>
      <c r="D490" s="62"/>
      <c r="E490" s="222"/>
      <c r="F490" s="222"/>
      <c r="G490" s="219"/>
      <c r="H490" s="220"/>
      <c r="I490" s="34"/>
    </row>
    <row r="491" spans="1:9" ht="14.15" customHeight="1">
      <c r="A491" s="217"/>
      <c r="B491" s="62"/>
      <c r="C491" s="62"/>
      <c r="D491" s="62"/>
      <c r="E491" s="222"/>
      <c r="F491" s="222"/>
      <c r="G491" s="219"/>
      <c r="H491" s="220"/>
      <c r="I491" s="34"/>
    </row>
    <row r="492" spans="1:9" ht="14.15" customHeight="1">
      <c r="A492" s="217"/>
      <c r="B492" s="62"/>
      <c r="C492" s="62"/>
      <c r="D492" s="62"/>
      <c r="E492" s="222"/>
      <c r="F492" s="222"/>
      <c r="G492" s="219"/>
      <c r="H492" s="220"/>
      <c r="I492" s="34"/>
    </row>
    <row r="493" spans="1:9" ht="14.15" customHeight="1">
      <c r="A493" s="217"/>
      <c r="B493" s="62"/>
      <c r="C493" s="62"/>
      <c r="D493" s="62"/>
      <c r="E493" s="222"/>
      <c r="F493" s="222"/>
      <c r="G493" s="219"/>
      <c r="H493" s="220"/>
      <c r="I493" s="34"/>
    </row>
    <row r="494" spans="1:9" ht="14.15" customHeight="1">
      <c r="A494" s="217"/>
      <c r="B494" s="62"/>
      <c r="C494" s="62"/>
      <c r="D494" s="62"/>
      <c r="E494" s="222"/>
      <c r="F494" s="222"/>
      <c r="G494" s="219"/>
      <c r="H494" s="220"/>
      <c r="I494" s="34"/>
    </row>
    <row r="495" spans="1:9" ht="14.15" customHeight="1">
      <c r="A495" s="217"/>
      <c r="B495" s="62"/>
      <c r="C495" s="62"/>
      <c r="D495" s="62"/>
      <c r="E495" s="222"/>
      <c r="F495" s="222"/>
      <c r="G495" s="219"/>
      <c r="H495" s="220"/>
      <c r="I495" s="34"/>
    </row>
    <row r="496" spans="1:9" ht="14.15" customHeight="1">
      <c r="A496" s="217"/>
      <c r="B496" s="62"/>
      <c r="C496" s="62"/>
      <c r="D496" s="62"/>
      <c r="E496" s="222"/>
      <c r="F496" s="222"/>
      <c r="G496" s="219"/>
      <c r="H496" s="220"/>
      <c r="I496" s="34"/>
    </row>
    <row r="497" spans="1:9" ht="14.15" customHeight="1">
      <c r="A497" s="217"/>
      <c r="B497" s="62"/>
      <c r="C497" s="62"/>
      <c r="D497" s="62"/>
      <c r="E497" s="222"/>
      <c r="F497" s="222"/>
      <c r="G497" s="219"/>
      <c r="H497" s="220"/>
      <c r="I497" s="34"/>
    </row>
    <row r="498" spans="1:9" ht="14.15" customHeight="1">
      <c r="A498" s="217"/>
      <c r="B498" s="62"/>
      <c r="C498" s="62"/>
      <c r="D498" s="62"/>
      <c r="E498" s="222"/>
      <c r="F498" s="222"/>
      <c r="G498" s="219"/>
      <c r="H498" s="220"/>
      <c r="I498" s="34"/>
    </row>
    <row r="499" spans="1:9" ht="14.15" customHeight="1">
      <c r="A499" s="217"/>
      <c r="B499" s="62"/>
      <c r="C499" s="62"/>
      <c r="D499" s="62"/>
      <c r="E499" s="222"/>
      <c r="F499" s="222"/>
      <c r="G499" s="219"/>
      <c r="H499" s="220"/>
      <c r="I499" s="34"/>
    </row>
    <row r="500" spans="1:9" ht="14.15" customHeight="1">
      <c r="A500" s="217"/>
      <c r="B500" s="62"/>
      <c r="C500" s="62"/>
      <c r="D500" s="62"/>
      <c r="E500" s="222"/>
      <c r="F500" s="222"/>
      <c r="G500" s="219"/>
      <c r="H500" s="220"/>
      <c r="I500" s="34"/>
    </row>
    <row r="501" spans="1:9" ht="15" customHeight="1">
      <c r="A501" s="223"/>
      <c r="B501" s="150"/>
      <c r="C501" s="150"/>
      <c r="D501" s="150"/>
      <c r="E501" s="224"/>
      <c r="F501" s="224"/>
      <c r="G501" s="225"/>
      <c r="H501" s="226"/>
      <c r="I501" s="34"/>
    </row>
    <row r="502" spans="1:9" ht="15" customHeight="1">
      <c r="A502" s="37"/>
      <c r="B502" s="37"/>
      <c r="C502" s="37"/>
      <c r="D502" s="37"/>
      <c r="E502" s="37"/>
      <c r="F502" s="37"/>
      <c r="G502" s="43"/>
      <c r="H502" s="43"/>
    </row>
    <row r="503" spans="1:9" ht="14.15" customHeight="1">
      <c r="A503" s="42"/>
      <c r="B503" s="43"/>
      <c r="C503" s="43"/>
      <c r="D503" s="43"/>
      <c r="E503" s="43"/>
      <c r="F503" s="198"/>
      <c r="G503" s="34"/>
    </row>
    <row r="504" spans="1:9" ht="14.15" customHeight="1">
      <c r="A504" s="334" t="s">
        <v>109</v>
      </c>
      <c r="G504" s="34"/>
    </row>
    <row r="505" spans="1:9" ht="14.15" customHeight="1">
      <c r="A505" s="303"/>
      <c r="G505" s="34"/>
    </row>
    <row r="506" spans="1:9" ht="14.15" customHeight="1">
      <c r="A506" s="334" t="s">
        <v>110</v>
      </c>
      <c r="G506" s="34"/>
    </row>
    <row r="507" spans="1:9" ht="14.15" customHeight="1">
      <c r="A507" s="303"/>
      <c r="G507" s="34"/>
    </row>
    <row r="508" spans="1:9" ht="14.15" customHeight="1">
      <c r="A508" s="334" t="s">
        <v>111</v>
      </c>
      <c r="D508" s="32" t="s">
        <v>112</v>
      </c>
      <c r="E508" s="339">
        <v>46198</v>
      </c>
      <c r="G508" s="34"/>
    </row>
    <row r="509" spans="1:9" ht="15" customHeight="1">
      <c r="A509" s="46"/>
      <c r="G509" s="34"/>
    </row>
    <row r="510" spans="1:9" ht="14.15" customHeight="1">
      <c r="A510" s="39"/>
      <c r="B510" s="39"/>
      <c r="C510" s="39"/>
      <c r="D510" s="39"/>
      <c r="E510" s="43"/>
      <c r="F510" s="39"/>
    </row>
    <row r="511" spans="1:9" ht="15" customHeight="1"/>
    <row r="512" spans="1:9" ht="15" customHeight="1"/>
  </sheetData>
  <mergeCells count="1">
    <mergeCell ref="A4:F4"/>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510"/>
  <sheetViews>
    <sheetView showRuler="0" zoomScaleNormal="100" workbookViewId="0">
      <selection sqref="A1:XFD1048576"/>
    </sheetView>
  </sheetViews>
  <sheetFormatPr defaultColWidth="13.7265625" defaultRowHeight="12.5"/>
  <cols>
    <col min="1" max="1" width="16.453125" customWidth="1"/>
    <col min="2" max="4" width="10.81640625" customWidth="1"/>
    <col min="5" max="5" width="20.81640625" customWidth="1"/>
    <col min="6" max="11" width="21.81640625" customWidth="1"/>
    <col min="12" max="13" width="9" customWidth="1"/>
  </cols>
  <sheetData>
    <row r="1" spans="1:12" ht="16.75" customHeight="1"/>
    <row r="2" spans="1:12" ht="17.5" customHeight="1"/>
    <row r="3" spans="1:12" ht="17.5" customHeight="1">
      <c r="A3" s="252" t="s">
        <v>45</v>
      </c>
    </row>
    <row r="4" spans="1:12" ht="17.5" customHeight="1">
      <c r="A4" s="252" t="s">
        <v>861</v>
      </c>
    </row>
    <row r="5" spans="1:12" ht="18.649999999999999" customHeight="1"/>
    <row r="6" spans="1:12" ht="18.649999999999999" customHeight="1">
      <c r="I6" s="376" t="s">
        <v>862</v>
      </c>
      <c r="J6" s="377"/>
      <c r="K6" s="228"/>
    </row>
    <row r="7" spans="1:12" ht="14.15" customHeight="1">
      <c r="A7" s="216" t="s">
        <v>841</v>
      </c>
      <c r="B7" s="197" t="s">
        <v>842</v>
      </c>
      <c r="C7" s="197" t="s">
        <v>843</v>
      </c>
      <c r="D7" s="197" t="s">
        <v>844</v>
      </c>
      <c r="E7" s="197" t="s">
        <v>862</v>
      </c>
      <c r="F7" s="197" t="s">
        <v>845</v>
      </c>
      <c r="G7" s="197" t="s">
        <v>846</v>
      </c>
      <c r="H7" s="197" t="s">
        <v>847</v>
      </c>
      <c r="I7" s="227" t="s">
        <v>863</v>
      </c>
      <c r="J7" s="227" t="s">
        <v>864</v>
      </c>
      <c r="K7" s="10" t="s">
        <v>848</v>
      </c>
      <c r="L7" s="34"/>
    </row>
    <row r="8" spans="1:12" ht="14.15" customHeight="1">
      <c r="A8" s="217">
        <v>406338</v>
      </c>
      <c r="B8" s="62" t="s">
        <v>851</v>
      </c>
      <c r="C8" s="62" t="s">
        <v>855</v>
      </c>
      <c r="D8" s="243">
        <v>60.041095890410958</v>
      </c>
      <c r="E8" s="62" t="s">
        <v>865</v>
      </c>
      <c r="F8" s="222">
        <v>25703</v>
      </c>
      <c r="G8" s="222">
        <v>47618</v>
      </c>
      <c r="H8" s="246">
        <v>3371.63</v>
      </c>
      <c r="I8" s="250">
        <v>495.56</v>
      </c>
      <c r="J8" s="246">
        <v>2876.07</v>
      </c>
      <c r="K8" s="247">
        <v>9.25</v>
      </c>
      <c r="L8" s="34"/>
    </row>
    <row r="9" spans="1:12" ht="14.15" customHeight="1">
      <c r="A9" s="217">
        <v>422789</v>
      </c>
      <c r="B9" s="62" t="s">
        <v>851</v>
      </c>
      <c r="C9" s="62" t="s">
        <v>855</v>
      </c>
      <c r="D9" s="243">
        <v>59.56986301369863</v>
      </c>
      <c r="E9" s="62" t="s">
        <v>865</v>
      </c>
      <c r="F9" s="222">
        <v>26606</v>
      </c>
      <c r="G9" s="222">
        <v>48349</v>
      </c>
      <c r="H9" s="246">
        <v>184.03999999999996</v>
      </c>
      <c r="I9" s="250">
        <v>18.27</v>
      </c>
      <c r="J9" s="246">
        <v>165.77</v>
      </c>
      <c r="K9" s="247">
        <v>9.25</v>
      </c>
      <c r="L9" s="34"/>
    </row>
    <row r="10" spans="1:12" ht="14.15" customHeight="1">
      <c r="A10" s="217">
        <v>425427</v>
      </c>
      <c r="B10" s="62" t="s">
        <v>851</v>
      </c>
      <c r="C10" s="62" t="s">
        <v>855</v>
      </c>
      <c r="D10" s="243">
        <v>59.756164383561647</v>
      </c>
      <c r="E10" s="62" t="s">
        <v>865</v>
      </c>
      <c r="F10" s="222">
        <v>26718</v>
      </c>
      <c r="G10" s="222">
        <v>48529</v>
      </c>
      <c r="H10" s="246">
        <v>6912.01</v>
      </c>
      <c r="I10" s="250">
        <v>616.72</v>
      </c>
      <c r="J10" s="246">
        <v>6295.29</v>
      </c>
      <c r="K10" s="247">
        <v>9.25</v>
      </c>
      <c r="L10" s="34"/>
    </row>
    <row r="11" spans="1:12" ht="14.15" customHeight="1">
      <c r="A11" s="217">
        <v>7000406338</v>
      </c>
      <c r="B11" s="62" t="s">
        <v>851</v>
      </c>
      <c r="C11" s="62" t="s">
        <v>852</v>
      </c>
      <c r="D11" s="243">
        <v>59.93150684931507</v>
      </c>
      <c r="E11" s="62" t="s">
        <v>865</v>
      </c>
      <c r="F11" s="222">
        <v>25703</v>
      </c>
      <c r="G11" s="222">
        <v>47578</v>
      </c>
      <c r="H11" s="246">
        <v>2696.9200000000005</v>
      </c>
      <c r="I11" s="250">
        <v>396.15</v>
      </c>
      <c r="J11" s="246">
        <v>2300.77</v>
      </c>
      <c r="K11" s="247">
        <v>9.25</v>
      </c>
      <c r="L11" s="34"/>
    </row>
    <row r="12" spans="1:12" ht="14.15" customHeight="1">
      <c r="A12" s="217">
        <v>7000422789</v>
      </c>
      <c r="B12" s="62" t="s">
        <v>851</v>
      </c>
      <c r="C12" s="62" t="s">
        <v>852</v>
      </c>
      <c r="D12" s="243">
        <v>59.961643835616435</v>
      </c>
      <c r="E12" s="62" t="s">
        <v>865</v>
      </c>
      <c r="F12" s="222">
        <v>26606</v>
      </c>
      <c r="G12" s="222">
        <v>48492</v>
      </c>
      <c r="H12" s="246">
        <v>5680.05</v>
      </c>
      <c r="I12" s="250">
        <v>506.51</v>
      </c>
      <c r="J12" s="246">
        <v>5173.54</v>
      </c>
      <c r="K12" s="247">
        <v>9.25</v>
      </c>
      <c r="L12" s="34"/>
    </row>
    <row r="13" spans="1:12" ht="14.15" customHeight="1">
      <c r="A13" s="217">
        <v>9000406338</v>
      </c>
      <c r="B13" s="62" t="s">
        <v>851</v>
      </c>
      <c r="C13" s="62" t="s">
        <v>854</v>
      </c>
      <c r="D13" s="243">
        <v>59.958904109589042</v>
      </c>
      <c r="E13" s="62" t="s">
        <v>865</v>
      </c>
      <c r="F13" s="222">
        <v>25703</v>
      </c>
      <c r="G13" s="222">
        <v>47588</v>
      </c>
      <c r="H13" s="246">
        <v>2538.8700000000003</v>
      </c>
      <c r="I13" s="250">
        <v>372.97</v>
      </c>
      <c r="J13" s="246">
        <v>2165.9</v>
      </c>
      <c r="K13" s="247">
        <v>9.25</v>
      </c>
      <c r="L13" s="34"/>
    </row>
    <row r="14" spans="1:12" ht="14.15" customHeight="1">
      <c r="A14" s="217">
        <v>9000422789</v>
      </c>
      <c r="B14" s="62" t="s">
        <v>851</v>
      </c>
      <c r="C14" s="62" t="s">
        <v>854</v>
      </c>
      <c r="D14" s="243">
        <v>59.487671232876714</v>
      </c>
      <c r="E14" s="62" t="s">
        <v>865</v>
      </c>
      <c r="F14" s="222">
        <v>26606</v>
      </c>
      <c r="G14" s="222">
        <v>48319</v>
      </c>
      <c r="H14" s="246">
        <v>138.47</v>
      </c>
      <c r="I14" s="250">
        <v>13.77</v>
      </c>
      <c r="J14" s="246">
        <v>124.7</v>
      </c>
      <c r="K14" s="247">
        <v>9.25</v>
      </c>
      <c r="L14" s="34"/>
    </row>
    <row r="15" spans="1:12" ht="14.15" customHeight="1">
      <c r="A15" s="217">
        <v>9000425427</v>
      </c>
      <c r="B15" s="62" t="s">
        <v>851</v>
      </c>
      <c r="C15" s="62" t="s">
        <v>854</v>
      </c>
      <c r="D15" s="243">
        <v>59.682191780821917</v>
      </c>
      <c r="E15" s="62" t="s">
        <v>865</v>
      </c>
      <c r="F15" s="222">
        <v>26718</v>
      </c>
      <c r="G15" s="222">
        <v>48502</v>
      </c>
      <c r="H15" s="246">
        <v>5203.75</v>
      </c>
      <c r="I15" s="250">
        <v>464.19</v>
      </c>
      <c r="J15" s="246">
        <v>4739.5600000000004</v>
      </c>
      <c r="K15" s="247">
        <v>9.25</v>
      </c>
      <c r="L15" s="34"/>
    </row>
    <row r="16" spans="1:12" ht="14.15" customHeight="1">
      <c r="A16" s="217"/>
      <c r="B16" s="62"/>
      <c r="C16" s="62"/>
      <c r="D16" s="62"/>
      <c r="E16" s="62"/>
      <c r="F16" s="222"/>
      <c r="G16" s="222"/>
      <c r="H16" s="219"/>
      <c r="I16" s="219"/>
      <c r="J16" s="219"/>
      <c r="K16" s="220"/>
      <c r="L16" s="34"/>
    </row>
    <row r="17" spans="1:12" ht="14.15" customHeight="1">
      <c r="A17" s="217"/>
      <c r="B17" s="62"/>
      <c r="C17" s="62"/>
      <c r="D17" s="62"/>
      <c r="E17" s="62"/>
      <c r="F17" s="222"/>
      <c r="G17" s="222"/>
      <c r="H17" s="219"/>
      <c r="I17" s="219"/>
      <c r="J17" s="219"/>
      <c r="K17" s="220"/>
      <c r="L17" s="34"/>
    </row>
    <row r="18" spans="1:12" ht="14.15" customHeight="1">
      <c r="A18" s="217"/>
      <c r="B18" s="62"/>
      <c r="C18" s="62"/>
      <c r="D18" s="62"/>
      <c r="E18" s="62"/>
      <c r="F18" s="222"/>
      <c r="G18" s="222"/>
      <c r="H18" s="219"/>
      <c r="I18" s="219"/>
      <c r="J18" s="219"/>
      <c r="K18" s="220"/>
      <c r="L18" s="34"/>
    </row>
    <row r="19" spans="1:12" ht="14.15" customHeight="1">
      <c r="A19" s="217"/>
      <c r="B19" s="62"/>
      <c r="C19" s="62"/>
      <c r="D19" s="62"/>
      <c r="E19" s="62"/>
      <c r="F19" s="222"/>
      <c r="G19" s="222"/>
      <c r="H19" s="219"/>
      <c r="I19" s="219"/>
      <c r="J19" s="219"/>
      <c r="K19" s="220"/>
      <c r="L19" s="34"/>
    </row>
    <row r="20" spans="1:12" ht="14.15" customHeight="1">
      <c r="A20" s="217"/>
      <c r="B20" s="62"/>
      <c r="C20" s="62"/>
      <c r="D20" s="62"/>
      <c r="E20" s="62"/>
      <c r="F20" s="222"/>
      <c r="G20" s="222"/>
      <c r="H20" s="219"/>
      <c r="I20" s="219"/>
      <c r="J20" s="219"/>
      <c r="K20" s="220"/>
      <c r="L20" s="34"/>
    </row>
    <row r="21" spans="1:12" ht="14.15" customHeight="1">
      <c r="A21" s="217"/>
      <c r="B21" s="62"/>
      <c r="C21" s="62"/>
      <c r="D21" s="62"/>
      <c r="E21" s="62"/>
      <c r="F21" s="222"/>
      <c r="G21" s="222"/>
      <c r="H21" s="219"/>
      <c r="I21" s="219"/>
      <c r="J21" s="219"/>
      <c r="K21" s="220"/>
      <c r="L21" s="34"/>
    </row>
    <row r="22" spans="1:12" ht="14.15" customHeight="1">
      <c r="A22" s="217"/>
      <c r="B22" s="62"/>
      <c r="C22" s="62"/>
      <c r="D22" s="62"/>
      <c r="E22" s="62"/>
      <c r="F22" s="222"/>
      <c r="G22" s="222"/>
      <c r="H22" s="219"/>
      <c r="I22" s="219"/>
      <c r="J22" s="219"/>
      <c r="K22" s="220"/>
      <c r="L22" s="34"/>
    </row>
    <row r="23" spans="1:12" ht="14.15" customHeight="1">
      <c r="A23" s="217"/>
      <c r="B23" s="62"/>
      <c r="C23" s="62"/>
      <c r="D23" s="62"/>
      <c r="E23" s="62"/>
      <c r="F23" s="222"/>
      <c r="G23" s="222"/>
      <c r="H23" s="219"/>
      <c r="I23" s="219"/>
      <c r="J23" s="219"/>
      <c r="K23" s="220"/>
      <c r="L23" s="34"/>
    </row>
    <row r="24" spans="1:12" ht="14.15" customHeight="1">
      <c r="A24" s="217"/>
      <c r="B24" s="62"/>
      <c r="C24" s="62"/>
      <c r="D24" s="62"/>
      <c r="E24" s="62"/>
      <c r="F24" s="222"/>
      <c r="G24" s="222"/>
      <c r="H24" s="219"/>
      <c r="I24" s="219"/>
      <c r="J24" s="219"/>
      <c r="K24" s="220"/>
      <c r="L24" s="34"/>
    </row>
    <row r="25" spans="1:12" ht="14.15" customHeight="1">
      <c r="A25" s="217"/>
      <c r="B25" s="62"/>
      <c r="C25" s="62"/>
      <c r="D25" s="62"/>
      <c r="E25" s="62"/>
      <c r="F25" s="222"/>
      <c r="G25" s="222"/>
      <c r="H25" s="219"/>
      <c r="I25" s="219"/>
      <c r="J25" s="219"/>
      <c r="K25" s="220"/>
      <c r="L25" s="34"/>
    </row>
    <row r="26" spans="1:12" ht="14.15" customHeight="1">
      <c r="A26" s="217"/>
      <c r="B26" s="62"/>
      <c r="C26" s="62"/>
      <c r="D26" s="62"/>
      <c r="E26" s="62"/>
      <c r="F26" s="222"/>
      <c r="G26" s="222"/>
      <c r="H26" s="219"/>
      <c r="I26" s="219"/>
      <c r="J26" s="219"/>
      <c r="K26" s="220"/>
      <c r="L26" s="34"/>
    </row>
    <row r="27" spans="1:12" ht="14.15" customHeight="1">
      <c r="A27" s="217"/>
      <c r="B27" s="62"/>
      <c r="C27" s="62"/>
      <c r="D27" s="62"/>
      <c r="E27" s="62"/>
      <c r="F27" s="222"/>
      <c r="G27" s="222"/>
      <c r="H27" s="219"/>
      <c r="I27" s="219"/>
      <c r="J27" s="219"/>
      <c r="K27" s="220"/>
      <c r="L27" s="34"/>
    </row>
    <row r="28" spans="1:12" ht="14.15" customHeight="1">
      <c r="A28" s="217"/>
      <c r="B28" s="62"/>
      <c r="C28" s="62"/>
      <c r="D28" s="62"/>
      <c r="E28" s="62"/>
      <c r="F28" s="222"/>
      <c r="G28" s="222"/>
      <c r="H28" s="219"/>
      <c r="I28" s="219"/>
      <c r="J28" s="219"/>
      <c r="K28" s="220"/>
      <c r="L28" s="34"/>
    </row>
    <row r="29" spans="1:12" ht="14.15" customHeight="1">
      <c r="A29" s="217"/>
      <c r="B29" s="62"/>
      <c r="C29" s="62"/>
      <c r="D29" s="62"/>
      <c r="E29" s="62"/>
      <c r="F29" s="222"/>
      <c r="G29" s="222"/>
      <c r="H29" s="219"/>
      <c r="I29" s="219"/>
      <c r="J29" s="219"/>
      <c r="K29" s="220"/>
      <c r="L29" s="34"/>
    </row>
    <row r="30" spans="1:12" ht="14.15" customHeight="1">
      <c r="A30" s="217"/>
      <c r="B30" s="62"/>
      <c r="C30" s="62"/>
      <c r="D30" s="62"/>
      <c r="E30" s="62"/>
      <c r="F30" s="222"/>
      <c r="G30" s="222"/>
      <c r="H30" s="219"/>
      <c r="I30" s="219"/>
      <c r="J30" s="219"/>
      <c r="K30" s="220"/>
      <c r="L30" s="34"/>
    </row>
    <row r="31" spans="1:12" ht="14.15" customHeight="1">
      <c r="A31" s="217"/>
      <c r="B31" s="62"/>
      <c r="C31" s="62"/>
      <c r="D31" s="62"/>
      <c r="E31" s="62"/>
      <c r="F31" s="222"/>
      <c r="G31" s="222"/>
      <c r="H31" s="219"/>
      <c r="I31" s="219"/>
      <c r="J31" s="219"/>
      <c r="K31" s="220"/>
      <c r="L31" s="34"/>
    </row>
    <row r="32" spans="1:12" ht="14.15" customHeight="1">
      <c r="A32" s="217"/>
      <c r="B32" s="62"/>
      <c r="C32" s="62"/>
      <c r="D32" s="62"/>
      <c r="E32" s="62"/>
      <c r="F32" s="222"/>
      <c r="G32" s="222"/>
      <c r="H32" s="219"/>
      <c r="I32" s="219"/>
      <c r="J32" s="219"/>
      <c r="K32" s="220"/>
      <c r="L32" s="34"/>
    </row>
    <row r="33" spans="1:12" ht="14.15" customHeight="1">
      <c r="A33" s="217"/>
      <c r="B33" s="62"/>
      <c r="C33" s="62"/>
      <c r="D33" s="62"/>
      <c r="E33" s="62"/>
      <c r="F33" s="222"/>
      <c r="G33" s="222"/>
      <c r="H33" s="219"/>
      <c r="I33" s="219"/>
      <c r="J33" s="219"/>
      <c r="K33" s="220"/>
      <c r="L33" s="34"/>
    </row>
    <row r="34" spans="1:12" ht="14.15" customHeight="1">
      <c r="A34" s="217"/>
      <c r="B34" s="62"/>
      <c r="C34" s="62"/>
      <c r="D34" s="62"/>
      <c r="E34" s="62"/>
      <c r="F34" s="222"/>
      <c r="G34" s="222"/>
      <c r="H34" s="219"/>
      <c r="I34" s="219"/>
      <c r="J34" s="219"/>
      <c r="K34" s="220"/>
      <c r="L34" s="34"/>
    </row>
    <row r="35" spans="1:12" ht="14.15" customHeight="1">
      <c r="A35" s="217"/>
      <c r="B35" s="62"/>
      <c r="C35" s="62"/>
      <c r="D35" s="62"/>
      <c r="E35" s="62"/>
      <c r="F35" s="222"/>
      <c r="G35" s="222"/>
      <c r="H35" s="219"/>
      <c r="I35" s="219"/>
      <c r="J35" s="219"/>
      <c r="K35" s="220"/>
      <c r="L35" s="34"/>
    </row>
    <row r="36" spans="1:12" ht="14.15" customHeight="1">
      <c r="A36" s="217"/>
      <c r="B36" s="62"/>
      <c r="C36" s="62"/>
      <c r="D36" s="62"/>
      <c r="E36" s="62"/>
      <c r="F36" s="222"/>
      <c r="G36" s="222"/>
      <c r="H36" s="219"/>
      <c r="I36" s="219"/>
      <c r="J36" s="219"/>
      <c r="K36" s="220"/>
      <c r="L36" s="34"/>
    </row>
    <row r="37" spans="1:12" ht="14.15" customHeight="1">
      <c r="A37" s="217"/>
      <c r="B37" s="62"/>
      <c r="C37" s="62"/>
      <c r="D37" s="62"/>
      <c r="E37" s="62"/>
      <c r="F37" s="222"/>
      <c r="G37" s="222"/>
      <c r="H37" s="219"/>
      <c r="I37" s="219"/>
      <c r="J37" s="219"/>
      <c r="K37" s="220"/>
      <c r="L37" s="34"/>
    </row>
    <row r="38" spans="1:12" ht="14.15" customHeight="1">
      <c r="A38" s="217"/>
      <c r="B38" s="62"/>
      <c r="C38" s="62"/>
      <c r="D38" s="62"/>
      <c r="E38" s="62"/>
      <c r="F38" s="222"/>
      <c r="G38" s="222"/>
      <c r="H38" s="219"/>
      <c r="I38" s="219"/>
      <c r="J38" s="219"/>
      <c r="K38" s="220"/>
      <c r="L38" s="34"/>
    </row>
    <row r="39" spans="1:12" ht="14.15" customHeight="1">
      <c r="A39" s="217"/>
      <c r="B39" s="62"/>
      <c r="C39" s="62"/>
      <c r="D39" s="62"/>
      <c r="E39" s="62"/>
      <c r="F39" s="222"/>
      <c r="G39" s="222"/>
      <c r="H39" s="219"/>
      <c r="I39" s="219"/>
      <c r="J39" s="219"/>
      <c r="K39" s="220"/>
      <c r="L39" s="34"/>
    </row>
    <row r="40" spans="1:12" ht="14.15" customHeight="1">
      <c r="A40" s="217"/>
      <c r="B40" s="62"/>
      <c r="C40" s="62"/>
      <c r="D40" s="62"/>
      <c r="E40" s="62"/>
      <c r="F40" s="222"/>
      <c r="G40" s="222"/>
      <c r="H40" s="219"/>
      <c r="I40" s="219"/>
      <c r="J40" s="219"/>
      <c r="K40" s="220"/>
      <c r="L40" s="34"/>
    </row>
    <row r="41" spans="1:12" ht="14.15" customHeight="1">
      <c r="A41" s="217"/>
      <c r="B41" s="62"/>
      <c r="C41" s="62"/>
      <c r="D41" s="62"/>
      <c r="E41" s="62"/>
      <c r="F41" s="222"/>
      <c r="G41" s="222"/>
      <c r="H41" s="219"/>
      <c r="I41" s="219"/>
      <c r="J41" s="219"/>
      <c r="K41" s="220"/>
      <c r="L41" s="34"/>
    </row>
    <row r="42" spans="1:12" ht="14.15" customHeight="1">
      <c r="A42" s="217"/>
      <c r="B42" s="62"/>
      <c r="C42" s="62"/>
      <c r="D42" s="62"/>
      <c r="E42" s="62"/>
      <c r="F42" s="222"/>
      <c r="G42" s="222"/>
      <c r="H42" s="219"/>
      <c r="I42" s="219"/>
      <c r="J42" s="219"/>
      <c r="K42" s="220"/>
      <c r="L42" s="34"/>
    </row>
    <row r="43" spans="1:12" ht="14.15" customHeight="1">
      <c r="A43" s="217"/>
      <c r="B43" s="62"/>
      <c r="C43" s="62"/>
      <c r="D43" s="62"/>
      <c r="E43" s="62"/>
      <c r="F43" s="222"/>
      <c r="G43" s="222"/>
      <c r="H43" s="219"/>
      <c r="I43" s="219"/>
      <c r="J43" s="219"/>
      <c r="K43" s="220"/>
      <c r="L43" s="34"/>
    </row>
    <row r="44" spans="1:12" ht="14.15" customHeight="1">
      <c r="A44" s="217"/>
      <c r="B44" s="62"/>
      <c r="C44" s="62"/>
      <c r="D44" s="62"/>
      <c r="E44" s="62"/>
      <c r="F44" s="222"/>
      <c r="G44" s="222"/>
      <c r="H44" s="219"/>
      <c r="I44" s="219"/>
      <c r="J44" s="219"/>
      <c r="K44" s="220"/>
      <c r="L44" s="34"/>
    </row>
    <row r="45" spans="1:12" ht="14.15" customHeight="1">
      <c r="A45" s="217"/>
      <c r="B45" s="62"/>
      <c r="C45" s="62"/>
      <c r="D45" s="62"/>
      <c r="E45" s="62"/>
      <c r="F45" s="222"/>
      <c r="G45" s="222"/>
      <c r="H45" s="219"/>
      <c r="I45" s="219"/>
      <c r="J45" s="219"/>
      <c r="K45" s="220"/>
      <c r="L45" s="34"/>
    </row>
    <row r="46" spans="1:12" ht="14.15" customHeight="1">
      <c r="A46" s="217"/>
      <c r="B46" s="62"/>
      <c r="C46" s="62"/>
      <c r="D46" s="62"/>
      <c r="E46" s="62"/>
      <c r="F46" s="222"/>
      <c r="G46" s="222"/>
      <c r="H46" s="219"/>
      <c r="I46" s="219"/>
      <c r="J46" s="219"/>
      <c r="K46" s="220"/>
      <c r="L46" s="34"/>
    </row>
    <row r="47" spans="1:12" ht="14.15" customHeight="1">
      <c r="A47" s="217"/>
      <c r="B47" s="62"/>
      <c r="C47" s="62"/>
      <c r="D47" s="62"/>
      <c r="E47" s="62"/>
      <c r="F47" s="222"/>
      <c r="G47" s="222"/>
      <c r="H47" s="219"/>
      <c r="I47" s="219"/>
      <c r="J47" s="219"/>
      <c r="K47" s="220"/>
      <c r="L47" s="34"/>
    </row>
    <row r="48" spans="1:12" ht="14.15" customHeight="1">
      <c r="A48" s="217"/>
      <c r="B48" s="62"/>
      <c r="C48" s="62"/>
      <c r="D48" s="62"/>
      <c r="E48" s="62"/>
      <c r="F48" s="222"/>
      <c r="G48" s="222"/>
      <c r="H48" s="219"/>
      <c r="I48" s="219"/>
      <c r="J48" s="219"/>
      <c r="K48" s="220"/>
      <c r="L48" s="34"/>
    </row>
    <row r="49" spans="1:12" ht="14.15" customHeight="1">
      <c r="A49" s="217"/>
      <c r="B49" s="62"/>
      <c r="C49" s="62"/>
      <c r="D49" s="62"/>
      <c r="E49" s="62"/>
      <c r="F49" s="222"/>
      <c r="G49" s="222"/>
      <c r="H49" s="219"/>
      <c r="I49" s="219"/>
      <c r="J49" s="219"/>
      <c r="K49" s="220"/>
      <c r="L49" s="34"/>
    </row>
    <row r="50" spans="1:12" ht="14.15" customHeight="1">
      <c r="A50" s="217"/>
      <c r="B50" s="62"/>
      <c r="C50" s="62"/>
      <c r="D50" s="62"/>
      <c r="E50" s="62"/>
      <c r="F50" s="222"/>
      <c r="G50" s="222"/>
      <c r="H50" s="219"/>
      <c r="I50" s="219"/>
      <c r="J50" s="219"/>
      <c r="K50" s="220"/>
      <c r="L50" s="34"/>
    </row>
    <row r="51" spans="1:12" ht="14.15" customHeight="1">
      <c r="A51" s="217"/>
      <c r="B51" s="62"/>
      <c r="C51" s="62"/>
      <c r="D51" s="62"/>
      <c r="E51" s="62"/>
      <c r="F51" s="222"/>
      <c r="G51" s="222"/>
      <c r="H51" s="219"/>
      <c r="I51" s="219"/>
      <c r="J51" s="219"/>
      <c r="K51" s="220"/>
      <c r="L51" s="34"/>
    </row>
    <row r="52" spans="1:12" ht="14.15" customHeight="1">
      <c r="A52" s="217"/>
      <c r="B52" s="62"/>
      <c r="C52" s="62"/>
      <c r="D52" s="62"/>
      <c r="E52" s="62"/>
      <c r="F52" s="222"/>
      <c r="G52" s="222"/>
      <c r="H52" s="219"/>
      <c r="I52" s="219"/>
      <c r="J52" s="219"/>
      <c r="K52" s="220"/>
      <c r="L52" s="34"/>
    </row>
    <row r="53" spans="1:12" ht="14.15" customHeight="1">
      <c r="A53" s="217"/>
      <c r="B53" s="62"/>
      <c r="C53" s="62"/>
      <c r="D53" s="62"/>
      <c r="E53" s="62"/>
      <c r="F53" s="222"/>
      <c r="G53" s="222"/>
      <c r="H53" s="219"/>
      <c r="I53" s="219"/>
      <c r="J53" s="219"/>
      <c r="K53" s="220"/>
      <c r="L53" s="34"/>
    </row>
    <row r="54" spans="1:12" ht="14.15" customHeight="1">
      <c r="A54" s="217"/>
      <c r="B54" s="62"/>
      <c r="C54" s="62"/>
      <c r="D54" s="62"/>
      <c r="E54" s="62"/>
      <c r="F54" s="222"/>
      <c r="G54" s="222"/>
      <c r="H54" s="219"/>
      <c r="I54" s="219"/>
      <c r="J54" s="219"/>
      <c r="K54" s="220"/>
      <c r="L54" s="34"/>
    </row>
    <row r="55" spans="1:12" ht="14.15" customHeight="1">
      <c r="A55" s="217"/>
      <c r="B55" s="62"/>
      <c r="C55" s="62"/>
      <c r="D55" s="62"/>
      <c r="E55" s="62"/>
      <c r="F55" s="222"/>
      <c r="G55" s="222"/>
      <c r="H55" s="219"/>
      <c r="I55" s="219"/>
      <c r="J55" s="219"/>
      <c r="K55" s="220"/>
      <c r="L55" s="34"/>
    </row>
    <row r="56" spans="1:12" ht="14.15" customHeight="1">
      <c r="A56" s="217"/>
      <c r="B56" s="62"/>
      <c r="C56" s="62"/>
      <c r="D56" s="62"/>
      <c r="E56" s="62"/>
      <c r="F56" s="222"/>
      <c r="G56" s="222"/>
      <c r="H56" s="219"/>
      <c r="I56" s="219"/>
      <c r="J56" s="219"/>
      <c r="K56" s="220"/>
      <c r="L56" s="34"/>
    </row>
    <row r="57" spans="1:12" ht="14.15" customHeight="1">
      <c r="A57" s="217"/>
      <c r="B57" s="62"/>
      <c r="C57" s="62"/>
      <c r="D57" s="62"/>
      <c r="E57" s="62"/>
      <c r="F57" s="222"/>
      <c r="G57" s="222"/>
      <c r="H57" s="219"/>
      <c r="I57" s="219"/>
      <c r="J57" s="219"/>
      <c r="K57" s="220"/>
      <c r="L57" s="34"/>
    </row>
    <row r="58" spans="1:12" ht="14.15" customHeight="1">
      <c r="A58" s="217"/>
      <c r="B58" s="62"/>
      <c r="C58" s="62"/>
      <c r="D58" s="62"/>
      <c r="E58" s="62"/>
      <c r="F58" s="222"/>
      <c r="G58" s="222"/>
      <c r="H58" s="219"/>
      <c r="I58" s="219"/>
      <c r="J58" s="219"/>
      <c r="K58" s="220"/>
      <c r="L58" s="34"/>
    </row>
    <row r="59" spans="1:12" ht="14.15" customHeight="1">
      <c r="A59" s="217"/>
      <c r="B59" s="62"/>
      <c r="C59" s="62"/>
      <c r="D59" s="62"/>
      <c r="E59" s="62"/>
      <c r="F59" s="222"/>
      <c r="G59" s="222"/>
      <c r="H59" s="219"/>
      <c r="I59" s="219"/>
      <c r="J59" s="219"/>
      <c r="K59" s="220"/>
      <c r="L59" s="34"/>
    </row>
    <row r="60" spans="1:12" ht="14.15" customHeight="1">
      <c r="A60" s="217"/>
      <c r="B60" s="62"/>
      <c r="C60" s="62"/>
      <c r="D60" s="62"/>
      <c r="E60" s="62"/>
      <c r="F60" s="222"/>
      <c r="G60" s="222"/>
      <c r="H60" s="219"/>
      <c r="I60" s="219"/>
      <c r="J60" s="219"/>
      <c r="K60" s="220"/>
      <c r="L60" s="34"/>
    </row>
    <row r="61" spans="1:12" ht="14.15" customHeight="1">
      <c r="A61" s="217"/>
      <c r="B61" s="62"/>
      <c r="C61" s="62"/>
      <c r="D61" s="62"/>
      <c r="E61" s="62"/>
      <c r="F61" s="222"/>
      <c r="G61" s="222"/>
      <c r="H61" s="219"/>
      <c r="I61" s="219"/>
      <c r="J61" s="219"/>
      <c r="K61" s="220"/>
      <c r="L61" s="34"/>
    </row>
    <row r="62" spans="1:12" ht="14.15" customHeight="1">
      <c r="A62" s="217"/>
      <c r="B62" s="62"/>
      <c r="C62" s="62"/>
      <c r="D62" s="62"/>
      <c r="E62" s="62"/>
      <c r="F62" s="222"/>
      <c r="G62" s="222"/>
      <c r="H62" s="219"/>
      <c r="I62" s="219"/>
      <c r="J62" s="219"/>
      <c r="K62" s="220"/>
      <c r="L62" s="34"/>
    </row>
    <row r="63" spans="1:12" ht="14.15" customHeight="1">
      <c r="A63" s="217"/>
      <c r="B63" s="62"/>
      <c r="C63" s="62"/>
      <c r="D63" s="62"/>
      <c r="E63" s="62"/>
      <c r="F63" s="222"/>
      <c r="G63" s="222"/>
      <c r="H63" s="219"/>
      <c r="I63" s="219"/>
      <c r="J63" s="219"/>
      <c r="K63" s="220"/>
      <c r="L63" s="34"/>
    </row>
    <row r="64" spans="1:12" ht="14.15" customHeight="1">
      <c r="A64" s="217"/>
      <c r="B64" s="62"/>
      <c r="C64" s="62"/>
      <c r="D64" s="62"/>
      <c r="E64" s="62"/>
      <c r="F64" s="222"/>
      <c r="G64" s="222"/>
      <c r="H64" s="219"/>
      <c r="I64" s="219"/>
      <c r="J64" s="219"/>
      <c r="K64" s="220"/>
      <c r="L64" s="34"/>
    </row>
    <row r="65" spans="1:12" ht="14.15" customHeight="1">
      <c r="A65" s="217"/>
      <c r="B65" s="62"/>
      <c r="C65" s="62"/>
      <c r="D65" s="62"/>
      <c r="E65" s="62"/>
      <c r="F65" s="222"/>
      <c r="G65" s="222"/>
      <c r="H65" s="219"/>
      <c r="I65" s="219"/>
      <c r="J65" s="219"/>
      <c r="K65" s="220"/>
      <c r="L65" s="34"/>
    </row>
    <row r="66" spans="1:12" ht="14.15" customHeight="1">
      <c r="A66" s="217"/>
      <c r="B66" s="62"/>
      <c r="C66" s="62"/>
      <c r="D66" s="62"/>
      <c r="E66" s="62"/>
      <c r="F66" s="222"/>
      <c r="G66" s="222"/>
      <c r="H66" s="219"/>
      <c r="I66" s="219"/>
      <c r="J66" s="219"/>
      <c r="K66" s="220"/>
      <c r="L66" s="34"/>
    </row>
    <row r="67" spans="1:12" ht="14.15" customHeight="1">
      <c r="A67" s="217"/>
      <c r="B67" s="62"/>
      <c r="C67" s="62"/>
      <c r="D67" s="62"/>
      <c r="E67" s="62"/>
      <c r="F67" s="222"/>
      <c r="G67" s="222"/>
      <c r="H67" s="219"/>
      <c r="I67" s="219"/>
      <c r="J67" s="219"/>
      <c r="K67" s="220"/>
      <c r="L67" s="34"/>
    </row>
    <row r="68" spans="1:12" ht="14.15" customHeight="1">
      <c r="A68" s="217"/>
      <c r="B68" s="62"/>
      <c r="C68" s="62"/>
      <c r="D68" s="62"/>
      <c r="E68" s="62"/>
      <c r="F68" s="222"/>
      <c r="G68" s="222"/>
      <c r="H68" s="219"/>
      <c r="I68" s="219"/>
      <c r="J68" s="219"/>
      <c r="K68" s="220"/>
      <c r="L68" s="34"/>
    </row>
    <row r="69" spans="1:12" ht="14.15" customHeight="1">
      <c r="A69" s="217"/>
      <c r="B69" s="62"/>
      <c r="C69" s="62"/>
      <c r="D69" s="62"/>
      <c r="E69" s="62"/>
      <c r="F69" s="222"/>
      <c r="G69" s="222"/>
      <c r="H69" s="219"/>
      <c r="I69" s="219"/>
      <c r="J69" s="219"/>
      <c r="K69" s="220"/>
      <c r="L69" s="34"/>
    </row>
    <row r="70" spans="1:12" ht="14.15" customHeight="1">
      <c r="A70" s="217"/>
      <c r="B70" s="62"/>
      <c r="C70" s="62"/>
      <c r="D70" s="62"/>
      <c r="E70" s="62"/>
      <c r="F70" s="222"/>
      <c r="G70" s="222"/>
      <c r="H70" s="219"/>
      <c r="I70" s="219"/>
      <c r="J70" s="219"/>
      <c r="K70" s="220"/>
      <c r="L70" s="34"/>
    </row>
    <row r="71" spans="1:12" ht="14.15" customHeight="1">
      <c r="A71" s="217"/>
      <c r="B71" s="62"/>
      <c r="C71" s="62"/>
      <c r="D71" s="62"/>
      <c r="E71" s="62"/>
      <c r="F71" s="222"/>
      <c r="G71" s="222"/>
      <c r="H71" s="219"/>
      <c r="I71" s="219"/>
      <c r="J71" s="219"/>
      <c r="K71" s="220"/>
      <c r="L71" s="34"/>
    </row>
    <row r="72" spans="1:12" ht="14.15" customHeight="1">
      <c r="A72" s="217"/>
      <c r="B72" s="62"/>
      <c r="C72" s="62"/>
      <c r="D72" s="62"/>
      <c r="E72" s="62"/>
      <c r="F72" s="222"/>
      <c r="G72" s="222"/>
      <c r="H72" s="219"/>
      <c r="I72" s="219"/>
      <c r="J72" s="219"/>
      <c r="K72" s="220"/>
      <c r="L72" s="34"/>
    </row>
    <row r="73" spans="1:12" ht="14.15" customHeight="1">
      <c r="A73" s="217"/>
      <c r="B73" s="62"/>
      <c r="C73" s="62"/>
      <c r="D73" s="62"/>
      <c r="E73" s="62"/>
      <c r="F73" s="222"/>
      <c r="G73" s="222"/>
      <c r="H73" s="219"/>
      <c r="I73" s="219"/>
      <c r="J73" s="219"/>
      <c r="K73" s="220"/>
      <c r="L73" s="34"/>
    </row>
    <row r="74" spans="1:12" ht="14.15" customHeight="1">
      <c r="A74" s="217"/>
      <c r="B74" s="62"/>
      <c r="C74" s="62"/>
      <c r="D74" s="62"/>
      <c r="E74" s="62"/>
      <c r="F74" s="222"/>
      <c r="G74" s="222"/>
      <c r="H74" s="219"/>
      <c r="I74" s="219"/>
      <c r="J74" s="219"/>
      <c r="K74" s="220"/>
      <c r="L74" s="34"/>
    </row>
    <row r="75" spans="1:12" ht="14.15" customHeight="1">
      <c r="A75" s="217"/>
      <c r="B75" s="62"/>
      <c r="C75" s="62"/>
      <c r="D75" s="62"/>
      <c r="E75" s="62"/>
      <c r="F75" s="222"/>
      <c r="G75" s="222"/>
      <c r="H75" s="219"/>
      <c r="I75" s="219"/>
      <c r="J75" s="219"/>
      <c r="K75" s="220"/>
      <c r="L75" s="34"/>
    </row>
    <row r="76" spans="1:12" ht="14.15" customHeight="1">
      <c r="A76" s="217"/>
      <c r="B76" s="62"/>
      <c r="C76" s="62"/>
      <c r="D76" s="62"/>
      <c r="E76" s="62"/>
      <c r="F76" s="222"/>
      <c r="G76" s="222"/>
      <c r="H76" s="219"/>
      <c r="I76" s="219"/>
      <c r="J76" s="219"/>
      <c r="K76" s="220"/>
      <c r="L76" s="34"/>
    </row>
    <row r="77" spans="1:12" ht="14.15" customHeight="1">
      <c r="A77" s="217"/>
      <c r="B77" s="62"/>
      <c r="C77" s="62"/>
      <c r="D77" s="62"/>
      <c r="E77" s="62"/>
      <c r="F77" s="222"/>
      <c r="G77" s="222"/>
      <c r="H77" s="219"/>
      <c r="I77" s="219"/>
      <c r="J77" s="219"/>
      <c r="K77" s="220"/>
      <c r="L77" s="34"/>
    </row>
    <row r="78" spans="1:12" ht="14.15" customHeight="1">
      <c r="A78" s="217"/>
      <c r="B78" s="62"/>
      <c r="C78" s="62"/>
      <c r="D78" s="62"/>
      <c r="E78" s="62"/>
      <c r="F78" s="222"/>
      <c r="G78" s="222"/>
      <c r="H78" s="219"/>
      <c r="I78" s="219"/>
      <c r="J78" s="219"/>
      <c r="K78" s="220"/>
      <c r="L78" s="34"/>
    </row>
    <row r="79" spans="1:12" ht="14.15" customHeight="1">
      <c r="A79" s="217"/>
      <c r="B79" s="62"/>
      <c r="C79" s="62"/>
      <c r="D79" s="62"/>
      <c r="E79" s="62"/>
      <c r="F79" s="222"/>
      <c r="G79" s="222"/>
      <c r="H79" s="219"/>
      <c r="I79" s="219"/>
      <c r="J79" s="219"/>
      <c r="K79" s="220"/>
      <c r="L79" s="34"/>
    </row>
    <row r="80" spans="1:12" ht="14.15" customHeight="1">
      <c r="A80" s="217"/>
      <c r="B80" s="62"/>
      <c r="C80" s="62"/>
      <c r="D80" s="62"/>
      <c r="E80" s="62"/>
      <c r="F80" s="222"/>
      <c r="G80" s="222"/>
      <c r="H80" s="219"/>
      <c r="I80" s="219"/>
      <c r="J80" s="219"/>
      <c r="K80" s="220"/>
      <c r="L80" s="34"/>
    </row>
    <row r="81" spans="1:12" ht="14.15" customHeight="1">
      <c r="A81" s="217"/>
      <c r="B81" s="62"/>
      <c r="C81" s="62"/>
      <c r="D81" s="62"/>
      <c r="E81" s="62"/>
      <c r="F81" s="222"/>
      <c r="G81" s="222"/>
      <c r="H81" s="219"/>
      <c r="I81" s="219"/>
      <c r="J81" s="219"/>
      <c r="K81" s="220"/>
      <c r="L81" s="34"/>
    </row>
    <row r="82" spans="1:12" ht="14.15" customHeight="1">
      <c r="A82" s="217"/>
      <c r="B82" s="62"/>
      <c r="C82" s="62"/>
      <c r="D82" s="62"/>
      <c r="E82" s="62"/>
      <c r="F82" s="222"/>
      <c r="G82" s="222"/>
      <c r="H82" s="219"/>
      <c r="I82" s="219"/>
      <c r="J82" s="219"/>
      <c r="K82" s="220"/>
      <c r="L82" s="34"/>
    </row>
    <row r="83" spans="1:12" ht="14.15" customHeight="1">
      <c r="A83" s="217"/>
      <c r="B83" s="62"/>
      <c r="C83" s="62"/>
      <c r="D83" s="62"/>
      <c r="E83" s="62"/>
      <c r="F83" s="222"/>
      <c r="G83" s="222"/>
      <c r="H83" s="219"/>
      <c r="I83" s="219"/>
      <c r="J83" s="219"/>
      <c r="K83" s="220"/>
      <c r="L83" s="34"/>
    </row>
    <row r="84" spans="1:12" ht="14.15" customHeight="1">
      <c r="A84" s="217"/>
      <c r="B84" s="62"/>
      <c r="C84" s="62"/>
      <c r="D84" s="62"/>
      <c r="E84" s="62"/>
      <c r="F84" s="222"/>
      <c r="G84" s="222"/>
      <c r="H84" s="219"/>
      <c r="I84" s="219"/>
      <c r="J84" s="219"/>
      <c r="K84" s="220"/>
      <c r="L84" s="34"/>
    </row>
    <row r="85" spans="1:12" ht="14.15" customHeight="1">
      <c r="A85" s="217"/>
      <c r="B85" s="62"/>
      <c r="C85" s="62"/>
      <c r="D85" s="62"/>
      <c r="E85" s="62"/>
      <c r="F85" s="222"/>
      <c r="G85" s="222"/>
      <c r="H85" s="219"/>
      <c r="I85" s="219"/>
      <c r="J85" s="219"/>
      <c r="K85" s="220"/>
      <c r="L85" s="34"/>
    </row>
    <row r="86" spans="1:12" ht="14.15" customHeight="1">
      <c r="A86" s="217"/>
      <c r="B86" s="62"/>
      <c r="C86" s="62"/>
      <c r="D86" s="62"/>
      <c r="E86" s="62"/>
      <c r="F86" s="222"/>
      <c r="G86" s="222"/>
      <c r="H86" s="219"/>
      <c r="I86" s="219"/>
      <c r="J86" s="219"/>
      <c r="K86" s="220"/>
      <c r="L86" s="34"/>
    </row>
    <row r="87" spans="1:12" ht="14.15" customHeight="1">
      <c r="A87" s="217"/>
      <c r="B87" s="62"/>
      <c r="C87" s="62"/>
      <c r="D87" s="62"/>
      <c r="E87" s="62"/>
      <c r="F87" s="222"/>
      <c r="G87" s="222"/>
      <c r="H87" s="219"/>
      <c r="I87" s="219"/>
      <c r="J87" s="219"/>
      <c r="K87" s="220"/>
      <c r="L87" s="34"/>
    </row>
    <row r="88" spans="1:12" ht="14.15" customHeight="1">
      <c r="A88" s="217"/>
      <c r="B88" s="62"/>
      <c r="C88" s="62"/>
      <c r="D88" s="62"/>
      <c r="E88" s="62"/>
      <c r="F88" s="222"/>
      <c r="G88" s="222"/>
      <c r="H88" s="219"/>
      <c r="I88" s="219"/>
      <c r="J88" s="219"/>
      <c r="K88" s="220"/>
      <c r="L88" s="34"/>
    </row>
    <row r="89" spans="1:12" ht="14.15" customHeight="1">
      <c r="A89" s="217"/>
      <c r="B89" s="62"/>
      <c r="C89" s="62"/>
      <c r="D89" s="62"/>
      <c r="E89" s="62"/>
      <c r="F89" s="222"/>
      <c r="G89" s="222"/>
      <c r="H89" s="219"/>
      <c r="I89" s="219"/>
      <c r="J89" s="219"/>
      <c r="K89" s="220"/>
      <c r="L89" s="34"/>
    </row>
    <row r="90" spans="1:12" ht="14.15" customHeight="1">
      <c r="A90" s="217"/>
      <c r="B90" s="62"/>
      <c r="C90" s="62"/>
      <c r="D90" s="62"/>
      <c r="E90" s="62"/>
      <c r="F90" s="222"/>
      <c r="G90" s="222"/>
      <c r="H90" s="219"/>
      <c r="I90" s="219"/>
      <c r="J90" s="219"/>
      <c r="K90" s="220"/>
      <c r="L90" s="34"/>
    </row>
    <row r="91" spans="1:12" ht="14.15" customHeight="1">
      <c r="A91" s="217"/>
      <c r="B91" s="62"/>
      <c r="C91" s="62"/>
      <c r="D91" s="62"/>
      <c r="E91" s="62"/>
      <c r="F91" s="222"/>
      <c r="G91" s="222"/>
      <c r="H91" s="219"/>
      <c r="I91" s="219"/>
      <c r="J91" s="219"/>
      <c r="K91" s="220"/>
      <c r="L91" s="34"/>
    </row>
    <row r="92" spans="1:12" ht="14.15" customHeight="1">
      <c r="A92" s="217"/>
      <c r="B92" s="62"/>
      <c r="C92" s="62"/>
      <c r="D92" s="62"/>
      <c r="E92" s="62"/>
      <c r="F92" s="222"/>
      <c r="G92" s="222"/>
      <c r="H92" s="219"/>
      <c r="I92" s="219"/>
      <c r="J92" s="219"/>
      <c r="K92" s="220"/>
      <c r="L92" s="34"/>
    </row>
    <row r="93" spans="1:12" ht="14.15" customHeight="1">
      <c r="A93" s="217"/>
      <c r="B93" s="62"/>
      <c r="C93" s="62"/>
      <c r="D93" s="62"/>
      <c r="E93" s="62"/>
      <c r="F93" s="222"/>
      <c r="G93" s="222"/>
      <c r="H93" s="219"/>
      <c r="I93" s="219"/>
      <c r="J93" s="219"/>
      <c r="K93" s="220"/>
      <c r="L93" s="34"/>
    </row>
    <row r="94" spans="1:12" ht="14.15" customHeight="1">
      <c r="A94" s="217"/>
      <c r="B94" s="62"/>
      <c r="C94" s="62"/>
      <c r="D94" s="62"/>
      <c r="E94" s="62"/>
      <c r="F94" s="222"/>
      <c r="G94" s="222"/>
      <c r="H94" s="219"/>
      <c r="I94" s="219"/>
      <c r="J94" s="219"/>
      <c r="K94" s="220"/>
      <c r="L94" s="34"/>
    </row>
    <row r="95" spans="1:12" ht="14.15" customHeight="1">
      <c r="A95" s="217"/>
      <c r="B95" s="62"/>
      <c r="C95" s="62"/>
      <c r="D95" s="62"/>
      <c r="E95" s="62"/>
      <c r="F95" s="222"/>
      <c r="G95" s="222"/>
      <c r="H95" s="219"/>
      <c r="I95" s="219"/>
      <c r="J95" s="219"/>
      <c r="K95" s="220"/>
      <c r="L95" s="34"/>
    </row>
    <row r="96" spans="1:12" ht="14.15" customHeight="1">
      <c r="A96" s="217"/>
      <c r="B96" s="62"/>
      <c r="C96" s="62"/>
      <c r="D96" s="62"/>
      <c r="E96" s="62"/>
      <c r="F96" s="222"/>
      <c r="G96" s="222"/>
      <c r="H96" s="219"/>
      <c r="I96" s="219"/>
      <c r="J96" s="219"/>
      <c r="K96" s="220"/>
      <c r="L96" s="34"/>
    </row>
    <row r="97" spans="1:12" ht="14.15" customHeight="1">
      <c r="A97" s="217"/>
      <c r="B97" s="62"/>
      <c r="C97" s="62"/>
      <c r="D97" s="62"/>
      <c r="E97" s="62"/>
      <c r="F97" s="222"/>
      <c r="G97" s="222"/>
      <c r="H97" s="219"/>
      <c r="I97" s="219"/>
      <c r="J97" s="219"/>
      <c r="K97" s="220"/>
      <c r="L97" s="34"/>
    </row>
    <row r="98" spans="1:12" ht="14.15" customHeight="1">
      <c r="A98" s="217"/>
      <c r="B98" s="62"/>
      <c r="C98" s="62"/>
      <c r="D98" s="62"/>
      <c r="E98" s="62"/>
      <c r="F98" s="222"/>
      <c r="G98" s="222"/>
      <c r="H98" s="219"/>
      <c r="I98" s="219"/>
      <c r="J98" s="219"/>
      <c r="K98" s="220"/>
      <c r="L98" s="34"/>
    </row>
    <row r="99" spans="1:12" ht="14.15" customHeight="1">
      <c r="A99" s="217"/>
      <c r="B99" s="62"/>
      <c r="C99" s="62"/>
      <c r="D99" s="62"/>
      <c r="E99" s="62"/>
      <c r="F99" s="222"/>
      <c r="G99" s="222"/>
      <c r="H99" s="219"/>
      <c r="I99" s="219"/>
      <c r="J99" s="219"/>
      <c r="K99" s="220"/>
      <c r="L99" s="34"/>
    </row>
    <row r="100" spans="1:12" ht="14.15" customHeight="1">
      <c r="A100" s="217"/>
      <c r="B100" s="62"/>
      <c r="C100" s="62"/>
      <c r="D100" s="62"/>
      <c r="E100" s="62"/>
      <c r="F100" s="222"/>
      <c r="G100" s="222"/>
      <c r="H100" s="219"/>
      <c r="I100" s="219"/>
      <c r="J100" s="219"/>
      <c r="K100" s="220"/>
      <c r="L100" s="34"/>
    </row>
    <row r="101" spans="1:12" ht="14.15" customHeight="1">
      <c r="A101" s="217"/>
      <c r="B101" s="62"/>
      <c r="C101" s="62"/>
      <c r="D101" s="62"/>
      <c r="E101" s="62"/>
      <c r="F101" s="222"/>
      <c r="G101" s="222"/>
      <c r="H101" s="219"/>
      <c r="I101" s="219"/>
      <c r="J101" s="219"/>
      <c r="K101" s="220"/>
      <c r="L101" s="34"/>
    </row>
    <row r="102" spans="1:12" ht="14.15" customHeight="1">
      <c r="A102" s="217"/>
      <c r="B102" s="62"/>
      <c r="C102" s="62"/>
      <c r="D102" s="62"/>
      <c r="E102" s="62"/>
      <c r="F102" s="222"/>
      <c r="G102" s="222"/>
      <c r="H102" s="219"/>
      <c r="I102" s="219"/>
      <c r="J102" s="219"/>
      <c r="K102" s="220"/>
      <c r="L102" s="34"/>
    </row>
    <row r="103" spans="1:12" ht="14.15" customHeight="1">
      <c r="A103" s="217"/>
      <c r="B103" s="62"/>
      <c r="C103" s="62"/>
      <c r="D103" s="62"/>
      <c r="E103" s="62"/>
      <c r="F103" s="222"/>
      <c r="G103" s="222"/>
      <c r="H103" s="219"/>
      <c r="I103" s="219"/>
      <c r="J103" s="219"/>
      <c r="K103" s="220"/>
      <c r="L103" s="34"/>
    </row>
    <row r="104" spans="1:12" ht="14.15" customHeight="1">
      <c r="A104" s="217"/>
      <c r="B104" s="62"/>
      <c r="C104" s="62"/>
      <c r="D104" s="62"/>
      <c r="E104" s="62"/>
      <c r="F104" s="222"/>
      <c r="G104" s="222"/>
      <c r="H104" s="219"/>
      <c r="I104" s="219"/>
      <c r="J104" s="219"/>
      <c r="K104" s="220"/>
      <c r="L104" s="34"/>
    </row>
    <row r="105" spans="1:12" ht="14.15" customHeight="1">
      <c r="A105" s="217"/>
      <c r="B105" s="62"/>
      <c r="C105" s="62"/>
      <c r="D105" s="62"/>
      <c r="E105" s="62"/>
      <c r="F105" s="222"/>
      <c r="G105" s="222"/>
      <c r="H105" s="219"/>
      <c r="I105" s="219"/>
      <c r="J105" s="219"/>
      <c r="K105" s="220"/>
      <c r="L105" s="34"/>
    </row>
    <row r="106" spans="1:12" ht="14.15" customHeight="1">
      <c r="A106" s="217"/>
      <c r="B106" s="62"/>
      <c r="C106" s="62"/>
      <c r="D106" s="62"/>
      <c r="E106" s="62"/>
      <c r="F106" s="222"/>
      <c r="G106" s="222"/>
      <c r="H106" s="219"/>
      <c r="I106" s="219"/>
      <c r="J106" s="219"/>
      <c r="K106" s="220"/>
      <c r="L106" s="34"/>
    </row>
    <row r="107" spans="1:12" ht="14.15" customHeight="1">
      <c r="A107" s="217"/>
      <c r="B107" s="62"/>
      <c r="C107" s="62"/>
      <c r="D107" s="62"/>
      <c r="E107" s="62"/>
      <c r="F107" s="222"/>
      <c r="G107" s="222"/>
      <c r="H107" s="219"/>
      <c r="I107" s="219"/>
      <c r="J107" s="219"/>
      <c r="K107" s="220"/>
      <c r="L107" s="34"/>
    </row>
    <row r="108" spans="1:12" ht="14.15" customHeight="1">
      <c r="A108" s="217"/>
      <c r="B108" s="62"/>
      <c r="C108" s="62"/>
      <c r="D108" s="62"/>
      <c r="E108" s="62"/>
      <c r="F108" s="222"/>
      <c r="G108" s="222"/>
      <c r="H108" s="219"/>
      <c r="I108" s="219"/>
      <c r="J108" s="219"/>
      <c r="K108" s="220"/>
      <c r="L108" s="34"/>
    </row>
    <row r="109" spans="1:12" ht="14.15" customHeight="1">
      <c r="A109" s="217"/>
      <c r="B109" s="62"/>
      <c r="C109" s="62"/>
      <c r="D109" s="62"/>
      <c r="E109" s="62"/>
      <c r="F109" s="222"/>
      <c r="G109" s="222"/>
      <c r="H109" s="219"/>
      <c r="I109" s="219"/>
      <c r="J109" s="219"/>
      <c r="K109" s="220"/>
      <c r="L109" s="34"/>
    </row>
    <row r="110" spans="1:12" ht="14.15" customHeight="1">
      <c r="A110" s="217"/>
      <c r="B110" s="62"/>
      <c r="C110" s="62"/>
      <c r="D110" s="62"/>
      <c r="E110" s="62"/>
      <c r="F110" s="222"/>
      <c r="G110" s="222"/>
      <c r="H110" s="219"/>
      <c r="I110" s="219"/>
      <c r="J110" s="219"/>
      <c r="K110" s="220"/>
      <c r="L110" s="34"/>
    </row>
    <row r="111" spans="1:12" ht="14.15" customHeight="1">
      <c r="A111" s="217"/>
      <c r="B111" s="62"/>
      <c r="C111" s="62"/>
      <c r="D111" s="62"/>
      <c r="E111" s="62"/>
      <c r="F111" s="222"/>
      <c r="G111" s="222"/>
      <c r="H111" s="219"/>
      <c r="I111" s="219"/>
      <c r="J111" s="219"/>
      <c r="K111" s="220"/>
      <c r="L111" s="34"/>
    </row>
    <row r="112" spans="1:12" ht="14.15" customHeight="1">
      <c r="A112" s="217"/>
      <c r="B112" s="62"/>
      <c r="C112" s="62"/>
      <c r="D112" s="62"/>
      <c r="E112" s="62"/>
      <c r="F112" s="222"/>
      <c r="G112" s="222"/>
      <c r="H112" s="219"/>
      <c r="I112" s="219"/>
      <c r="J112" s="219"/>
      <c r="K112" s="220"/>
      <c r="L112" s="34"/>
    </row>
    <row r="113" spans="1:12" ht="14.15" customHeight="1">
      <c r="A113" s="217"/>
      <c r="B113" s="62"/>
      <c r="C113" s="62"/>
      <c r="D113" s="62"/>
      <c r="E113" s="62"/>
      <c r="F113" s="222"/>
      <c r="G113" s="222"/>
      <c r="H113" s="219"/>
      <c r="I113" s="219"/>
      <c r="J113" s="219"/>
      <c r="K113" s="220"/>
      <c r="L113" s="34"/>
    </row>
    <row r="114" spans="1:12" ht="14.15" customHeight="1">
      <c r="A114" s="217"/>
      <c r="B114" s="62"/>
      <c r="C114" s="62"/>
      <c r="D114" s="62"/>
      <c r="E114" s="62"/>
      <c r="F114" s="222"/>
      <c r="G114" s="222"/>
      <c r="H114" s="219"/>
      <c r="I114" s="219"/>
      <c r="J114" s="219"/>
      <c r="K114" s="220"/>
      <c r="L114" s="34"/>
    </row>
    <row r="115" spans="1:12" ht="14.15" customHeight="1">
      <c r="A115" s="217"/>
      <c r="B115" s="62"/>
      <c r="C115" s="62"/>
      <c r="D115" s="62"/>
      <c r="E115" s="62"/>
      <c r="F115" s="222"/>
      <c r="G115" s="222"/>
      <c r="H115" s="219"/>
      <c r="I115" s="219"/>
      <c r="J115" s="219"/>
      <c r="K115" s="220"/>
      <c r="L115" s="34"/>
    </row>
    <row r="116" spans="1:12" ht="14.15" customHeight="1">
      <c r="A116" s="217"/>
      <c r="B116" s="62"/>
      <c r="C116" s="62"/>
      <c r="D116" s="62"/>
      <c r="E116" s="62"/>
      <c r="F116" s="222"/>
      <c r="G116" s="222"/>
      <c r="H116" s="219"/>
      <c r="I116" s="219"/>
      <c r="J116" s="219"/>
      <c r="K116" s="220"/>
      <c r="L116" s="34"/>
    </row>
    <row r="117" spans="1:12" ht="14.15" customHeight="1">
      <c r="A117" s="217"/>
      <c r="B117" s="62"/>
      <c r="C117" s="62"/>
      <c r="D117" s="62"/>
      <c r="E117" s="62"/>
      <c r="F117" s="222"/>
      <c r="G117" s="222"/>
      <c r="H117" s="219"/>
      <c r="I117" s="219"/>
      <c r="J117" s="219"/>
      <c r="K117" s="220"/>
      <c r="L117" s="34"/>
    </row>
    <row r="118" spans="1:12" ht="14.15" customHeight="1">
      <c r="A118" s="217"/>
      <c r="B118" s="62"/>
      <c r="C118" s="62"/>
      <c r="D118" s="62"/>
      <c r="E118" s="62"/>
      <c r="F118" s="222"/>
      <c r="G118" s="222"/>
      <c r="H118" s="219"/>
      <c r="I118" s="219"/>
      <c r="J118" s="219"/>
      <c r="K118" s="220"/>
      <c r="L118" s="34"/>
    </row>
    <row r="119" spans="1:12" ht="14.15" customHeight="1">
      <c r="A119" s="217"/>
      <c r="B119" s="62"/>
      <c r="C119" s="62"/>
      <c r="D119" s="62"/>
      <c r="E119" s="62"/>
      <c r="F119" s="222"/>
      <c r="G119" s="222"/>
      <c r="H119" s="219"/>
      <c r="I119" s="219"/>
      <c r="J119" s="219"/>
      <c r="K119" s="220"/>
      <c r="L119" s="34"/>
    </row>
    <row r="120" spans="1:12" ht="14.15" customHeight="1">
      <c r="A120" s="217"/>
      <c r="B120" s="62"/>
      <c r="C120" s="62"/>
      <c r="D120" s="62"/>
      <c r="E120" s="62"/>
      <c r="F120" s="222"/>
      <c r="G120" s="222"/>
      <c r="H120" s="219"/>
      <c r="I120" s="219"/>
      <c r="J120" s="219"/>
      <c r="K120" s="220"/>
      <c r="L120" s="34"/>
    </row>
    <row r="121" spans="1:12" ht="14.15" customHeight="1">
      <c r="A121" s="217"/>
      <c r="B121" s="62"/>
      <c r="C121" s="62"/>
      <c r="D121" s="62"/>
      <c r="E121" s="62"/>
      <c r="F121" s="222"/>
      <c r="G121" s="222"/>
      <c r="H121" s="219"/>
      <c r="I121" s="219"/>
      <c r="J121" s="219"/>
      <c r="K121" s="220"/>
      <c r="L121" s="34"/>
    </row>
    <row r="122" spans="1:12" ht="14.15" customHeight="1">
      <c r="A122" s="217"/>
      <c r="B122" s="62"/>
      <c r="C122" s="62"/>
      <c r="D122" s="62"/>
      <c r="E122" s="62"/>
      <c r="F122" s="222"/>
      <c r="G122" s="222"/>
      <c r="H122" s="219"/>
      <c r="I122" s="219"/>
      <c r="J122" s="219"/>
      <c r="K122" s="220"/>
      <c r="L122" s="34"/>
    </row>
    <row r="123" spans="1:12" ht="14.15" customHeight="1">
      <c r="A123" s="217"/>
      <c r="B123" s="62"/>
      <c r="C123" s="62"/>
      <c r="D123" s="62"/>
      <c r="E123" s="62"/>
      <c r="F123" s="222"/>
      <c r="G123" s="222"/>
      <c r="H123" s="219"/>
      <c r="I123" s="219"/>
      <c r="J123" s="219"/>
      <c r="K123" s="220"/>
      <c r="L123" s="34"/>
    </row>
    <row r="124" spans="1:12" ht="14.15" customHeight="1">
      <c r="A124" s="217"/>
      <c r="B124" s="62"/>
      <c r="C124" s="62"/>
      <c r="D124" s="62"/>
      <c r="E124" s="62"/>
      <c r="F124" s="222"/>
      <c r="G124" s="222"/>
      <c r="H124" s="219"/>
      <c r="I124" s="219"/>
      <c r="J124" s="219"/>
      <c r="K124" s="220"/>
      <c r="L124" s="34"/>
    </row>
    <row r="125" spans="1:12" ht="14.15" customHeight="1">
      <c r="A125" s="217"/>
      <c r="B125" s="62"/>
      <c r="C125" s="62"/>
      <c r="D125" s="62"/>
      <c r="E125" s="62"/>
      <c r="F125" s="222"/>
      <c r="G125" s="222"/>
      <c r="H125" s="219"/>
      <c r="I125" s="219"/>
      <c r="J125" s="219"/>
      <c r="K125" s="220"/>
      <c r="L125" s="34"/>
    </row>
    <row r="126" spans="1:12" ht="14.15" customHeight="1">
      <c r="A126" s="217"/>
      <c r="B126" s="62"/>
      <c r="C126" s="62"/>
      <c r="D126" s="62"/>
      <c r="E126" s="62"/>
      <c r="F126" s="222"/>
      <c r="G126" s="222"/>
      <c r="H126" s="219"/>
      <c r="I126" s="219"/>
      <c r="J126" s="219"/>
      <c r="K126" s="220"/>
      <c r="L126" s="34"/>
    </row>
    <row r="127" spans="1:12" ht="14.15" customHeight="1">
      <c r="A127" s="217"/>
      <c r="B127" s="62"/>
      <c r="C127" s="62"/>
      <c r="D127" s="62"/>
      <c r="E127" s="62"/>
      <c r="F127" s="222"/>
      <c r="G127" s="222"/>
      <c r="H127" s="219"/>
      <c r="I127" s="219"/>
      <c r="J127" s="219"/>
      <c r="K127" s="220"/>
      <c r="L127" s="34"/>
    </row>
    <row r="128" spans="1:12" ht="14.15" customHeight="1">
      <c r="A128" s="217"/>
      <c r="B128" s="62"/>
      <c r="C128" s="62"/>
      <c r="D128" s="62"/>
      <c r="E128" s="62"/>
      <c r="F128" s="222"/>
      <c r="G128" s="222"/>
      <c r="H128" s="219"/>
      <c r="I128" s="219"/>
      <c r="J128" s="219"/>
      <c r="K128" s="220"/>
      <c r="L128" s="34"/>
    </row>
    <row r="129" spans="1:12" ht="14.15" customHeight="1">
      <c r="A129" s="217"/>
      <c r="B129" s="62"/>
      <c r="C129" s="62"/>
      <c r="D129" s="62"/>
      <c r="E129" s="62"/>
      <c r="F129" s="222"/>
      <c r="G129" s="222"/>
      <c r="H129" s="219"/>
      <c r="I129" s="219"/>
      <c r="J129" s="219"/>
      <c r="K129" s="220"/>
      <c r="L129" s="34"/>
    </row>
    <row r="130" spans="1:12" ht="14.15" customHeight="1">
      <c r="A130" s="217"/>
      <c r="B130" s="62"/>
      <c r="C130" s="62"/>
      <c r="D130" s="62"/>
      <c r="E130" s="62"/>
      <c r="F130" s="222"/>
      <c r="G130" s="222"/>
      <c r="H130" s="219"/>
      <c r="I130" s="219"/>
      <c r="J130" s="219"/>
      <c r="K130" s="220"/>
      <c r="L130" s="34"/>
    </row>
    <row r="131" spans="1:12" ht="14.15" customHeight="1">
      <c r="A131" s="217"/>
      <c r="B131" s="62"/>
      <c r="C131" s="62"/>
      <c r="D131" s="62"/>
      <c r="E131" s="62"/>
      <c r="F131" s="222"/>
      <c r="G131" s="222"/>
      <c r="H131" s="219"/>
      <c r="I131" s="219"/>
      <c r="J131" s="219"/>
      <c r="K131" s="220"/>
      <c r="L131" s="34"/>
    </row>
    <row r="132" spans="1:12" ht="14.15" customHeight="1">
      <c r="A132" s="217"/>
      <c r="B132" s="62"/>
      <c r="C132" s="62"/>
      <c r="D132" s="62"/>
      <c r="E132" s="62"/>
      <c r="F132" s="222"/>
      <c r="G132" s="222"/>
      <c r="H132" s="219"/>
      <c r="I132" s="219"/>
      <c r="J132" s="219"/>
      <c r="K132" s="220"/>
      <c r="L132" s="34"/>
    </row>
    <row r="133" spans="1:12" ht="14.15" customHeight="1">
      <c r="A133" s="217"/>
      <c r="B133" s="62"/>
      <c r="C133" s="62"/>
      <c r="D133" s="62"/>
      <c r="E133" s="62"/>
      <c r="F133" s="222"/>
      <c r="G133" s="222"/>
      <c r="H133" s="219"/>
      <c r="I133" s="219"/>
      <c r="J133" s="219"/>
      <c r="K133" s="220"/>
      <c r="L133" s="34"/>
    </row>
    <row r="134" spans="1:12" ht="14.15" customHeight="1">
      <c r="A134" s="217"/>
      <c r="B134" s="62"/>
      <c r="C134" s="62"/>
      <c r="D134" s="62"/>
      <c r="E134" s="62"/>
      <c r="F134" s="222"/>
      <c r="G134" s="222"/>
      <c r="H134" s="219"/>
      <c r="I134" s="219"/>
      <c r="J134" s="219"/>
      <c r="K134" s="220"/>
      <c r="L134" s="34"/>
    </row>
    <row r="135" spans="1:12" ht="14.15" customHeight="1">
      <c r="A135" s="217"/>
      <c r="B135" s="62"/>
      <c r="C135" s="62"/>
      <c r="D135" s="62"/>
      <c r="E135" s="62"/>
      <c r="F135" s="222"/>
      <c r="G135" s="222"/>
      <c r="H135" s="219"/>
      <c r="I135" s="219"/>
      <c r="J135" s="219"/>
      <c r="K135" s="220"/>
      <c r="L135" s="34"/>
    </row>
    <row r="136" spans="1:12" ht="14.15" customHeight="1">
      <c r="A136" s="217"/>
      <c r="B136" s="62"/>
      <c r="C136" s="62"/>
      <c r="D136" s="62"/>
      <c r="E136" s="62"/>
      <c r="F136" s="222"/>
      <c r="G136" s="222"/>
      <c r="H136" s="219"/>
      <c r="I136" s="219"/>
      <c r="J136" s="219"/>
      <c r="K136" s="220"/>
      <c r="L136" s="34"/>
    </row>
    <row r="137" spans="1:12" ht="14.15" customHeight="1">
      <c r="A137" s="217"/>
      <c r="B137" s="62"/>
      <c r="C137" s="62"/>
      <c r="D137" s="62"/>
      <c r="E137" s="62"/>
      <c r="F137" s="222"/>
      <c r="G137" s="222"/>
      <c r="H137" s="219"/>
      <c r="I137" s="219"/>
      <c r="J137" s="219"/>
      <c r="K137" s="220"/>
      <c r="L137" s="34"/>
    </row>
    <row r="138" spans="1:12" ht="14.15" customHeight="1">
      <c r="A138" s="217"/>
      <c r="B138" s="62"/>
      <c r="C138" s="62"/>
      <c r="D138" s="62"/>
      <c r="E138" s="62"/>
      <c r="F138" s="222"/>
      <c r="G138" s="222"/>
      <c r="H138" s="219"/>
      <c r="I138" s="219"/>
      <c r="J138" s="219"/>
      <c r="K138" s="220"/>
      <c r="L138" s="34"/>
    </row>
    <row r="139" spans="1:12" ht="14.15" customHeight="1">
      <c r="A139" s="217"/>
      <c r="B139" s="62"/>
      <c r="C139" s="62"/>
      <c r="D139" s="62"/>
      <c r="E139" s="62"/>
      <c r="F139" s="222"/>
      <c r="G139" s="222"/>
      <c r="H139" s="219"/>
      <c r="I139" s="219"/>
      <c r="J139" s="219"/>
      <c r="K139" s="220"/>
      <c r="L139" s="34"/>
    </row>
    <row r="140" spans="1:12" ht="14.15" customHeight="1">
      <c r="A140" s="217"/>
      <c r="B140" s="62"/>
      <c r="C140" s="62"/>
      <c r="D140" s="62"/>
      <c r="E140" s="62"/>
      <c r="F140" s="222"/>
      <c r="G140" s="222"/>
      <c r="H140" s="219"/>
      <c r="I140" s="219"/>
      <c r="J140" s="219"/>
      <c r="K140" s="220"/>
      <c r="L140" s="34"/>
    </row>
    <row r="141" spans="1:12" ht="14.15" customHeight="1">
      <c r="A141" s="217"/>
      <c r="B141" s="62"/>
      <c r="C141" s="62"/>
      <c r="D141" s="62"/>
      <c r="E141" s="62"/>
      <c r="F141" s="222"/>
      <c r="G141" s="222"/>
      <c r="H141" s="219"/>
      <c r="I141" s="219"/>
      <c r="J141" s="219"/>
      <c r="K141" s="220"/>
      <c r="L141" s="34"/>
    </row>
    <row r="142" spans="1:12" ht="14.15" customHeight="1">
      <c r="A142" s="217"/>
      <c r="B142" s="62"/>
      <c r="C142" s="62"/>
      <c r="D142" s="62"/>
      <c r="E142" s="62"/>
      <c r="F142" s="222"/>
      <c r="G142" s="222"/>
      <c r="H142" s="219"/>
      <c r="I142" s="219"/>
      <c r="J142" s="219"/>
      <c r="K142" s="220"/>
      <c r="L142" s="34"/>
    </row>
    <row r="143" spans="1:12" ht="14.15" customHeight="1">
      <c r="A143" s="217"/>
      <c r="B143" s="62"/>
      <c r="C143" s="62"/>
      <c r="D143" s="62"/>
      <c r="E143" s="62"/>
      <c r="F143" s="222"/>
      <c r="G143" s="222"/>
      <c r="H143" s="219"/>
      <c r="I143" s="219"/>
      <c r="J143" s="219"/>
      <c r="K143" s="220"/>
      <c r="L143" s="34"/>
    </row>
    <row r="144" spans="1:12" ht="14.15" customHeight="1">
      <c r="A144" s="217"/>
      <c r="B144" s="62"/>
      <c r="C144" s="62"/>
      <c r="D144" s="62"/>
      <c r="E144" s="62"/>
      <c r="F144" s="222"/>
      <c r="G144" s="222"/>
      <c r="H144" s="219"/>
      <c r="I144" s="219"/>
      <c r="J144" s="219"/>
      <c r="K144" s="220"/>
      <c r="L144" s="34"/>
    </row>
    <row r="145" spans="1:12" ht="14.15" customHeight="1">
      <c r="A145" s="217"/>
      <c r="B145" s="62"/>
      <c r="C145" s="62"/>
      <c r="D145" s="62"/>
      <c r="E145" s="62"/>
      <c r="F145" s="222"/>
      <c r="G145" s="222"/>
      <c r="H145" s="219"/>
      <c r="I145" s="219"/>
      <c r="J145" s="219"/>
      <c r="K145" s="220"/>
      <c r="L145" s="34"/>
    </row>
    <row r="146" spans="1:12" ht="14.15" customHeight="1">
      <c r="A146" s="217"/>
      <c r="B146" s="62"/>
      <c r="C146" s="62"/>
      <c r="D146" s="62"/>
      <c r="E146" s="62"/>
      <c r="F146" s="222"/>
      <c r="G146" s="222"/>
      <c r="H146" s="219"/>
      <c r="I146" s="219"/>
      <c r="J146" s="219"/>
      <c r="K146" s="220"/>
      <c r="L146" s="34"/>
    </row>
    <row r="147" spans="1:12" ht="14.15" customHeight="1">
      <c r="A147" s="217"/>
      <c r="B147" s="62"/>
      <c r="C147" s="62"/>
      <c r="D147" s="62"/>
      <c r="E147" s="62"/>
      <c r="F147" s="222"/>
      <c r="G147" s="222"/>
      <c r="H147" s="219"/>
      <c r="I147" s="219"/>
      <c r="J147" s="219"/>
      <c r="K147" s="220"/>
      <c r="L147" s="34"/>
    </row>
    <row r="148" spans="1:12" ht="14.15" customHeight="1">
      <c r="A148" s="217"/>
      <c r="B148" s="62"/>
      <c r="C148" s="62"/>
      <c r="D148" s="62"/>
      <c r="E148" s="62"/>
      <c r="F148" s="222"/>
      <c r="G148" s="222"/>
      <c r="H148" s="219"/>
      <c r="I148" s="219"/>
      <c r="J148" s="219"/>
      <c r="K148" s="220"/>
      <c r="L148" s="34"/>
    </row>
    <row r="149" spans="1:12" ht="14.15" customHeight="1">
      <c r="A149" s="217"/>
      <c r="B149" s="62"/>
      <c r="C149" s="62"/>
      <c r="D149" s="62"/>
      <c r="E149" s="62"/>
      <c r="F149" s="222"/>
      <c r="G149" s="222"/>
      <c r="H149" s="219"/>
      <c r="I149" s="219"/>
      <c r="J149" s="219"/>
      <c r="K149" s="220"/>
      <c r="L149" s="34"/>
    </row>
    <row r="150" spans="1:12" ht="14.15" customHeight="1">
      <c r="A150" s="217"/>
      <c r="B150" s="62"/>
      <c r="C150" s="62"/>
      <c r="D150" s="62"/>
      <c r="E150" s="62"/>
      <c r="F150" s="222"/>
      <c r="G150" s="222"/>
      <c r="H150" s="219"/>
      <c r="I150" s="219"/>
      <c r="J150" s="219"/>
      <c r="K150" s="220"/>
      <c r="L150" s="34"/>
    </row>
    <row r="151" spans="1:12" ht="14.15" customHeight="1">
      <c r="A151" s="217"/>
      <c r="B151" s="62"/>
      <c r="C151" s="62"/>
      <c r="D151" s="62"/>
      <c r="E151" s="62"/>
      <c r="F151" s="222"/>
      <c r="G151" s="222"/>
      <c r="H151" s="219"/>
      <c r="I151" s="219"/>
      <c r="J151" s="219"/>
      <c r="K151" s="220"/>
      <c r="L151" s="34"/>
    </row>
    <row r="152" spans="1:12" ht="14.15" customHeight="1">
      <c r="A152" s="217"/>
      <c r="B152" s="62"/>
      <c r="C152" s="62"/>
      <c r="D152" s="62"/>
      <c r="E152" s="62"/>
      <c r="F152" s="222"/>
      <c r="G152" s="222"/>
      <c r="H152" s="219"/>
      <c r="I152" s="219"/>
      <c r="J152" s="219"/>
      <c r="K152" s="220"/>
      <c r="L152" s="34"/>
    </row>
    <row r="153" spans="1:12" ht="14.15" customHeight="1">
      <c r="A153" s="217"/>
      <c r="B153" s="62"/>
      <c r="C153" s="62"/>
      <c r="D153" s="62"/>
      <c r="E153" s="62"/>
      <c r="F153" s="222"/>
      <c r="G153" s="222"/>
      <c r="H153" s="219"/>
      <c r="I153" s="219"/>
      <c r="J153" s="219"/>
      <c r="K153" s="220"/>
      <c r="L153" s="34"/>
    </row>
    <row r="154" spans="1:12" ht="14.15" customHeight="1">
      <c r="A154" s="217"/>
      <c r="B154" s="62"/>
      <c r="C154" s="62"/>
      <c r="D154" s="62"/>
      <c r="E154" s="62"/>
      <c r="F154" s="222"/>
      <c r="G154" s="222"/>
      <c r="H154" s="219"/>
      <c r="I154" s="219"/>
      <c r="J154" s="219"/>
      <c r="K154" s="220"/>
      <c r="L154" s="34"/>
    </row>
    <row r="155" spans="1:12" ht="14.15" customHeight="1">
      <c r="A155" s="217"/>
      <c r="B155" s="62"/>
      <c r="C155" s="62"/>
      <c r="D155" s="62"/>
      <c r="E155" s="62"/>
      <c r="F155" s="222"/>
      <c r="G155" s="222"/>
      <c r="H155" s="219"/>
      <c r="I155" s="219"/>
      <c r="J155" s="219"/>
      <c r="K155" s="220"/>
      <c r="L155" s="34"/>
    </row>
    <row r="156" spans="1:12" ht="14.15" customHeight="1">
      <c r="A156" s="217"/>
      <c r="B156" s="62"/>
      <c r="C156" s="62"/>
      <c r="D156" s="62"/>
      <c r="E156" s="62"/>
      <c r="F156" s="222"/>
      <c r="G156" s="222"/>
      <c r="H156" s="219"/>
      <c r="I156" s="219"/>
      <c r="J156" s="219"/>
      <c r="K156" s="220"/>
      <c r="L156" s="34"/>
    </row>
    <row r="157" spans="1:12" ht="14.15" customHeight="1">
      <c r="A157" s="217"/>
      <c r="B157" s="62"/>
      <c r="C157" s="62"/>
      <c r="D157" s="62"/>
      <c r="E157" s="62"/>
      <c r="F157" s="222"/>
      <c r="G157" s="222"/>
      <c r="H157" s="219"/>
      <c r="I157" s="219"/>
      <c r="J157" s="219"/>
      <c r="K157" s="220"/>
      <c r="L157" s="34"/>
    </row>
    <row r="158" spans="1:12" ht="14.15" customHeight="1">
      <c r="A158" s="217"/>
      <c r="B158" s="62"/>
      <c r="C158" s="62"/>
      <c r="D158" s="62"/>
      <c r="E158" s="62"/>
      <c r="F158" s="222"/>
      <c r="G158" s="222"/>
      <c r="H158" s="219"/>
      <c r="I158" s="219"/>
      <c r="J158" s="219"/>
      <c r="K158" s="220"/>
      <c r="L158" s="34"/>
    </row>
    <row r="159" spans="1:12" ht="14.15" customHeight="1">
      <c r="A159" s="217"/>
      <c r="B159" s="62"/>
      <c r="C159" s="62"/>
      <c r="D159" s="62"/>
      <c r="E159" s="62"/>
      <c r="F159" s="222"/>
      <c r="G159" s="222"/>
      <c r="H159" s="219"/>
      <c r="I159" s="219"/>
      <c r="J159" s="219"/>
      <c r="K159" s="220"/>
      <c r="L159" s="34"/>
    </row>
    <row r="160" spans="1:12" ht="14.15" customHeight="1">
      <c r="A160" s="217"/>
      <c r="B160" s="62"/>
      <c r="C160" s="62"/>
      <c r="D160" s="62"/>
      <c r="E160" s="62"/>
      <c r="F160" s="222"/>
      <c r="G160" s="222"/>
      <c r="H160" s="219"/>
      <c r="I160" s="219"/>
      <c r="J160" s="219"/>
      <c r="K160" s="220"/>
      <c r="L160" s="34"/>
    </row>
    <row r="161" spans="1:12" ht="14.15" customHeight="1">
      <c r="A161" s="217"/>
      <c r="B161" s="62"/>
      <c r="C161" s="62"/>
      <c r="D161" s="62"/>
      <c r="E161" s="62"/>
      <c r="F161" s="222"/>
      <c r="G161" s="222"/>
      <c r="H161" s="219"/>
      <c r="I161" s="219"/>
      <c r="J161" s="219"/>
      <c r="K161" s="220"/>
      <c r="L161" s="34"/>
    </row>
    <row r="162" spans="1:12" ht="14.15" customHeight="1">
      <c r="A162" s="217"/>
      <c r="B162" s="62"/>
      <c r="C162" s="62"/>
      <c r="D162" s="62"/>
      <c r="E162" s="62"/>
      <c r="F162" s="222"/>
      <c r="G162" s="222"/>
      <c r="H162" s="219"/>
      <c r="I162" s="219"/>
      <c r="J162" s="219"/>
      <c r="K162" s="220"/>
      <c r="L162" s="34"/>
    </row>
    <row r="163" spans="1:12" ht="14.15" customHeight="1">
      <c r="A163" s="217"/>
      <c r="B163" s="62"/>
      <c r="C163" s="62"/>
      <c r="D163" s="62"/>
      <c r="E163" s="62"/>
      <c r="F163" s="222"/>
      <c r="G163" s="222"/>
      <c r="H163" s="219"/>
      <c r="I163" s="219"/>
      <c r="J163" s="219"/>
      <c r="K163" s="220"/>
      <c r="L163" s="34"/>
    </row>
    <row r="164" spans="1:12" ht="14.15" customHeight="1">
      <c r="A164" s="217"/>
      <c r="B164" s="62"/>
      <c r="C164" s="62"/>
      <c r="D164" s="62"/>
      <c r="E164" s="62"/>
      <c r="F164" s="222"/>
      <c r="G164" s="222"/>
      <c r="H164" s="219"/>
      <c r="I164" s="219"/>
      <c r="J164" s="219"/>
      <c r="K164" s="220"/>
      <c r="L164" s="34"/>
    </row>
    <row r="165" spans="1:12" ht="14.15" customHeight="1">
      <c r="A165" s="217"/>
      <c r="B165" s="62"/>
      <c r="C165" s="62"/>
      <c r="D165" s="62"/>
      <c r="E165" s="62"/>
      <c r="F165" s="222"/>
      <c r="G165" s="222"/>
      <c r="H165" s="219"/>
      <c r="I165" s="219"/>
      <c r="J165" s="219"/>
      <c r="K165" s="220"/>
      <c r="L165" s="34"/>
    </row>
    <row r="166" spans="1:12" ht="14.15" customHeight="1">
      <c r="A166" s="217"/>
      <c r="B166" s="62"/>
      <c r="C166" s="62"/>
      <c r="D166" s="62"/>
      <c r="E166" s="62"/>
      <c r="F166" s="222"/>
      <c r="G166" s="222"/>
      <c r="H166" s="219"/>
      <c r="I166" s="219"/>
      <c r="J166" s="219"/>
      <c r="K166" s="220"/>
      <c r="L166" s="34"/>
    </row>
    <row r="167" spans="1:12" ht="14.15" customHeight="1">
      <c r="A167" s="217"/>
      <c r="B167" s="62"/>
      <c r="C167" s="62"/>
      <c r="D167" s="62"/>
      <c r="E167" s="62"/>
      <c r="F167" s="222"/>
      <c r="G167" s="222"/>
      <c r="H167" s="219"/>
      <c r="I167" s="219"/>
      <c r="J167" s="219"/>
      <c r="K167" s="220"/>
      <c r="L167" s="34"/>
    </row>
    <row r="168" spans="1:12" ht="14.15" customHeight="1">
      <c r="A168" s="217"/>
      <c r="B168" s="62"/>
      <c r="C168" s="62"/>
      <c r="D168" s="62"/>
      <c r="E168" s="62"/>
      <c r="F168" s="222"/>
      <c r="G168" s="222"/>
      <c r="H168" s="219"/>
      <c r="I168" s="219"/>
      <c r="J168" s="219"/>
      <c r="K168" s="220"/>
      <c r="L168" s="34"/>
    </row>
    <row r="169" spans="1:12" ht="14.15" customHeight="1">
      <c r="A169" s="217"/>
      <c r="B169" s="62"/>
      <c r="C169" s="62"/>
      <c r="D169" s="62"/>
      <c r="E169" s="62"/>
      <c r="F169" s="222"/>
      <c r="G169" s="222"/>
      <c r="H169" s="219"/>
      <c r="I169" s="219"/>
      <c r="J169" s="219"/>
      <c r="K169" s="220"/>
      <c r="L169" s="34"/>
    </row>
    <row r="170" spans="1:12" ht="14.15" customHeight="1">
      <c r="A170" s="217"/>
      <c r="B170" s="62"/>
      <c r="C170" s="62"/>
      <c r="D170" s="62"/>
      <c r="E170" s="62"/>
      <c r="F170" s="222"/>
      <c r="G170" s="222"/>
      <c r="H170" s="219"/>
      <c r="I170" s="219"/>
      <c r="J170" s="219"/>
      <c r="K170" s="220"/>
      <c r="L170" s="34"/>
    </row>
    <row r="171" spans="1:12" ht="14.15" customHeight="1">
      <c r="A171" s="217"/>
      <c r="B171" s="62"/>
      <c r="C171" s="62"/>
      <c r="D171" s="62"/>
      <c r="E171" s="62"/>
      <c r="F171" s="222"/>
      <c r="G171" s="222"/>
      <c r="H171" s="219"/>
      <c r="I171" s="219"/>
      <c r="J171" s="219"/>
      <c r="K171" s="220"/>
      <c r="L171" s="34"/>
    </row>
    <row r="172" spans="1:12" ht="14.15" customHeight="1">
      <c r="A172" s="217"/>
      <c r="B172" s="62"/>
      <c r="C172" s="62"/>
      <c r="D172" s="62"/>
      <c r="E172" s="62"/>
      <c r="F172" s="222"/>
      <c r="G172" s="222"/>
      <c r="H172" s="219"/>
      <c r="I172" s="219"/>
      <c r="J172" s="219"/>
      <c r="K172" s="220"/>
      <c r="L172" s="34"/>
    </row>
    <row r="173" spans="1:12" ht="14.15" customHeight="1">
      <c r="A173" s="217"/>
      <c r="B173" s="62"/>
      <c r="C173" s="62"/>
      <c r="D173" s="62"/>
      <c r="E173" s="62"/>
      <c r="F173" s="222"/>
      <c r="G173" s="222"/>
      <c r="H173" s="219"/>
      <c r="I173" s="219"/>
      <c r="J173" s="219"/>
      <c r="K173" s="220"/>
      <c r="L173" s="34"/>
    </row>
    <row r="174" spans="1:12" ht="14.15" customHeight="1">
      <c r="A174" s="217"/>
      <c r="B174" s="62"/>
      <c r="C174" s="62"/>
      <c r="D174" s="62"/>
      <c r="E174" s="62"/>
      <c r="F174" s="222"/>
      <c r="G174" s="222"/>
      <c r="H174" s="219"/>
      <c r="I174" s="219"/>
      <c r="J174" s="219"/>
      <c r="K174" s="220"/>
      <c r="L174" s="34"/>
    </row>
    <row r="175" spans="1:12" ht="14.15" customHeight="1">
      <c r="A175" s="217"/>
      <c r="B175" s="62"/>
      <c r="C175" s="62"/>
      <c r="D175" s="62"/>
      <c r="E175" s="62"/>
      <c r="F175" s="222"/>
      <c r="G175" s="222"/>
      <c r="H175" s="219"/>
      <c r="I175" s="219"/>
      <c r="J175" s="219"/>
      <c r="K175" s="220"/>
      <c r="L175" s="34"/>
    </row>
    <row r="176" spans="1:12" ht="14.15" customHeight="1">
      <c r="A176" s="217"/>
      <c r="B176" s="62"/>
      <c r="C176" s="62"/>
      <c r="D176" s="62"/>
      <c r="E176" s="62"/>
      <c r="F176" s="222"/>
      <c r="G176" s="222"/>
      <c r="H176" s="219"/>
      <c r="I176" s="219"/>
      <c r="J176" s="219"/>
      <c r="K176" s="220"/>
      <c r="L176" s="34"/>
    </row>
    <row r="177" spans="1:12" ht="14.15" customHeight="1">
      <c r="A177" s="217"/>
      <c r="B177" s="62"/>
      <c r="C177" s="62"/>
      <c r="D177" s="62"/>
      <c r="E177" s="62"/>
      <c r="F177" s="222"/>
      <c r="G177" s="222"/>
      <c r="H177" s="219"/>
      <c r="I177" s="219"/>
      <c r="J177" s="219"/>
      <c r="K177" s="220"/>
      <c r="L177" s="34"/>
    </row>
    <row r="178" spans="1:12" ht="14.15" customHeight="1">
      <c r="A178" s="217"/>
      <c r="B178" s="62"/>
      <c r="C178" s="62"/>
      <c r="D178" s="62"/>
      <c r="E178" s="62"/>
      <c r="F178" s="222"/>
      <c r="G178" s="222"/>
      <c r="H178" s="219"/>
      <c r="I178" s="219"/>
      <c r="J178" s="219"/>
      <c r="K178" s="220"/>
      <c r="L178" s="34"/>
    </row>
    <row r="179" spans="1:12" ht="14.15" customHeight="1">
      <c r="A179" s="217"/>
      <c r="B179" s="62"/>
      <c r="C179" s="62"/>
      <c r="D179" s="62"/>
      <c r="E179" s="62"/>
      <c r="F179" s="222"/>
      <c r="G179" s="222"/>
      <c r="H179" s="219"/>
      <c r="I179" s="219"/>
      <c r="J179" s="219"/>
      <c r="K179" s="220"/>
      <c r="L179" s="34"/>
    </row>
    <row r="180" spans="1:12" ht="14.15" customHeight="1">
      <c r="A180" s="217"/>
      <c r="B180" s="62"/>
      <c r="C180" s="62"/>
      <c r="D180" s="62"/>
      <c r="E180" s="62"/>
      <c r="F180" s="222"/>
      <c r="G180" s="222"/>
      <c r="H180" s="219"/>
      <c r="I180" s="219"/>
      <c r="J180" s="219"/>
      <c r="K180" s="220"/>
      <c r="L180" s="34"/>
    </row>
    <row r="181" spans="1:12" ht="14.15" customHeight="1">
      <c r="A181" s="217"/>
      <c r="B181" s="62"/>
      <c r="C181" s="62"/>
      <c r="D181" s="62"/>
      <c r="E181" s="62"/>
      <c r="F181" s="222"/>
      <c r="G181" s="222"/>
      <c r="H181" s="219"/>
      <c r="I181" s="219"/>
      <c r="J181" s="219"/>
      <c r="K181" s="220"/>
      <c r="L181" s="34"/>
    </row>
    <row r="182" spans="1:12" ht="14.15" customHeight="1">
      <c r="A182" s="217"/>
      <c r="B182" s="62"/>
      <c r="C182" s="62"/>
      <c r="D182" s="62"/>
      <c r="E182" s="62"/>
      <c r="F182" s="222"/>
      <c r="G182" s="222"/>
      <c r="H182" s="219"/>
      <c r="I182" s="219"/>
      <c r="J182" s="219"/>
      <c r="K182" s="220"/>
      <c r="L182" s="34"/>
    </row>
    <row r="183" spans="1:12" ht="14.15" customHeight="1">
      <c r="A183" s="217"/>
      <c r="B183" s="62"/>
      <c r="C183" s="62"/>
      <c r="D183" s="62"/>
      <c r="E183" s="62"/>
      <c r="F183" s="222"/>
      <c r="G183" s="222"/>
      <c r="H183" s="219"/>
      <c r="I183" s="219"/>
      <c r="J183" s="219"/>
      <c r="K183" s="220"/>
      <c r="L183" s="34"/>
    </row>
    <row r="184" spans="1:12" ht="14.15" customHeight="1">
      <c r="A184" s="217"/>
      <c r="B184" s="62"/>
      <c r="C184" s="62"/>
      <c r="D184" s="62"/>
      <c r="E184" s="62"/>
      <c r="F184" s="222"/>
      <c r="G184" s="222"/>
      <c r="H184" s="219"/>
      <c r="I184" s="219"/>
      <c r="J184" s="219"/>
      <c r="K184" s="220"/>
      <c r="L184" s="34"/>
    </row>
    <row r="185" spans="1:12" ht="14.15" customHeight="1">
      <c r="A185" s="217"/>
      <c r="B185" s="62"/>
      <c r="C185" s="62"/>
      <c r="D185" s="62"/>
      <c r="E185" s="62"/>
      <c r="F185" s="222"/>
      <c r="G185" s="222"/>
      <c r="H185" s="219"/>
      <c r="I185" s="219"/>
      <c r="J185" s="219"/>
      <c r="K185" s="220"/>
      <c r="L185" s="34"/>
    </row>
    <row r="186" spans="1:12" ht="14.15" customHeight="1">
      <c r="A186" s="217"/>
      <c r="B186" s="62"/>
      <c r="C186" s="62"/>
      <c r="D186" s="62"/>
      <c r="E186" s="62"/>
      <c r="F186" s="222"/>
      <c r="G186" s="222"/>
      <c r="H186" s="219"/>
      <c r="I186" s="219"/>
      <c r="J186" s="219"/>
      <c r="K186" s="220"/>
      <c r="L186" s="34"/>
    </row>
    <row r="187" spans="1:12" ht="14.15" customHeight="1">
      <c r="A187" s="217"/>
      <c r="B187" s="62"/>
      <c r="C187" s="62"/>
      <c r="D187" s="62"/>
      <c r="E187" s="62"/>
      <c r="F187" s="222"/>
      <c r="G187" s="222"/>
      <c r="H187" s="219"/>
      <c r="I187" s="219"/>
      <c r="J187" s="219"/>
      <c r="K187" s="220"/>
      <c r="L187" s="34"/>
    </row>
    <row r="188" spans="1:12" ht="14.15" customHeight="1">
      <c r="A188" s="217"/>
      <c r="B188" s="62"/>
      <c r="C188" s="62"/>
      <c r="D188" s="62"/>
      <c r="E188" s="62"/>
      <c r="F188" s="222"/>
      <c r="G188" s="222"/>
      <c r="H188" s="219"/>
      <c r="I188" s="219"/>
      <c r="J188" s="219"/>
      <c r="K188" s="220"/>
      <c r="L188" s="34"/>
    </row>
    <row r="189" spans="1:12" ht="14.15" customHeight="1">
      <c r="A189" s="217"/>
      <c r="B189" s="62"/>
      <c r="C189" s="62"/>
      <c r="D189" s="62"/>
      <c r="E189" s="62"/>
      <c r="F189" s="222"/>
      <c r="G189" s="222"/>
      <c r="H189" s="219"/>
      <c r="I189" s="219"/>
      <c r="J189" s="219"/>
      <c r="K189" s="220"/>
      <c r="L189" s="34"/>
    </row>
    <row r="190" spans="1:12" ht="14.15" customHeight="1">
      <c r="A190" s="217"/>
      <c r="B190" s="62"/>
      <c r="C190" s="62"/>
      <c r="D190" s="62"/>
      <c r="E190" s="62"/>
      <c r="F190" s="222"/>
      <c r="G190" s="222"/>
      <c r="H190" s="219"/>
      <c r="I190" s="219"/>
      <c r="J190" s="219"/>
      <c r="K190" s="220"/>
      <c r="L190" s="34"/>
    </row>
    <row r="191" spans="1:12" ht="14.15" customHeight="1">
      <c r="A191" s="217"/>
      <c r="B191" s="62"/>
      <c r="C191" s="62"/>
      <c r="D191" s="62"/>
      <c r="E191" s="62"/>
      <c r="F191" s="222"/>
      <c r="G191" s="222"/>
      <c r="H191" s="219"/>
      <c r="I191" s="219"/>
      <c r="J191" s="219"/>
      <c r="K191" s="220"/>
      <c r="L191" s="34"/>
    </row>
    <row r="192" spans="1:12" ht="14.15" customHeight="1">
      <c r="A192" s="217"/>
      <c r="B192" s="62"/>
      <c r="C192" s="62"/>
      <c r="D192" s="62"/>
      <c r="E192" s="62"/>
      <c r="F192" s="222"/>
      <c r="G192" s="222"/>
      <c r="H192" s="219"/>
      <c r="I192" s="219"/>
      <c r="J192" s="219"/>
      <c r="K192" s="220"/>
      <c r="L192" s="34"/>
    </row>
    <row r="193" spans="1:12" ht="14.15" customHeight="1">
      <c r="A193" s="217"/>
      <c r="B193" s="62"/>
      <c r="C193" s="62"/>
      <c r="D193" s="62"/>
      <c r="E193" s="62"/>
      <c r="F193" s="222"/>
      <c r="G193" s="222"/>
      <c r="H193" s="219"/>
      <c r="I193" s="219"/>
      <c r="J193" s="219"/>
      <c r="K193" s="220"/>
      <c r="L193" s="34"/>
    </row>
    <row r="194" spans="1:12" ht="14.15" customHeight="1">
      <c r="A194" s="217"/>
      <c r="B194" s="62"/>
      <c r="C194" s="62"/>
      <c r="D194" s="62"/>
      <c r="E194" s="62"/>
      <c r="F194" s="222"/>
      <c r="G194" s="222"/>
      <c r="H194" s="219"/>
      <c r="I194" s="219"/>
      <c r="J194" s="219"/>
      <c r="K194" s="220"/>
      <c r="L194" s="34"/>
    </row>
    <row r="195" spans="1:12" ht="14.15" customHeight="1">
      <c r="A195" s="217"/>
      <c r="B195" s="62"/>
      <c r="C195" s="62"/>
      <c r="D195" s="62"/>
      <c r="E195" s="62"/>
      <c r="F195" s="222"/>
      <c r="G195" s="222"/>
      <c r="H195" s="219"/>
      <c r="I195" s="219"/>
      <c r="J195" s="219"/>
      <c r="K195" s="220"/>
      <c r="L195" s="34"/>
    </row>
    <row r="196" spans="1:12" ht="14.15" customHeight="1">
      <c r="A196" s="217"/>
      <c r="B196" s="62"/>
      <c r="C196" s="62"/>
      <c r="D196" s="62"/>
      <c r="E196" s="62"/>
      <c r="F196" s="222"/>
      <c r="G196" s="222"/>
      <c r="H196" s="219"/>
      <c r="I196" s="219"/>
      <c r="J196" s="219"/>
      <c r="K196" s="220"/>
      <c r="L196" s="34"/>
    </row>
    <row r="197" spans="1:12" ht="14.15" customHeight="1">
      <c r="A197" s="217"/>
      <c r="B197" s="62"/>
      <c r="C197" s="62"/>
      <c r="D197" s="62"/>
      <c r="E197" s="62"/>
      <c r="F197" s="222"/>
      <c r="G197" s="222"/>
      <c r="H197" s="219"/>
      <c r="I197" s="219"/>
      <c r="J197" s="219"/>
      <c r="K197" s="220"/>
      <c r="L197" s="34"/>
    </row>
    <row r="198" spans="1:12" ht="14.15" customHeight="1">
      <c r="A198" s="217"/>
      <c r="B198" s="62"/>
      <c r="C198" s="62"/>
      <c r="D198" s="62"/>
      <c r="E198" s="62"/>
      <c r="F198" s="222"/>
      <c r="G198" s="222"/>
      <c r="H198" s="219"/>
      <c r="I198" s="219"/>
      <c r="J198" s="219"/>
      <c r="K198" s="220"/>
      <c r="L198" s="34"/>
    </row>
    <row r="199" spans="1:12" ht="14.15" customHeight="1">
      <c r="A199" s="217"/>
      <c r="B199" s="62"/>
      <c r="C199" s="62"/>
      <c r="D199" s="62"/>
      <c r="E199" s="62"/>
      <c r="F199" s="222"/>
      <c r="G199" s="222"/>
      <c r="H199" s="219"/>
      <c r="I199" s="219"/>
      <c r="J199" s="219"/>
      <c r="K199" s="220"/>
      <c r="L199" s="34"/>
    </row>
    <row r="200" spans="1:12" ht="14.15" customHeight="1">
      <c r="A200" s="217"/>
      <c r="B200" s="62"/>
      <c r="C200" s="62"/>
      <c r="D200" s="62"/>
      <c r="E200" s="62"/>
      <c r="F200" s="222"/>
      <c r="G200" s="222"/>
      <c r="H200" s="219"/>
      <c r="I200" s="219"/>
      <c r="J200" s="219"/>
      <c r="K200" s="220"/>
      <c r="L200" s="34"/>
    </row>
    <row r="201" spans="1:12" ht="14.15" customHeight="1">
      <c r="A201" s="217"/>
      <c r="B201" s="62"/>
      <c r="C201" s="62"/>
      <c r="D201" s="62"/>
      <c r="E201" s="62"/>
      <c r="F201" s="222"/>
      <c r="G201" s="222"/>
      <c r="H201" s="219"/>
      <c r="I201" s="219"/>
      <c r="J201" s="219"/>
      <c r="K201" s="220"/>
      <c r="L201" s="34"/>
    </row>
    <row r="202" spans="1:12" ht="14.15" customHeight="1">
      <c r="A202" s="217"/>
      <c r="B202" s="62"/>
      <c r="C202" s="62"/>
      <c r="D202" s="62"/>
      <c r="E202" s="62"/>
      <c r="F202" s="222"/>
      <c r="G202" s="222"/>
      <c r="H202" s="219"/>
      <c r="I202" s="219"/>
      <c r="J202" s="219"/>
      <c r="K202" s="220"/>
      <c r="L202" s="34"/>
    </row>
    <row r="203" spans="1:12" ht="14.15" customHeight="1">
      <c r="A203" s="217"/>
      <c r="B203" s="62"/>
      <c r="C203" s="62"/>
      <c r="D203" s="62"/>
      <c r="E203" s="62"/>
      <c r="F203" s="222"/>
      <c r="G203" s="222"/>
      <c r="H203" s="219"/>
      <c r="I203" s="219"/>
      <c r="J203" s="219"/>
      <c r="K203" s="220"/>
      <c r="L203" s="34"/>
    </row>
    <row r="204" spans="1:12" ht="14.15" customHeight="1">
      <c r="A204" s="217"/>
      <c r="B204" s="62"/>
      <c r="C204" s="62"/>
      <c r="D204" s="62"/>
      <c r="E204" s="62"/>
      <c r="F204" s="222"/>
      <c r="G204" s="222"/>
      <c r="H204" s="219"/>
      <c r="I204" s="219"/>
      <c r="J204" s="219"/>
      <c r="K204" s="220"/>
      <c r="L204" s="34"/>
    </row>
    <row r="205" spans="1:12" ht="14.15" customHeight="1">
      <c r="A205" s="217"/>
      <c r="B205" s="62"/>
      <c r="C205" s="62"/>
      <c r="D205" s="62"/>
      <c r="E205" s="62"/>
      <c r="F205" s="222"/>
      <c r="G205" s="222"/>
      <c r="H205" s="219"/>
      <c r="I205" s="219"/>
      <c r="J205" s="219"/>
      <c r="K205" s="220"/>
      <c r="L205" s="34"/>
    </row>
    <row r="206" spans="1:12" ht="14.15" customHeight="1">
      <c r="A206" s="217"/>
      <c r="B206" s="62"/>
      <c r="C206" s="62"/>
      <c r="D206" s="62"/>
      <c r="E206" s="62"/>
      <c r="F206" s="222"/>
      <c r="G206" s="222"/>
      <c r="H206" s="219"/>
      <c r="I206" s="219"/>
      <c r="J206" s="219"/>
      <c r="K206" s="220"/>
      <c r="L206" s="34"/>
    </row>
    <row r="207" spans="1:12" ht="14.15" customHeight="1">
      <c r="A207" s="217"/>
      <c r="B207" s="62"/>
      <c r="C207" s="62"/>
      <c r="D207" s="62"/>
      <c r="E207" s="62"/>
      <c r="F207" s="222"/>
      <c r="G207" s="222"/>
      <c r="H207" s="219"/>
      <c r="I207" s="219"/>
      <c r="J207" s="219"/>
      <c r="K207" s="220"/>
      <c r="L207" s="34"/>
    </row>
    <row r="208" spans="1:12" ht="14.15" customHeight="1">
      <c r="A208" s="217"/>
      <c r="B208" s="62"/>
      <c r="C208" s="62"/>
      <c r="D208" s="62"/>
      <c r="E208" s="62"/>
      <c r="F208" s="222"/>
      <c r="G208" s="222"/>
      <c r="H208" s="219"/>
      <c r="I208" s="219"/>
      <c r="J208" s="219"/>
      <c r="K208" s="220"/>
      <c r="L208" s="34"/>
    </row>
    <row r="209" spans="1:12" ht="14.15" customHeight="1">
      <c r="A209" s="217"/>
      <c r="B209" s="62"/>
      <c r="C209" s="62"/>
      <c r="D209" s="62"/>
      <c r="E209" s="62"/>
      <c r="F209" s="222"/>
      <c r="G209" s="222"/>
      <c r="H209" s="219"/>
      <c r="I209" s="219"/>
      <c r="J209" s="219"/>
      <c r="K209" s="220"/>
      <c r="L209" s="34"/>
    </row>
    <row r="210" spans="1:12" ht="14.15" customHeight="1">
      <c r="A210" s="217"/>
      <c r="B210" s="62"/>
      <c r="C210" s="62"/>
      <c r="D210" s="62"/>
      <c r="E210" s="62"/>
      <c r="F210" s="222"/>
      <c r="G210" s="222"/>
      <c r="H210" s="219"/>
      <c r="I210" s="219"/>
      <c r="J210" s="219"/>
      <c r="K210" s="220"/>
      <c r="L210" s="34"/>
    </row>
    <row r="211" spans="1:12" ht="14.15" customHeight="1">
      <c r="A211" s="217"/>
      <c r="B211" s="62"/>
      <c r="C211" s="62"/>
      <c r="D211" s="62"/>
      <c r="E211" s="62"/>
      <c r="F211" s="222"/>
      <c r="G211" s="222"/>
      <c r="H211" s="219"/>
      <c r="I211" s="219"/>
      <c r="J211" s="219"/>
      <c r="K211" s="220"/>
      <c r="L211" s="34"/>
    </row>
    <row r="212" spans="1:12" ht="14.15" customHeight="1">
      <c r="A212" s="217"/>
      <c r="B212" s="62"/>
      <c r="C212" s="62"/>
      <c r="D212" s="62"/>
      <c r="E212" s="62"/>
      <c r="F212" s="222"/>
      <c r="G212" s="222"/>
      <c r="H212" s="219"/>
      <c r="I212" s="219"/>
      <c r="J212" s="219"/>
      <c r="K212" s="220"/>
      <c r="L212" s="34"/>
    </row>
    <row r="213" spans="1:12" ht="14.15" customHeight="1">
      <c r="A213" s="217"/>
      <c r="B213" s="62"/>
      <c r="C213" s="62"/>
      <c r="D213" s="62"/>
      <c r="E213" s="62"/>
      <c r="F213" s="222"/>
      <c r="G213" s="222"/>
      <c r="H213" s="219"/>
      <c r="I213" s="219"/>
      <c r="J213" s="219"/>
      <c r="K213" s="220"/>
      <c r="L213" s="34"/>
    </row>
    <row r="214" spans="1:12" ht="14.15" customHeight="1">
      <c r="A214" s="217"/>
      <c r="B214" s="62"/>
      <c r="C214" s="62"/>
      <c r="D214" s="62"/>
      <c r="E214" s="62"/>
      <c r="F214" s="222"/>
      <c r="G214" s="222"/>
      <c r="H214" s="219"/>
      <c r="I214" s="219"/>
      <c r="J214" s="219"/>
      <c r="K214" s="220"/>
      <c r="L214" s="34"/>
    </row>
    <row r="215" spans="1:12" ht="14.15" customHeight="1">
      <c r="A215" s="217"/>
      <c r="B215" s="62"/>
      <c r="C215" s="62"/>
      <c r="D215" s="62"/>
      <c r="E215" s="62"/>
      <c r="F215" s="222"/>
      <c r="G215" s="222"/>
      <c r="H215" s="219"/>
      <c r="I215" s="219"/>
      <c r="J215" s="219"/>
      <c r="K215" s="220"/>
      <c r="L215" s="34"/>
    </row>
    <row r="216" spans="1:12" ht="14.15" customHeight="1">
      <c r="A216" s="217"/>
      <c r="B216" s="62"/>
      <c r="C216" s="62"/>
      <c r="D216" s="62"/>
      <c r="E216" s="62"/>
      <c r="F216" s="222"/>
      <c r="G216" s="222"/>
      <c r="H216" s="219"/>
      <c r="I216" s="219"/>
      <c r="J216" s="219"/>
      <c r="K216" s="220"/>
      <c r="L216" s="34"/>
    </row>
    <row r="217" spans="1:12" ht="14.15" customHeight="1">
      <c r="A217" s="217"/>
      <c r="B217" s="62"/>
      <c r="C217" s="62"/>
      <c r="D217" s="62"/>
      <c r="E217" s="62"/>
      <c r="F217" s="222"/>
      <c r="G217" s="222"/>
      <c r="H217" s="219"/>
      <c r="I217" s="219"/>
      <c r="J217" s="219"/>
      <c r="K217" s="220"/>
      <c r="L217" s="34"/>
    </row>
    <row r="218" spans="1:12" ht="14.15" customHeight="1">
      <c r="A218" s="217"/>
      <c r="B218" s="62"/>
      <c r="C218" s="62"/>
      <c r="D218" s="62"/>
      <c r="E218" s="62"/>
      <c r="F218" s="222"/>
      <c r="G218" s="222"/>
      <c r="H218" s="219"/>
      <c r="I218" s="219"/>
      <c r="J218" s="219"/>
      <c r="K218" s="220"/>
      <c r="L218" s="34"/>
    </row>
    <row r="219" spans="1:12" ht="14.15" customHeight="1">
      <c r="A219" s="217"/>
      <c r="B219" s="62"/>
      <c r="C219" s="62"/>
      <c r="D219" s="62"/>
      <c r="E219" s="62"/>
      <c r="F219" s="222"/>
      <c r="G219" s="222"/>
      <c r="H219" s="219"/>
      <c r="I219" s="219"/>
      <c r="J219" s="219"/>
      <c r="K219" s="220"/>
      <c r="L219" s="34"/>
    </row>
    <row r="220" spans="1:12" ht="14.15" customHeight="1">
      <c r="A220" s="217"/>
      <c r="B220" s="62"/>
      <c r="C220" s="62"/>
      <c r="D220" s="62"/>
      <c r="E220" s="62"/>
      <c r="F220" s="222"/>
      <c r="G220" s="222"/>
      <c r="H220" s="219"/>
      <c r="I220" s="219"/>
      <c r="J220" s="219"/>
      <c r="K220" s="220"/>
      <c r="L220" s="34"/>
    </row>
    <row r="221" spans="1:12" ht="14.15" customHeight="1">
      <c r="A221" s="217"/>
      <c r="B221" s="62"/>
      <c r="C221" s="62"/>
      <c r="D221" s="62"/>
      <c r="E221" s="62"/>
      <c r="F221" s="222"/>
      <c r="G221" s="222"/>
      <c r="H221" s="219"/>
      <c r="I221" s="219"/>
      <c r="J221" s="219"/>
      <c r="K221" s="220"/>
      <c r="L221" s="34"/>
    </row>
    <row r="222" spans="1:12" ht="14.15" customHeight="1">
      <c r="A222" s="217"/>
      <c r="B222" s="62"/>
      <c r="C222" s="62"/>
      <c r="D222" s="62"/>
      <c r="E222" s="62"/>
      <c r="F222" s="222"/>
      <c r="G222" s="222"/>
      <c r="H222" s="219"/>
      <c r="I222" s="219"/>
      <c r="J222" s="219"/>
      <c r="K222" s="220"/>
      <c r="L222" s="34"/>
    </row>
    <row r="223" spans="1:12" ht="14.15" customHeight="1">
      <c r="A223" s="217"/>
      <c r="B223" s="62"/>
      <c r="C223" s="62"/>
      <c r="D223" s="62"/>
      <c r="E223" s="62"/>
      <c r="F223" s="222"/>
      <c r="G223" s="222"/>
      <c r="H223" s="219"/>
      <c r="I223" s="219"/>
      <c r="J223" s="219"/>
      <c r="K223" s="220"/>
      <c r="L223" s="34"/>
    </row>
    <row r="224" spans="1:12" ht="14.15" customHeight="1">
      <c r="A224" s="217"/>
      <c r="B224" s="62"/>
      <c r="C224" s="62"/>
      <c r="D224" s="62"/>
      <c r="E224" s="62"/>
      <c r="F224" s="222"/>
      <c r="G224" s="222"/>
      <c r="H224" s="219"/>
      <c r="I224" s="219"/>
      <c r="J224" s="219"/>
      <c r="K224" s="220"/>
      <c r="L224" s="34"/>
    </row>
    <row r="225" spans="1:12" ht="14.15" customHeight="1">
      <c r="A225" s="217"/>
      <c r="B225" s="62"/>
      <c r="C225" s="62"/>
      <c r="D225" s="62"/>
      <c r="E225" s="62"/>
      <c r="F225" s="222"/>
      <c r="G225" s="222"/>
      <c r="H225" s="219"/>
      <c r="I225" s="219"/>
      <c r="J225" s="219"/>
      <c r="K225" s="220"/>
      <c r="L225" s="34"/>
    </row>
    <row r="226" spans="1:12" ht="14.15" customHeight="1">
      <c r="A226" s="217"/>
      <c r="B226" s="62"/>
      <c r="C226" s="62"/>
      <c r="D226" s="62"/>
      <c r="E226" s="62"/>
      <c r="F226" s="222"/>
      <c r="G226" s="222"/>
      <c r="H226" s="219"/>
      <c r="I226" s="219"/>
      <c r="J226" s="219"/>
      <c r="K226" s="220"/>
      <c r="L226" s="34"/>
    </row>
    <row r="227" spans="1:12" ht="14.15" customHeight="1">
      <c r="A227" s="217"/>
      <c r="B227" s="62"/>
      <c r="C227" s="62"/>
      <c r="D227" s="62"/>
      <c r="E227" s="62"/>
      <c r="F227" s="222"/>
      <c r="G227" s="222"/>
      <c r="H227" s="219"/>
      <c r="I227" s="219"/>
      <c r="J227" s="219"/>
      <c r="K227" s="220"/>
      <c r="L227" s="34"/>
    </row>
    <row r="228" spans="1:12" ht="14.15" customHeight="1">
      <c r="A228" s="217"/>
      <c r="B228" s="62"/>
      <c r="C228" s="62"/>
      <c r="D228" s="62"/>
      <c r="E228" s="62"/>
      <c r="F228" s="222"/>
      <c r="G228" s="222"/>
      <c r="H228" s="219"/>
      <c r="I228" s="219"/>
      <c r="J228" s="219"/>
      <c r="K228" s="220"/>
      <c r="L228" s="34"/>
    </row>
    <row r="229" spans="1:12" ht="14.15" customHeight="1">
      <c r="A229" s="217"/>
      <c r="B229" s="62"/>
      <c r="C229" s="62"/>
      <c r="D229" s="62"/>
      <c r="E229" s="62"/>
      <c r="F229" s="222"/>
      <c r="G229" s="222"/>
      <c r="H229" s="219"/>
      <c r="I229" s="219"/>
      <c r="J229" s="219"/>
      <c r="K229" s="220"/>
      <c r="L229" s="34"/>
    </row>
    <row r="230" spans="1:12" ht="14.15" customHeight="1">
      <c r="A230" s="217"/>
      <c r="B230" s="62"/>
      <c r="C230" s="62"/>
      <c r="D230" s="62"/>
      <c r="E230" s="62"/>
      <c r="F230" s="222"/>
      <c r="G230" s="222"/>
      <c r="H230" s="219"/>
      <c r="I230" s="219"/>
      <c r="J230" s="219"/>
      <c r="K230" s="220"/>
      <c r="L230" s="34"/>
    </row>
    <row r="231" spans="1:12" ht="14.15" customHeight="1">
      <c r="A231" s="217"/>
      <c r="B231" s="62"/>
      <c r="C231" s="62"/>
      <c r="D231" s="62"/>
      <c r="E231" s="62"/>
      <c r="F231" s="222"/>
      <c r="G231" s="222"/>
      <c r="H231" s="219"/>
      <c r="I231" s="219"/>
      <c r="J231" s="219"/>
      <c r="K231" s="220"/>
      <c r="L231" s="34"/>
    </row>
    <row r="232" spans="1:12" ht="14.15" customHeight="1">
      <c r="A232" s="217"/>
      <c r="B232" s="62"/>
      <c r="C232" s="62"/>
      <c r="D232" s="62"/>
      <c r="E232" s="62"/>
      <c r="F232" s="222"/>
      <c r="G232" s="222"/>
      <c r="H232" s="219"/>
      <c r="I232" s="219"/>
      <c r="J232" s="219"/>
      <c r="K232" s="220"/>
      <c r="L232" s="34"/>
    </row>
    <row r="233" spans="1:12" ht="14.15" customHeight="1">
      <c r="A233" s="217"/>
      <c r="B233" s="62"/>
      <c r="C233" s="62"/>
      <c r="D233" s="62"/>
      <c r="E233" s="62"/>
      <c r="F233" s="222"/>
      <c r="G233" s="222"/>
      <c r="H233" s="219"/>
      <c r="I233" s="219"/>
      <c r="J233" s="219"/>
      <c r="K233" s="220"/>
      <c r="L233" s="34"/>
    </row>
    <row r="234" spans="1:12" ht="14.15" customHeight="1">
      <c r="A234" s="217"/>
      <c r="B234" s="62"/>
      <c r="C234" s="62"/>
      <c r="D234" s="62"/>
      <c r="E234" s="62"/>
      <c r="F234" s="222"/>
      <c r="G234" s="222"/>
      <c r="H234" s="219"/>
      <c r="I234" s="219"/>
      <c r="J234" s="219"/>
      <c r="K234" s="220"/>
      <c r="L234" s="34"/>
    </row>
    <row r="235" spans="1:12" ht="14.15" customHeight="1">
      <c r="A235" s="217"/>
      <c r="B235" s="62"/>
      <c r="C235" s="62"/>
      <c r="D235" s="62"/>
      <c r="E235" s="62"/>
      <c r="F235" s="222"/>
      <c r="G235" s="222"/>
      <c r="H235" s="219"/>
      <c r="I235" s="219"/>
      <c r="J235" s="219"/>
      <c r="K235" s="220"/>
      <c r="L235" s="34"/>
    </row>
    <row r="236" spans="1:12" ht="14.15" customHeight="1">
      <c r="A236" s="217"/>
      <c r="B236" s="62"/>
      <c r="C236" s="62"/>
      <c r="D236" s="62"/>
      <c r="E236" s="62"/>
      <c r="F236" s="222"/>
      <c r="G236" s="222"/>
      <c r="H236" s="219"/>
      <c r="I236" s="219"/>
      <c r="J236" s="219"/>
      <c r="K236" s="220"/>
      <c r="L236" s="34"/>
    </row>
    <row r="237" spans="1:12" ht="14.15" customHeight="1">
      <c r="A237" s="217"/>
      <c r="B237" s="62"/>
      <c r="C237" s="62"/>
      <c r="D237" s="62"/>
      <c r="E237" s="62"/>
      <c r="F237" s="222"/>
      <c r="G237" s="222"/>
      <c r="H237" s="219"/>
      <c r="I237" s="219"/>
      <c r="J237" s="219"/>
      <c r="K237" s="220"/>
      <c r="L237" s="34"/>
    </row>
    <row r="238" spans="1:12" ht="14.15" customHeight="1">
      <c r="A238" s="217"/>
      <c r="B238" s="62"/>
      <c r="C238" s="62"/>
      <c r="D238" s="62"/>
      <c r="E238" s="62"/>
      <c r="F238" s="222"/>
      <c r="G238" s="222"/>
      <c r="H238" s="219"/>
      <c r="I238" s="219"/>
      <c r="J238" s="219"/>
      <c r="K238" s="220"/>
      <c r="L238" s="34"/>
    </row>
    <row r="239" spans="1:12" ht="14.15" customHeight="1">
      <c r="A239" s="217"/>
      <c r="B239" s="62"/>
      <c r="C239" s="62"/>
      <c r="D239" s="62"/>
      <c r="E239" s="62"/>
      <c r="F239" s="222"/>
      <c r="G239" s="222"/>
      <c r="H239" s="219"/>
      <c r="I239" s="219"/>
      <c r="J239" s="219"/>
      <c r="K239" s="220"/>
      <c r="L239" s="34"/>
    </row>
    <row r="240" spans="1:12" ht="14.15" customHeight="1">
      <c r="A240" s="217"/>
      <c r="B240" s="62"/>
      <c r="C240" s="62"/>
      <c r="D240" s="62"/>
      <c r="E240" s="62"/>
      <c r="F240" s="222"/>
      <c r="G240" s="222"/>
      <c r="H240" s="219"/>
      <c r="I240" s="219"/>
      <c r="J240" s="219"/>
      <c r="K240" s="220"/>
      <c r="L240" s="34"/>
    </row>
    <row r="241" spans="1:12" ht="14.15" customHeight="1">
      <c r="A241" s="217"/>
      <c r="B241" s="62"/>
      <c r="C241" s="62"/>
      <c r="D241" s="62"/>
      <c r="E241" s="62"/>
      <c r="F241" s="222"/>
      <c r="G241" s="222"/>
      <c r="H241" s="219"/>
      <c r="I241" s="219"/>
      <c r="J241" s="219"/>
      <c r="K241" s="220"/>
      <c r="L241" s="34"/>
    </row>
    <row r="242" spans="1:12" ht="14.15" customHeight="1">
      <c r="A242" s="217"/>
      <c r="B242" s="62"/>
      <c r="C242" s="62"/>
      <c r="D242" s="62"/>
      <c r="E242" s="62"/>
      <c r="F242" s="222"/>
      <c r="G242" s="222"/>
      <c r="H242" s="219"/>
      <c r="I242" s="219"/>
      <c r="J242" s="219"/>
      <c r="K242" s="220"/>
      <c r="L242" s="34"/>
    </row>
    <row r="243" spans="1:12" ht="14.15" customHeight="1">
      <c r="A243" s="217"/>
      <c r="B243" s="62"/>
      <c r="C243" s="62"/>
      <c r="D243" s="62"/>
      <c r="E243" s="62"/>
      <c r="F243" s="222"/>
      <c r="G243" s="222"/>
      <c r="H243" s="219"/>
      <c r="I243" s="219"/>
      <c r="J243" s="219"/>
      <c r="K243" s="220"/>
      <c r="L243" s="34"/>
    </row>
    <row r="244" spans="1:12" ht="14.15" customHeight="1">
      <c r="A244" s="217"/>
      <c r="B244" s="62"/>
      <c r="C244" s="62"/>
      <c r="D244" s="62"/>
      <c r="E244" s="62"/>
      <c r="F244" s="222"/>
      <c r="G244" s="222"/>
      <c r="H244" s="219"/>
      <c r="I244" s="219"/>
      <c r="J244" s="219"/>
      <c r="K244" s="220"/>
      <c r="L244" s="34"/>
    </row>
    <row r="245" spans="1:12" ht="14.15" customHeight="1">
      <c r="A245" s="217"/>
      <c r="B245" s="62"/>
      <c r="C245" s="62"/>
      <c r="D245" s="62"/>
      <c r="E245" s="62"/>
      <c r="F245" s="222"/>
      <c r="G245" s="222"/>
      <c r="H245" s="219"/>
      <c r="I245" s="219"/>
      <c r="J245" s="219"/>
      <c r="K245" s="220"/>
      <c r="L245" s="34"/>
    </row>
    <row r="246" spans="1:12" ht="14.15" customHeight="1">
      <c r="A246" s="217"/>
      <c r="B246" s="62"/>
      <c r="C246" s="62"/>
      <c r="D246" s="62"/>
      <c r="E246" s="62"/>
      <c r="F246" s="222"/>
      <c r="G246" s="222"/>
      <c r="H246" s="219"/>
      <c r="I246" s="219"/>
      <c r="J246" s="219"/>
      <c r="K246" s="220"/>
      <c r="L246" s="34"/>
    </row>
    <row r="247" spans="1:12" ht="14.15" customHeight="1">
      <c r="A247" s="217"/>
      <c r="B247" s="62"/>
      <c r="C247" s="62"/>
      <c r="D247" s="62"/>
      <c r="E247" s="62"/>
      <c r="F247" s="222"/>
      <c r="G247" s="222"/>
      <c r="H247" s="219"/>
      <c r="I247" s="219"/>
      <c r="J247" s="219"/>
      <c r="K247" s="220"/>
      <c r="L247" s="34"/>
    </row>
    <row r="248" spans="1:12" ht="14.15" customHeight="1">
      <c r="A248" s="217"/>
      <c r="B248" s="62"/>
      <c r="C248" s="62"/>
      <c r="D248" s="62"/>
      <c r="E248" s="62"/>
      <c r="F248" s="222"/>
      <c r="G248" s="222"/>
      <c r="H248" s="219"/>
      <c r="I248" s="219"/>
      <c r="J248" s="219"/>
      <c r="K248" s="220"/>
      <c r="L248" s="34"/>
    </row>
    <row r="249" spans="1:12" ht="14.15" customHeight="1">
      <c r="A249" s="217"/>
      <c r="B249" s="62"/>
      <c r="C249" s="62"/>
      <c r="D249" s="62"/>
      <c r="E249" s="62"/>
      <c r="F249" s="222"/>
      <c r="G249" s="222"/>
      <c r="H249" s="219"/>
      <c r="I249" s="219"/>
      <c r="J249" s="219"/>
      <c r="K249" s="220"/>
      <c r="L249" s="34"/>
    </row>
    <row r="250" spans="1:12" ht="14.15" customHeight="1">
      <c r="A250" s="217"/>
      <c r="B250" s="62"/>
      <c r="C250" s="62"/>
      <c r="D250" s="62"/>
      <c r="E250" s="62"/>
      <c r="F250" s="222"/>
      <c r="G250" s="222"/>
      <c r="H250" s="219"/>
      <c r="I250" s="219"/>
      <c r="J250" s="219"/>
      <c r="K250" s="220"/>
      <c r="L250" s="34"/>
    </row>
    <row r="251" spans="1:12" ht="14.15" customHeight="1">
      <c r="A251" s="217"/>
      <c r="B251" s="62"/>
      <c r="C251" s="62"/>
      <c r="D251" s="62"/>
      <c r="E251" s="62"/>
      <c r="F251" s="222"/>
      <c r="G251" s="222"/>
      <c r="H251" s="219"/>
      <c r="I251" s="219"/>
      <c r="J251" s="219"/>
      <c r="K251" s="220"/>
      <c r="L251" s="34"/>
    </row>
    <row r="252" spans="1:12" ht="14.15" customHeight="1">
      <c r="A252" s="217"/>
      <c r="B252" s="62"/>
      <c r="C252" s="62"/>
      <c r="D252" s="62"/>
      <c r="E252" s="62"/>
      <c r="F252" s="222"/>
      <c r="G252" s="222"/>
      <c r="H252" s="219"/>
      <c r="I252" s="219"/>
      <c r="J252" s="219"/>
      <c r="K252" s="220"/>
      <c r="L252" s="34"/>
    </row>
    <row r="253" spans="1:12" ht="14.15" customHeight="1">
      <c r="A253" s="217"/>
      <c r="B253" s="62"/>
      <c r="C253" s="62"/>
      <c r="D253" s="62"/>
      <c r="E253" s="62"/>
      <c r="F253" s="222"/>
      <c r="G253" s="222"/>
      <c r="H253" s="219"/>
      <c r="I253" s="219"/>
      <c r="J253" s="219"/>
      <c r="K253" s="220"/>
      <c r="L253" s="34"/>
    </row>
    <row r="254" spans="1:12" ht="14.15" customHeight="1">
      <c r="A254" s="217"/>
      <c r="B254" s="62"/>
      <c r="C254" s="62"/>
      <c r="D254" s="62"/>
      <c r="E254" s="62"/>
      <c r="F254" s="222"/>
      <c r="G254" s="222"/>
      <c r="H254" s="219"/>
      <c r="I254" s="219"/>
      <c r="J254" s="219"/>
      <c r="K254" s="220"/>
      <c r="L254" s="34"/>
    </row>
    <row r="255" spans="1:12" ht="14.15" customHeight="1">
      <c r="A255" s="217"/>
      <c r="B255" s="62"/>
      <c r="C255" s="62"/>
      <c r="D255" s="62"/>
      <c r="E255" s="62"/>
      <c r="F255" s="222"/>
      <c r="G255" s="222"/>
      <c r="H255" s="219"/>
      <c r="I255" s="219"/>
      <c r="J255" s="219"/>
      <c r="K255" s="220"/>
      <c r="L255" s="34"/>
    </row>
    <row r="256" spans="1:12" ht="14.15" customHeight="1">
      <c r="A256" s="217"/>
      <c r="B256" s="62"/>
      <c r="C256" s="62"/>
      <c r="D256" s="62"/>
      <c r="E256" s="62"/>
      <c r="F256" s="222"/>
      <c r="G256" s="222"/>
      <c r="H256" s="219"/>
      <c r="I256" s="219"/>
      <c r="J256" s="219"/>
      <c r="K256" s="220"/>
      <c r="L256" s="34"/>
    </row>
    <row r="257" spans="1:12" ht="14.15" customHeight="1">
      <c r="A257" s="217"/>
      <c r="B257" s="62"/>
      <c r="C257" s="62"/>
      <c r="D257" s="62"/>
      <c r="E257" s="62"/>
      <c r="F257" s="222"/>
      <c r="G257" s="222"/>
      <c r="H257" s="219"/>
      <c r="I257" s="219"/>
      <c r="J257" s="219"/>
      <c r="K257" s="220"/>
      <c r="L257" s="34"/>
    </row>
    <row r="258" spans="1:12" ht="14.15" customHeight="1">
      <c r="A258" s="217"/>
      <c r="B258" s="62"/>
      <c r="C258" s="62"/>
      <c r="D258" s="62"/>
      <c r="E258" s="62"/>
      <c r="F258" s="222"/>
      <c r="G258" s="222"/>
      <c r="H258" s="219"/>
      <c r="I258" s="219"/>
      <c r="J258" s="219"/>
      <c r="K258" s="220"/>
      <c r="L258" s="34"/>
    </row>
    <row r="259" spans="1:12" ht="14.15" customHeight="1">
      <c r="A259" s="217"/>
      <c r="B259" s="62"/>
      <c r="C259" s="62"/>
      <c r="D259" s="62"/>
      <c r="E259" s="62"/>
      <c r="F259" s="222"/>
      <c r="G259" s="222"/>
      <c r="H259" s="219"/>
      <c r="I259" s="219"/>
      <c r="J259" s="219"/>
      <c r="K259" s="220"/>
      <c r="L259" s="34"/>
    </row>
    <row r="260" spans="1:12" ht="14.15" customHeight="1">
      <c r="A260" s="217"/>
      <c r="B260" s="62"/>
      <c r="C260" s="62"/>
      <c r="D260" s="62"/>
      <c r="E260" s="62"/>
      <c r="F260" s="222"/>
      <c r="G260" s="222"/>
      <c r="H260" s="219"/>
      <c r="I260" s="219"/>
      <c r="J260" s="219"/>
      <c r="K260" s="220"/>
      <c r="L260" s="34"/>
    </row>
    <row r="261" spans="1:12" ht="14.15" customHeight="1">
      <c r="A261" s="217"/>
      <c r="B261" s="62"/>
      <c r="C261" s="62"/>
      <c r="D261" s="62"/>
      <c r="E261" s="62"/>
      <c r="F261" s="222"/>
      <c r="G261" s="222"/>
      <c r="H261" s="219"/>
      <c r="I261" s="219"/>
      <c r="J261" s="219"/>
      <c r="K261" s="220"/>
      <c r="L261" s="34"/>
    </row>
    <row r="262" spans="1:12" ht="14.15" customHeight="1">
      <c r="A262" s="217"/>
      <c r="B262" s="62"/>
      <c r="C262" s="62"/>
      <c r="D262" s="62"/>
      <c r="E262" s="62"/>
      <c r="F262" s="222"/>
      <c r="G262" s="222"/>
      <c r="H262" s="219"/>
      <c r="I262" s="219"/>
      <c r="J262" s="219"/>
      <c r="K262" s="220"/>
      <c r="L262" s="34"/>
    </row>
    <row r="263" spans="1:12" ht="14.15" customHeight="1">
      <c r="A263" s="217"/>
      <c r="B263" s="62"/>
      <c r="C263" s="62"/>
      <c r="D263" s="62"/>
      <c r="E263" s="62"/>
      <c r="F263" s="222"/>
      <c r="G263" s="222"/>
      <c r="H263" s="219"/>
      <c r="I263" s="219"/>
      <c r="J263" s="219"/>
      <c r="K263" s="220"/>
      <c r="L263" s="34"/>
    </row>
    <row r="264" spans="1:12" ht="14.15" customHeight="1">
      <c r="A264" s="217"/>
      <c r="B264" s="62"/>
      <c r="C264" s="62"/>
      <c r="D264" s="62"/>
      <c r="E264" s="62"/>
      <c r="F264" s="222"/>
      <c r="G264" s="222"/>
      <c r="H264" s="219"/>
      <c r="I264" s="219"/>
      <c r="J264" s="219"/>
      <c r="K264" s="220"/>
      <c r="L264" s="34"/>
    </row>
    <row r="265" spans="1:12" ht="14.15" customHeight="1">
      <c r="A265" s="217"/>
      <c r="B265" s="62"/>
      <c r="C265" s="62"/>
      <c r="D265" s="62"/>
      <c r="E265" s="62"/>
      <c r="F265" s="222"/>
      <c r="G265" s="222"/>
      <c r="H265" s="219"/>
      <c r="I265" s="219"/>
      <c r="J265" s="219"/>
      <c r="K265" s="220"/>
      <c r="L265" s="34"/>
    </row>
    <row r="266" spans="1:12" ht="14.15" customHeight="1">
      <c r="A266" s="217"/>
      <c r="B266" s="62"/>
      <c r="C266" s="62"/>
      <c r="D266" s="62"/>
      <c r="E266" s="62"/>
      <c r="F266" s="222"/>
      <c r="G266" s="222"/>
      <c r="H266" s="219"/>
      <c r="I266" s="219"/>
      <c r="J266" s="219"/>
      <c r="K266" s="220"/>
      <c r="L266" s="34"/>
    </row>
    <row r="267" spans="1:12" ht="14.15" customHeight="1">
      <c r="A267" s="217"/>
      <c r="B267" s="62"/>
      <c r="C267" s="62"/>
      <c r="D267" s="62"/>
      <c r="E267" s="62"/>
      <c r="F267" s="222"/>
      <c r="G267" s="222"/>
      <c r="H267" s="219"/>
      <c r="I267" s="219"/>
      <c r="J267" s="219"/>
      <c r="K267" s="220"/>
      <c r="L267" s="34"/>
    </row>
    <row r="268" spans="1:12" ht="14.15" customHeight="1">
      <c r="A268" s="217"/>
      <c r="B268" s="62"/>
      <c r="C268" s="62"/>
      <c r="D268" s="62"/>
      <c r="E268" s="62"/>
      <c r="F268" s="222"/>
      <c r="G268" s="222"/>
      <c r="H268" s="219"/>
      <c r="I268" s="219"/>
      <c r="J268" s="219"/>
      <c r="K268" s="220"/>
      <c r="L268" s="34"/>
    </row>
    <row r="269" spans="1:12" ht="14.15" customHeight="1">
      <c r="A269" s="217"/>
      <c r="B269" s="62"/>
      <c r="C269" s="62"/>
      <c r="D269" s="62"/>
      <c r="E269" s="62"/>
      <c r="F269" s="222"/>
      <c r="G269" s="222"/>
      <c r="H269" s="219"/>
      <c r="I269" s="219"/>
      <c r="J269" s="219"/>
      <c r="K269" s="220"/>
      <c r="L269" s="34"/>
    </row>
    <row r="270" spans="1:12" ht="14.15" customHeight="1">
      <c r="A270" s="217"/>
      <c r="B270" s="62"/>
      <c r="C270" s="62"/>
      <c r="D270" s="62"/>
      <c r="E270" s="62"/>
      <c r="F270" s="222"/>
      <c r="G270" s="222"/>
      <c r="H270" s="219"/>
      <c r="I270" s="219"/>
      <c r="J270" s="219"/>
      <c r="K270" s="220"/>
      <c r="L270" s="34"/>
    </row>
    <row r="271" spans="1:12" ht="14.15" customHeight="1">
      <c r="A271" s="217"/>
      <c r="B271" s="62"/>
      <c r="C271" s="62"/>
      <c r="D271" s="62"/>
      <c r="E271" s="62"/>
      <c r="F271" s="222"/>
      <c r="G271" s="222"/>
      <c r="H271" s="219"/>
      <c r="I271" s="219"/>
      <c r="J271" s="219"/>
      <c r="K271" s="220"/>
      <c r="L271" s="34"/>
    </row>
    <row r="272" spans="1:12" ht="14.15" customHeight="1">
      <c r="A272" s="217"/>
      <c r="B272" s="62"/>
      <c r="C272" s="62"/>
      <c r="D272" s="62"/>
      <c r="E272" s="62"/>
      <c r="F272" s="222"/>
      <c r="G272" s="222"/>
      <c r="H272" s="219"/>
      <c r="I272" s="219"/>
      <c r="J272" s="219"/>
      <c r="K272" s="220"/>
      <c r="L272" s="34"/>
    </row>
    <row r="273" spans="1:12" ht="14.15" customHeight="1">
      <c r="A273" s="217"/>
      <c r="B273" s="62"/>
      <c r="C273" s="62"/>
      <c r="D273" s="62"/>
      <c r="E273" s="62"/>
      <c r="F273" s="222"/>
      <c r="G273" s="222"/>
      <c r="H273" s="219"/>
      <c r="I273" s="219"/>
      <c r="J273" s="219"/>
      <c r="K273" s="220"/>
      <c r="L273" s="34"/>
    </row>
    <row r="274" spans="1:12" ht="14.15" customHeight="1">
      <c r="A274" s="217"/>
      <c r="B274" s="62"/>
      <c r="C274" s="62"/>
      <c r="D274" s="62"/>
      <c r="E274" s="62"/>
      <c r="F274" s="222"/>
      <c r="G274" s="222"/>
      <c r="H274" s="219"/>
      <c r="I274" s="219"/>
      <c r="J274" s="219"/>
      <c r="K274" s="220"/>
      <c r="L274" s="34"/>
    </row>
    <row r="275" spans="1:12" ht="14.15" customHeight="1">
      <c r="A275" s="217"/>
      <c r="B275" s="62"/>
      <c r="C275" s="62"/>
      <c r="D275" s="62"/>
      <c r="E275" s="62"/>
      <c r="F275" s="222"/>
      <c r="G275" s="222"/>
      <c r="H275" s="219"/>
      <c r="I275" s="219"/>
      <c r="J275" s="219"/>
      <c r="K275" s="220"/>
      <c r="L275" s="34"/>
    </row>
    <row r="276" spans="1:12" ht="14.15" customHeight="1">
      <c r="A276" s="217"/>
      <c r="B276" s="62"/>
      <c r="C276" s="62"/>
      <c r="D276" s="62"/>
      <c r="E276" s="62"/>
      <c r="F276" s="222"/>
      <c r="G276" s="222"/>
      <c r="H276" s="219"/>
      <c r="I276" s="219"/>
      <c r="J276" s="219"/>
      <c r="K276" s="220"/>
      <c r="L276" s="34"/>
    </row>
    <row r="277" spans="1:12" ht="14.15" customHeight="1">
      <c r="A277" s="217"/>
      <c r="B277" s="62"/>
      <c r="C277" s="62"/>
      <c r="D277" s="62"/>
      <c r="E277" s="62"/>
      <c r="F277" s="222"/>
      <c r="G277" s="222"/>
      <c r="H277" s="219"/>
      <c r="I277" s="219"/>
      <c r="J277" s="219"/>
      <c r="K277" s="220"/>
      <c r="L277" s="34"/>
    </row>
    <row r="278" spans="1:12" ht="14.15" customHeight="1">
      <c r="A278" s="217"/>
      <c r="B278" s="62"/>
      <c r="C278" s="62"/>
      <c r="D278" s="62"/>
      <c r="E278" s="62"/>
      <c r="F278" s="222"/>
      <c r="G278" s="222"/>
      <c r="H278" s="219"/>
      <c r="I278" s="219"/>
      <c r="J278" s="219"/>
      <c r="K278" s="220"/>
      <c r="L278" s="34"/>
    </row>
    <row r="279" spans="1:12" ht="14.15" customHeight="1">
      <c r="A279" s="217"/>
      <c r="B279" s="62"/>
      <c r="C279" s="62"/>
      <c r="D279" s="62"/>
      <c r="E279" s="62"/>
      <c r="F279" s="222"/>
      <c r="G279" s="222"/>
      <c r="H279" s="219"/>
      <c r="I279" s="219"/>
      <c r="J279" s="219"/>
      <c r="K279" s="220"/>
      <c r="L279" s="34"/>
    </row>
    <row r="280" spans="1:12" ht="14.15" customHeight="1">
      <c r="A280" s="217"/>
      <c r="B280" s="62"/>
      <c r="C280" s="62"/>
      <c r="D280" s="62"/>
      <c r="E280" s="62"/>
      <c r="F280" s="222"/>
      <c r="G280" s="222"/>
      <c r="H280" s="219"/>
      <c r="I280" s="219"/>
      <c r="J280" s="219"/>
      <c r="K280" s="220"/>
      <c r="L280" s="34"/>
    </row>
    <row r="281" spans="1:12" ht="14.15" customHeight="1">
      <c r="A281" s="217"/>
      <c r="B281" s="62"/>
      <c r="C281" s="62"/>
      <c r="D281" s="62"/>
      <c r="E281" s="62"/>
      <c r="F281" s="222"/>
      <c r="G281" s="222"/>
      <c r="H281" s="219"/>
      <c r="I281" s="219"/>
      <c r="J281" s="219"/>
      <c r="K281" s="220"/>
      <c r="L281" s="34"/>
    </row>
    <row r="282" spans="1:12" ht="14.15" customHeight="1">
      <c r="A282" s="217"/>
      <c r="B282" s="62"/>
      <c r="C282" s="62"/>
      <c r="D282" s="62"/>
      <c r="E282" s="62"/>
      <c r="F282" s="222"/>
      <c r="G282" s="222"/>
      <c r="H282" s="219"/>
      <c r="I282" s="219"/>
      <c r="J282" s="219"/>
      <c r="K282" s="220"/>
      <c r="L282" s="34"/>
    </row>
    <row r="283" spans="1:12" ht="14.15" customHeight="1">
      <c r="A283" s="217"/>
      <c r="B283" s="62"/>
      <c r="C283" s="62"/>
      <c r="D283" s="62"/>
      <c r="E283" s="62"/>
      <c r="F283" s="222"/>
      <c r="G283" s="222"/>
      <c r="H283" s="219"/>
      <c r="I283" s="219"/>
      <c r="J283" s="219"/>
      <c r="K283" s="220"/>
      <c r="L283" s="34"/>
    </row>
    <row r="284" spans="1:12" ht="14.15" customHeight="1">
      <c r="A284" s="217"/>
      <c r="B284" s="62"/>
      <c r="C284" s="62"/>
      <c r="D284" s="62"/>
      <c r="E284" s="62"/>
      <c r="F284" s="222"/>
      <c r="G284" s="222"/>
      <c r="H284" s="219"/>
      <c r="I284" s="219"/>
      <c r="J284" s="219"/>
      <c r="K284" s="220"/>
      <c r="L284" s="34"/>
    </row>
    <row r="285" spans="1:12" ht="14.15" customHeight="1">
      <c r="A285" s="217"/>
      <c r="B285" s="62"/>
      <c r="C285" s="62"/>
      <c r="D285" s="62"/>
      <c r="E285" s="62"/>
      <c r="F285" s="222"/>
      <c r="G285" s="222"/>
      <c r="H285" s="219"/>
      <c r="I285" s="219"/>
      <c r="J285" s="219"/>
      <c r="K285" s="220"/>
      <c r="L285" s="34"/>
    </row>
    <row r="286" spans="1:12" ht="14.15" customHeight="1">
      <c r="A286" s="217"/>
      <c r="B286" s="62"/>
      <c r="C286" s="62"/>
      <c r="D286" s="62"/>
      <c r="E286" s="62"/>
      <c r="F286" s="222"/>
      <c r="G286" s="222"/>
      <c r="H286" s="219"/>
      <c r="I286" s="219"/>
      <c r="J286" s="219"/>
      <c r="K286" s="220"/>
      <c r="L286" s="34"/>
    </row>
    <row r="287" spans="1:12" ht="14.15" customHeight="1">
      <c r="A287" s="217"/>
      <c r="B287" s="62"/>
      <c r="C287" s="62"/>
      <c r="D287" s="62"/>
      <c r="E287" s="62"/>
      <c r="F287" s="222"/>
      <c r="G287" s="222"/>
      <c r="H287" s="219"/>
      <c r="I287" s="219"/>
      <c r="J287" s="219"/>
      <c r="K287" s="220"/>
      <c r="L287" s="34"/>
    </row>
    <row r="288" spans="1:12" ht="14.15" customHeight="1">
      <c r="A288" s="217"/>
      <c r="B288" s="62"/>
      <c r="C288" s="62"/>
      <c r="D288" s="62"/>
      <c r="E288" s="62"/>
      <c r="F288" s="222"/>
      <c r="G288" s="222"/>
      <c r="H288" s="219"/>
      <c r="I288" s="219"/>
      <c r="J288" s="219"/>
      <c r="K288" s="220"/>
      <c r="L288" s="34"/>
    </row>
    <row r="289" spans="1:12" ht="14.15" customHeight="1">
      <c r="A289" s="217"/>
      <c r="B289" s="62"/>
      <c r="C289" s="62"/>
      <c r="D289" s="62"/>
      <c r="E289" s="62"/>
      <c r="F289" s="222"/>
      <c r="G289" s="222"/>
      <c r="H289" s="219"/>
      <c r="I289" s="219"/>
      <c r="J289" s="219"/>
      <c r="K289" s="220"/>
      <c r="L289" s="34"/>
    </row>
    <row r="290" spans="1:12" ht="14.15" customHeight="1">
      <c r="A290" s="217"/>
      <c r="B290" s="62"/>
      <c r="C290" s="62"/>
      <c r="D290" s="62"/>
      <c r="E290" s="62"/>
      <c r="F290" s="222"/>
      <c r="G290" s="222"/>
      <c r="H290" s="219"/>
      <c r="I290" s="219"/>
      <c r="J290" s="219"/>
      <c r="K290" s="220"/>
      <c r="L290" s="34"/>
    </row>
    <row r="291" spans="1:12" ht="14.15" customHeight="1">
      <c r="A291" s="217"/>
      <c r="B291" s="62"/>
      <c r="C291" s="62"/>
      <c r="D291" s="62"/>
      <c r="E291" s="62"/>
      <c r="F291" s="222"/>
      <c r="G291" s="222"/>
      <c r="H291" s="219"/>
      <c r="I291" s="219"/>
      <c r="J291" s="219"/>
      <c r="K291" s="220"/>
      <c r="L291" s="34"/>
    </row>
    <row r="292" spans="1:12" ht="14.15" customHeight="1">
      <c r="A292" s="217"/>
      <c r="B292" s="62"/>
      <c r="C292" s="62"/>
      <c r="D292" s="62"/>
      <c r="E292" s="62"/>
      <c r="F292" s="222"/>
      <c r="G292" s="222"/>
      <c r="H292" s="219"/>
      <c r="I292" s="219"/>
      <c r="J292" s="219"/>
      <c r="K292" s="220"/>
      <c r="L292" s="34"/>
    </row>
    <row r="293" spans="1:12" ht="14.15" customHeight="1">
      <c r="A293" s="217"/>
      <c r="B293" s="62"/>
      <c r="C293" s="62"/>
      <c r="D293" s="62"/>
      <c r="E293" s="62"/>
      <c r="F293" s="222"/>
      <c r="G293" s="222"/>
      <c r="H293" s="219"/>
      <c r="I293" s="219"/>
      <c r="J293" s="219"/>
      <c r="K293" s="220"/>
      <c r="L293" s="34"/>
    </row>
    <row r="294" spans="1:12" ht="14.15" customHeight="1">
      <c r="A294" s="217"/>
      <c r="B294" s="62"/>
      <c r="C294" s="62"/>
      <c r="D294" s="62"/>
      <c r="E294" s="62"/>
      <c r="F294" s="222"/>
      <c r="G294" s="222"/>
      <c r="H294" s="219"/>
      <c r="I294" s="219"/>
      <c r="J294" s="219"/>
      <c r="K294" s="220"/>
      <c r="L294" s="34"/>
    </row>
    <row r="295" spans="1:12" ht="14.15" customHeight="1">
      <c r="A295" s="217"/>
      <c r="B295" s="62"/>
      <c r="C295" s="62"/>
      <c r="D295" s="62"/>
      <c r="E295" s="62"/>
      <c r="F295" s="222"/>
      <c r="G295" s="222"/>
      <c r="H295" s="219"/>
      <c r="I295" s="219"/>
      <c r="J295" s="219"/>
      <c r="K295" s="220"/>
      <c r="L295" s="34"/>
    </row>
    <row r="296" spans="1:12" ht="14.15" customHeight="1">
      <c r="A296" s="217"/>
      <c r="B296" s="62"/>
      <c r="C296" s="62"/>
      <c r="D296" s="62"/>
      <c r="E296" s="62"/>
      <c r="F296" s="222"/>
      <c r="G296" s="222"/>
      <c r="H296" s="219"/>
      <c r="I296" s="219"/>
      <c r="J296" s="219"/>
      <c r="K296" s="220"/>
      <c r="L296" s="34"/>
    </row>
    <row r="297" spans="1:12" ht="14.15" customHeight="1">
      <c r="A297" s="217"/>
      <c r="B297" s="62"/>
      <c r="C297" s="62"/>
      <c r="D297" s="62"/>
      <c r="E297" s="62"/>
      <c r="F297" s="222"/>
      <c r="G297" s="222"/>
      <c r="H297" s="219"/>
      <c r="I297" s="219"/>
      <c r="J297" s="219"/>
      <c r="K297" s="220"/>
      <c r="L297" s="34"/>
    </row>
    <row r="298" spans="1:12" ht="14.15" customHeight="1">
      <c r="A298" s="217"/>
      <c r="B298" s="62"/>
      <c r="C298" s="62"/>
      <c r="D298" s="62"/>
      <c r="E298" s="62"/>
      <c r="F298" s="222"/>
      <c r="G298" s="222"/>
      <c r="H298" s="219"/>
      <c r="I298" s="219"/>
      <c r="J298" s="219"/>
      <c r="K298" s="220"/>
      <c r="L298" s="34"/>
    </row>
    <row r="299" spans="1:12" ht="14.15" customHeight="1">
      <c r="A299" s="217"/>
      <c r="B299" s="62"/>
      <c r="C299" s="62"/>
      <c r="D299" s="62"/>
      <c r="E299" s="62"/>
      <c r="F299" s="222"/>
      <c r="G299" s="222"/>
      <c r="H299" s="219"/>
      <c r="I299" s="219"/>
      <c r="J299" s="219"/>
      <c r="K299" s="220"/>
      <c r="L299" s="34"/>
    </row>
    <row r="300" spans="1:12" ht="14.15" customHeight="1">
      <c r="A300" s="217"/>
      <c r="B300" s="62"/>
      <c r="C300" s="62"/>
      <c r="D300" s="62"/>
      <c r="E300" s="62"/>
      <c r="F300" s="222"/>
      <c r="G300" s="222"/>
      <c r="H300" s="219"/>
      <c r="I300" s="219"/>
      <c r="J300" s="219"/>
      <c r="K300" s="220"/>
      <c r="L300" s="34"/>
    </row>
    <row r="301" spans="1:12" ht="14.15" customHeight="1">
      <c r="A301" s="217"/>
      <c r="B301" s="62"/>
      <c r="C301" s="62"/>
      <c r="D301" s="62"/>
      <c r="E301" s="62"/>
      <c r="F301" s="222"/>
      <c r="G301" s="222"/>
      <c r="H301" s="219"/>
      <c r="I301" s="219"/>
      <c r="J301" s="219"/>
      <c r="K301" s="220"/>
      <c r="L301" s="34"/>
    </row>
    <row r="302" spans="1:12" ht="14.15" customHeight="1">
      <c r="A302" s="217"/>
      <c r="B302" s="62"/>
      <c r="C302" s="62"/>
      <c r="D302" s="62"/>
      <c r="E302" s="62"/>
      <c r="F302" s="222"/>
      <c r="G302" s="222"/>
      <c r="H302" s="219"/>
      <c r="I302" s="219"/>
      <c r="J302" s="219"/>
      <c r="K302" s="220"/>
      <c r="L302" s="34"/>
    </row>
    <row r="303" spans="1:12" ht="14.15" customHeight="1">
      <c r="A303" s="217"/>
      <c r="B303" s="62"/>
      <c r="C303" s="62"/>
      <c r="D303" s="62"/>
      <c r="E303" s="62"/>
      <c r="F303" s="222"/>
      <c r="G303" s="222"/>
      <c r="H303" s="219"/>
      <c r="I303" s="219"/>
      <c r="J303" s="219"/>
      <c r="K303" s="220"/>
      <c r="L303" s="34"/>
    </row>
    <row r="304" spans="1:12" ht="14.15" customHeight="1">
      <c r="A304" s="217"/>
      <c r="B304" s="62"/>
      <c r="C304" s="62"/>
      <c r="D304" s="62"/>
      <c r="E304" s="62"/>
      <c r="F304" s="222"/>
      <c r="G304" s="222"/>
      <c r="H304" s="219"/>
      <c r="I304" s="219"/>
      <c r="J304" s="219"/>
      <c r="K304" s="220"/>
      <c r="L304" s="34"/>
    </row>
    <row r="305" spans="1:12" ht="14.15" customHeight="1">
      <c r="A305" s="217"/>
      <c r="B305" s="62"/>
      <c r="C305" s="62"/>
      <c r="D305" s="62"/>
      <c r="E305" s="62"/>
      <c r="F305" s="222"/>
      <c r="G305" s="222"/>
      <c r="H305" s="219"/>
      <c r="I305" s="219"/>
      <c r="J305" s="219"/>
      <c r="K305" s="220"/>
      <c r="L305" s="34"/>
    </row>
    <row r="306" spans="1:12" ht="14.15" customHeight="1">
      <c r="A306" s="217"/>
      <c r="B306" s="62"/>
      <c r="C306" s="62"/>
      <c r="D306" s="62"/>
      <c r="E306" s="62"/>
      <c r="F306" s="222"/>
      <c r="G306" s="222"/>
      <c r="H306" s="219"/>
      <c r="I306" s="219"/>
      <c r="J306" s="219"/>
      <c r="K306" s="220"/>
      <c r="L306" s="34"/>
    </row>
    <row r="307" spans="1:12" ht="14.15" customHeight="1">
      <c r="A307" s="217"/>
      <c r="B307" s="62"/>
      <c r="C307" s="62"/>
      <c r="D307" s="62"/>
      <c r="E307" s="62"/>
      <c r="F307" s="222"/>
      <c r="G307" s="222"/>
      <c r="H307" s="219"/>
      <c r="I307" s="219"/>
      <c r="J307" s="219"/>
      <c r="K307" s="220"/>
      <c r="L307" s="34"/>
    </row>
    <row r="308" spans="1:12" ht="14.15" customHeight="1">
      <c r="A308" s="217"/>
      <c r="B308" s="62"/>
      <c r="C308" s="62"/>
      <c r="D308" s="62"/>
      <c r="E308" s="62"/>
      <c r="F308" s="222"/>
      <c r="G308" s="222"/>
      <c r="H308" s="219"/>
      <c r="I308" s="219"/>
      <c r="J308" s="219"/>
      <c r="K308" s="220"/>
      <c r="L308" s="34"/>
    </row>
    <row r="309" spans="1:12" ht="14.15" customHeight="1">
      <c r="A309" s="217"/>
      <c r="B309" s="62"/>
      <c r="C309" s="62"/>
      <c r="D309" s="62"/>
      <c r="E309" s="62"/>
      <c r="F309" s="222"/>
      <c r="G309" s="222"/>
      <c r="H309" s="219"/>
      <c r="I309" s="219"/>
      <c r="J309" s="219"/>
      <c r="K309" s="220"/>
      <c r="L309" s="34"/>
    </row>
    <row r="310" spans="1:12" ht="14.15" customHeight="1">
      <c r="A310" s="217"/>
      <c r="B310" s="62"/>
      <c r="C310" s="62"/>
      <c r="D310" s="62"/>
      <c r="E310" s="62"/>
      <c r="F310" s="222"/>
      <c r="G310" s="222"/>
      <c r="H310" s="219"/>
      <c r="I310" s="219"/>
      <c r="J310" s="219"/>
      <c r="K310" s="220"/>
      <c r="L310" s="34"/>
    </row>
    <row r="311" spans="1:12" ht="14.15" customHeight="1">
      <c r="A311" s="217"/>
      <c r="B311" s="62"/>
      <c r="C311" s="62"/>
      <c r="D311" s="62"/>
      <c r="E311" s="62"/>
      <c r="F311" s="222"/>
      <c r="G311" s="222"/>
      <c r="H311" s="219"/>
      <c r="I311" s="219"/>
      <c r="J311" s="219"/>
      <c r="K311" s="220"/>
      <c r="L311" s="34"/>
    </row>
    <row r="312" spans="1:12" ht="14.15" customHeight="1">
      <c r="A312" s="217"/>
      <c r="B312" s="62"/>
      <c r="C312" s="62"/>
      <c r="D312" s="62"/>
      <c r="E312" s="62"/>
      <c r="F312" s="222"/>
      <c r="G312" s="222"/>
      <c r="H312" s="219"/>
      <c r="I312" s="219"/>
      <c r="J312" s="219"/>
      <c r="K312" s="220"/>
      <c r="L312" s="34"/>
    </row>
    <row r="313" spans="1:12" ht="14.15" customHeight="1">
      <c r="A313" s="217"/>
      <c r="B313" s="62"/>
      <c r="C313" s="62"/>
      <c r="D313" s="62"/>
      <c r="E313" s="62"/>
      <c r="F313" s="222"/>
      <c r="G313" s="222"/>
      <c r="H313" s="219"/>
      <c r="I313" s="219"/>
      <c r="J313" s="219"/>
      <c r="K313" s="220"/>
      <c r="L313" s="34"/>
    </row>
    <row r="314" spans="1:12" ht="14.15" customHeight="1">
      <c r="A314" s="217"/>
      <c r="B314" s="62"/>
      <c r="C314" s="62"/>
      <c r="D314" s="62"/>
      <c r="E314" s="62"/>
      <c r="F314" s="222"/>
      <c r="G314" s="222"/>
      <c r="H314" s="219"/>
      <c r="I314" s="219"/>
      <c r="J314" s="219"/>
      <c r="K314" s="220"/>
      <c r="L314" s="34"/>
    </row>
    <row r="315" spans="1:12" ht="14.15" customHeight="1">
      <c r="A315" s="217"/>
      <c r="B315" s="62"/>
      <c r="C315" s="62"/>
      <c r="D315" s="62"/>
      <c r="E315" s="62"/>
      <c r="F315" s="222"/>
      <c r="G315" s="222"/>
      <c r="H315" s="219"/>
      <c r="I315" s="219"/>
      <c r="J315" s="219"/>
      <c r="K315" s="220"/>
      <c r="L315" s="34"/>
    </row>
    <row r="316" spans="1:12" ht="14.15" customHeight="1">
      <c r="A316" s="217"/>
      <c r="B316" s="62"/>
      <c r="C316" s="62"/>
      <c r="D316" s="62"/>
      <c r="E316" s="62"/>
      <c r="F316" s="222"/>
      <c r="G316" s="222"/>
      <c r="H316" s="219"/>
      <c r="I316" s="219"/>
      <c r="J316" s="219"/>
      <c r="K316" s="220"/>
      <c r="L316" s="34"/>
    </row>
    <row r="317" spans="1:12" ht="14.15" customHeight="1">
      <c r="A317" s="217"/>
      <c r="B317" s="62"/>
      <c r="C317" s="62"/>
      <c r="D317" s="62"/>
      <c r="E317" s="62"/>
      <c r="F317" s="222"/>
      <c r="G317" s="222"/>
      <c r="H317" s="219"/>
      <c r="I317" s="219"/>
      <c r="J317" s="219"/>
      <c r="K317" s="220"/>
      <c r="L317" s="34"/>
    </row>
    <row r="318" spans="1:12" ht="14.15" customHeight="1">
      <c r="A318" s="217"/>
      <c r="B318" s="62"/>
      <c r="C318" s="62"/>
      <c r="D318" s="62"/>
      <c r="E318" s="62"/>
      <c r="F318" s="222"/>
      <c r="G318" s="222"/>
      <c r="H318" s="219"/>
      <c r="I318" s="219"/>
      <c r="J318" s="219"/>
      <c r="K318" s="220"/>
      <c r="L318" s="34"/>
    </row>
    <row r="319" spans="1:12" ht="14.15" customHeight="1">
      <c r="A319" s="217"/>
      <c r="B319" s="62"/>
      <c r="C319" s="62"/>
      <c r="D319" s="62"/>
      <c r="E319" s="62"/>
      <c r="F319" s="222"/>
      <c r="G319" s="222"/>
      <c r="H319" s="219"/>
      <c r="I319" s="219"/>
      <c r="J319" s="219"/>
      <c r="K319" s="220"/>
      <c r="L319" s="34"/>
    </row>
    <row r="320" spans="1:12" ht="14.15" customHeight="1">
      <c r="A320" s="217"/>
      <c r="B320" s="62"/>
      <c r="C320" s="62"/>
      <c r="D320" s="62"/>
      <c r="E320" s="62"/>
      <c r="F320" s="222"/>
      <c r="G320" s="222"/>
      <c r="H320" s="219"/>
      <c r="I320" s="219"/>
      <c r="J320" s="219"/>
      <c r="K320" s="220"/>
      <c r="L320" s="34"/>
    </row>
    <row r="321" spans="1:12" ht="14.15" customHeight="1">
      <c r="A321" s="217"/>
      <c r="B321" s="62"/>
      <c r="C321" s="62"/>
      <c r="D321" s="62"/>
      <c r="E321" s="62"/>
      <c r="F321" s="222"/>
      <c r="G321" s="222"/>
      <c r="H321" s="219"/>
      <c r="I321" s="219"/>
      <c r="J321" s="219"/>
      <c r="K321" s="220"/>
      <c r="L321" s="34"/>
    </row>
    <row r="322" spans="1:12" ht="14.15" customHeight="1">
      <c r="A322" s="217"/>
      <c r="B322" s="62"/>
      <c r="C322" s="62"/>
      <c r="D322" s="62"/>
      <c r="E322" s="62"/>
      <c r="F322" s="222"/>
      <c r="G322" s="222"/>
      <c r="H322" s="219"/>
      <c r="I322" s="219"/>
      <c r="J322" s="219"/>
      <c r="K322" s="220"/>
      <c r="L322" s="34"/>
    </row>
    <row r="323" spans="1:12" ht="14.15" customHeight="1">
      <c r="A323" s="217"/>
      <c r="B323" s="62"/>
      <c r="C323" s="62"/>
      <c r="D323" s="62"/>
      <c r="E323" s="62"/>
      <c r="F323" s="222"/>
      <c r="G323" s="222"/>
      <c r="H323" s="219"/>
      <c r="I323" s="219"/>
      <c r="J323" s="219"/>
      <c r="K323" s="220"/>
      <c r="L323" s="34"/>
    </row>
    <row r="324" spans="1:12" ht="14.15" customHeight="1">
      <c r="A324" s="217"/>
      <c r="B324" s="62"/>
      <c r="C324" s="62"/>
      <c r="D324" s="62"/>
      <c r="E324" s="62"/>
      <c r="F324" s="222"/>
      <c r="G324" s="222"/>
      <c r="H324" s="219"/>
      <c r="I324" s="219"/>
      <c r="J324" s="219"/>
      <c r="K324" s="220"/>
      <c r="L324" s="34"/>
    </row>
    <row r="325" spans="1:12" ht="14.15" customHeight="1">
      <c r="A325" s="217"/>
      <c r="B325" s="62"/>
      <c r="C325" s="62"/>
      <c r="D325" s="62"/>
      <c r="E325" s="62"/>
      <c r="F325" s="222"/>
      <c r="G325" s="222"/>
      <c r="H325" s="219"/>
      <c r="I325" s="219"/>
      <c r="J325" s="219"/>
      <c r="K325" s="220"/>
      <c r="L325" s="34"/>
    </row>
    <row r="326" spans="1:12" ht="14.15" customHeight="1">
      <c r="A326" s="217"/>
      <c r="B326" s="62"/>
      <c r="C326" s="62"/>
      <c r="D326" s="62"/>
      <c r="E326" s="62"/>
      <c r="F326" s="222"/>
      <c r="G326" s="222"/>
      <c r="H326" s="219"/>
      <c r="I326" s="219"/>
      <c r="J326" s="219"/>
      <c r="K326" s="220"/>
      <c r="L326" s="34"/>
    </row>
    <row r="327" spans="1:12" ht="14.15" customHeight="1">
      <c r="A327" s="217"/>
      <c r="B327" s="62"/>
      <c r="C327" s="62"/>
      <c r="D327" s="62"/>
      <c r="E327" s="62"/>
      <c r="F327" s="222"/>
      <c r="G327" s="222"/>
      <c r="H327" s="219"/>
      <c r="I327" s="219"/>
      <c r="J327" s="219"/>
      <c r="K327" s="220"/>
      <c r="L327" s="34"/>
    </row>
    <row r="328" spans="1:12" ht="14.15" customHeight="1">
      <c r="A328" s="217"/>
      <c r="B328" s="62"/>
      <c r="C328" s="62"/>
      <c r="D328" s="62"/>
      <c r="E328" s="62"/>
      <c r="F328" s="222"/>
      <c r="G328" s="222"/>
      <c r="H328" s="219"/>
      <c r="I328" s="219"/>
      <c r="J328" s="219"/>
      <c r="K328" s="220"/>
      <c r="L328" s="34"/>
    </row>
    <row r="329" spans="1:12" ht="14.15" customHeight="1">
      <c r="A329" s="217"/>
      <c r="B329" s="62"/>
      <c r="C329" s="62"/>
      <c r="D329" s="62"/>
      <c r="E329" s="62"/>
      <c r="F329" s="222"/>
      <c r="G329" s="222"/>
      <c r="H329" s="219"/>
      <c r="I329" s="219"/>
      <c r="J329" s="219"/>
      <c r="K329" s="220"/>
      <c r="L329" s="34"/>
    </row>
    <row r="330" spans="1:12" ht="14.15" customHeight="1">
      <c r="A330" s="217"/>
      <c r="B330" s="62"/>
      <c r="C330" s="62"/>
      <c r="D330" s="62"/>
      <c r="E330" s="62"/>
      <c r="F330" s="222"/>
      <c r="G330" s="222"/>
      <c r="H330" s="219"/>
      <c r="I330" s="219"/>
      <c r="J330" s="219"/>
      <c r="K330" s="220"/>
      <c r="L330" s="34"/>
    </row>
    <row r="331" spans="1:12" ht="14.15" customHeight="1">
      <c r="A331" s="217"/>
      <c r="B331" s="62"/>
      <c r="C331" s="62"/>
      <c r="D331" s="62"/>
      <c r="E331" s="62"/>
      <c r="F331" s="222"/>
      <c r="G331" s="222"/>
      <c r="H331" s="219"/>
      <c r="I331" s="219"/>
      <c r="J331" s="219"/>
      <c r="K331" s="220"/>
      <c r="L331" s="34"/>
    </row>
    <row r="332" spans="1:12" ht="14.15" customHeight="1">
      <c r="A332" s="217"/>
      <c r="B332" s="62"/>
      <c r="C332" s="62"/>
      <c r="D332" s="62"/>
      <c r="E332" s="62"/>
      <c r="F332" s="222"/>
      <c r="G332" s="222"/>
      <c r="H332" s="219"/>
      <c r="I332" s="219"/>
      <c r="J332" s="219"/>
      <c r="K332" s="220"/>
      <c r="L332" s="34"/>
    </row>
    <row r="333" spans="1:12" ht="14.15" customHeight="1">
      <c r="A333" s="217"/>
      <c r="B333" s="62"/>
      <c r="C333" s="62"/>
      <c r="D333" s="62"/>
      <c r="E333" s="62"/>
      <c r="F333" s="222"/>
      <c r="G333" s="222"/>
      <c r="H333" s="219"/>
      <c r="I333" s="219"/>
      <c r="J333" s="219"/>
      <c r="K333" s="220"/>
      <c r="L333" s="34"/>
    </row>
    <row r="334" spans="1:12" ht="14.15" customHeight="1">
      <c r="A334" s="217"/>
      <c r="B334" s="62"/>
      <c r="C334" s="62"/>
      <c r="D334" s="62"/>
      <c r="E334" s="62"/>
      <c r="F334" s="222"/>
      <c r="G334" s="222"/>
      <c r="H334" s="219"/>
      <c r="I334" s="219"/>
      <c r="J334" s="219"/>
      <c r="K334" s="220"/>
      <c r="L334" s="34"/>
    </row>
    <row r="335" spans="1:12" ht="14.15" customHeight="1">
      <c r="A335" s="217"/>
      <c r="B335" s="62"/>
      <c r="C335" s="62"/>
      <c r="D335" s="62"/>
      <c r="E335" s="62"/>
      <c r="F335" s="222"/>
      <c r="G335" s="222"/>
      <c r="H335" s="219"/>
      <c r="I335" s="219"/>
      <c r="J335" s="219"/>
      <c r="K335" s="220"/>
      <c r="L335" s="34"/>
    </row>
    <row r="336" spans="1:12" ht="14.15" customHeight="1">
      <c r="A336" s="217"/>
      <c r="B336" s="62"/>
      <c r="C336" s="62"/>
      <c r="D336" s="62"/>
      <c r="E336" s="62"/>
      <c r="F336" s="222"/>
      <c r="G336" s="222"/>
      <c r="H336" s="219"/>
      <c r="I336" s="219"/>
      <c r="J336" s="219"/>
      <c r="K336" s="220"/>
      <c r="L336" s="34"/>
    </row>
    <row r="337" spans="1:12" ht="14.15" customHeight="1">
      <c r="A337" s="217"/>
      <c r="B337" s="62"/>
      <c r="C337" s="62"/>
      <c r="D337" s="62"/>
      <c r="E337" s="62"/>
      <c r="F337" s="222"/>
      <c r="G337" s="222"/>
      <c r="H337" s="219"/>
      <c r="I337" s="219"/>
      <c r="J337" s="219"/>
      <c r="K337" s="220"/>
      <c r="L337" s="34"/>
    </row>
    <row r="338" spans="1:12" ht="14.15" customHeight="1">
      <c r="A338" s="217"/>
      <c r="B338" s="62"/>
      <c r="C338" s="62"/>
      <c r="D338" s="62"/>
      <c r="E338" s="62"/>
      <c r="F338" s="222"/>
      <c r="G338" s="222"/>
      <c r="H338" s="219"/>
      <c r="I338" s="219"/>
      <c r="J338" s="219"/>
      <c r="K338" s="220"/>
      <c r="L338" s="34"/>
    </row>
    <row r="339" spans="1:12" ht="14.15" customHeight="1">
      <c r="A339" s="217"/>
      <c r="B339" s="62"/>
      <c r="C339" s="62"/>
      <c r="D339" s="62"/>
      <c r="E339" s="62"/>
      <c r="F339" s="222"/>
      <c r="G339" s="222"/>
      <c r="H339" s="219"/>
      <c r="I339" s="219"/>
      <c r="J339" s="219"/>
      <c r="K339" s="220"/>
      <c r="L339" s="34"/>
    </row>
    <row r="340" spans="1:12" ht="14.15" customHeight="1">
      <c r="A340" s="217"/>
      <c r="B340" s="62"/>
      <c r="C340" s="62"/>
      <c r="D340" s="62"/>
      <c r="E340" s="62"/>
      <c r="F340" s="222"/>
      <c r="G340" s="222"/>
      <c r="H340" s="219"/>
      <c r="I340" s="219"/>
      <c r="J340" s="219"/>
      <c r="K340" s="220"/>
      <c r="L340" s="34"/>
    </row>
    <row r="341" spans="1:12" ht="14.15" customHeight="1">
      <c r="A341" s="217"/>
      <c r="B341" s="62"/>
      <c r="C341" s="62"/>
      <c r="D341" s="62"/>
      <c r="E341" s="62"/>
      <c r="F341" s="222"/>
      <c r="G341" s="222"/>
      <c r="H341" s="219"/>
      <c r="I341" s="219"/>
      <c r="J341" s="219"/>
      <c r="K341" s="220"/>
      <c r="L341" s="34"/>
    </row>
    <row r="342" spans="1:12" ht="14.15" customHeight="1">
      <c r="A342" s="217"/>
      <c r="B342" s="62"/>
      <c r="C342" s="62"/>
      <c r="D342" s="62"/>
      <c r="E342" s="62"/>
      <c r="F342" s="222"/>
      <c r="G342" s="222"/>
      <c r="H342" s="219"/>
      <c r="I342" s="219"/>
      <c r="J342" s="219"/>
      <c r="K342" s="220"/>
      <c r="L342" s="34"/>
    </row>
    <row r="343" spans="1:12" ht="14.15" customHeight="1">
      <c r="A343" s="217"/>
      <c r="B343" s="62"/>
      <c r="C343" s="62"/>
      <c r="D343" s="62"/>
      <c r="E343" s="62"/>
      <c r="F343" s="222"/>
      <c r="G343" s="222"/>
      <c r="H343" s="219"/>
      <c r="I343" s="219"/>
      <c r="J343" s="219"/>
      <c r="K343" s="220"/>
      <c r="L343" s="34"/>
    </row>
    <row r="344" spans="1:12" ht="14.15" customHeight="1">
      <c r="A344" s="217"/>
      <c r="B344" s="62"/>
      <c r="C344" s="62"/>
      <c r="D344" s="62"/>
      <c r="E344" s="62"/>
      <c r="F344" s="222"/>
      <c r="G344" s="222"/>
      <c r="H344" s="219"/>
      <c r="I344" s="219"/>
      <c r="J344" s="219"/>
      <c r="K344" s="220"/>
      <c r="L344" s="34"/>
    </row>
    <row r="345" spans="1:12" ht="14.15" customHeight="1">
      <c r="A345" s="217"/>
      <c r="B345" s="62"/>
      <c r="C345" s="62"/>
      <c r="D345" s="62"/>
      <c r="E345" s="62"/>
      <c r="F345" s="222"/>
      <c r="G345" s="222"/>
      <c r="H345" s="219"/>
      <c r="I345" s="219"/>
      <c r="J345" s="219"/>
      <c r="K345" s="220"/>
      <c r="L345" s="34"/>
    </row>
    <row r="346" spans="1:12" ht="14.15" customHeight="1">
      <c r="A346" s="217"/>
      <c r="B346" s="62"/>
      <c r="C346" s="62"/>
      <c r="D346" s="62"/>
      <c r="E346" s="62"/>
      <c r="F346" s="222"/>
      <c r="G346" s="222"/>
      <c r="H346" s="219"/>
      <c r="I346" s="219"/>
      <c r="J346" s="219"/>
      <c r="K346" s="220"/>
      <c r="L346" s="34"/>
    </row>
    <row r="347" spans="1:12" ht="14.15" customHeight="1">
      <c r="A347" s="217"/>
      <c r="B347" s="62"/>
      <c r="C347" s="62"/>
      <c r="D347" s="62"/>
      <c r="E347" s="62"/>
      <c r="F347" s="222"/>
      <c r="G347" s="222"/>
      <c r="H347" s="219"/>
      <c r="I347" s="219"/>
      <c r="J347" s="219"/>
      <c r="K347" s="220"/>
      <c r="L347" s="34"/>
    </row>
    <row r="348" spans="1:12" ht="14.15" customHeight="1">
      <c r="A348" s="217"/>
      <c r="B348" s="62"/>
      <c r="C348" s="62"/>
      <c r="D348" s="62"/>
      <c r="E348" s="62"/>
      <c r="F348" s="222"/>
      <c r="G348" s="222"/>
      <c r="H348" s="219"/>
      <c r="I348" s="219"/>
      <c r="J348" s="219"/>
      <c r="K348" s="220"/>
      <c r="L348" s="34"/>
    </row>
    <row r="349" spans="1:12" ht="14.15" customHeight="1">
      <c r="A349" s="217"/>
      <c r="B349" s="62"/>
      <c r="C349" s="62"/>
      <c r="D349" s="62"/>
      <c r="E349" s="62"/>
      <c r="F349" s="222"/>
      <c r="G349" s="222"/>
      <c r="H349" s="219"/>
      <c r="I349" s="219"/>
      <c r="J349" s="219"/>
      <c r="K349" s="220"/>
      <c r="L349" s="34"/>
    </row>
    <row r="350" spans="1:12" ht="14.15" customHeight="1">
      <c r="A350" s="217"/>
      <c r="B350" s="62"/>
      <c r="C350" s="62"/>
      <c r="D350" s="62"/>
      <c r="E350" s="62"/>
      <c r="F350" s="222"/>
      <c r="G350" s="222"/>
      <c r="H350" s="219"/>
      <c r="I350" s="219"/>
      <c r="J350" s="219"/>
      <c r="K350" s="220"/>
      <c r="L350" s="34"/>
    </row>
    <row r="351" spans="1:12" ht="14.15" customHeight="1">
      <c r="A351" s="217"/>
      <c r="B351" s="62"/>
      <c r="C351" s="62"/>
      <c r="D351" s="62"/>
      <c r="E351" s="62"/>
      <c r="F351" s="222"/>
      <c r="G351" s="222"/>
      <c r="H351" s="219"/>
      <c r="I351" s="219"/>
      <c r="J351" s="219"/>
      <c r="K351" s="220"/>
      <c r="L351" s="34"/>
    </row>
    <row r="352" spans="1:12" ht="14.15" customHeight="1">
      <c r="A352" s="217"/>
      <c r="B352" s="62"/>
      <c r="C352" s="62"/>
      <c r="D352" s="62"/>
      <c r="E352" s="62"/>
      <c r="F352" s="222"/>
      <c r="G352" s="222"/>
      <c r="H352" s="219"/>
      <c r="I352" s="219"/>
      <c r="J352" s="219"/>
      <c r="K352" s="220"/>
      <c r="L352" s="34"/>
    </row>
    <row r="353" spans="1:12" ht="14.15" customHeight="1">
      <c r="A353" s="217"/>
      <c r="B353" s="62"/>
      <c r="C353" s="62"/>
      <c r="D353" s="62"/>
      <c r="E353" s="62"/>
      <c r="F353" s="222"/>
      <c r="G353" s="222"/>
      <c r="H353" s="219"/>
      <c r="I353" s="219"/>
      <c r="J353" s="219"/>
      <c r="K353" s="220"/>
      <c r="L353" s="34"/>
    </row>
    <row r="354" spans="1:12" ht="14.15" customHeight="1">
      <c r="A354" s="217"/>
      <c r="B354" s="62"/>
      <c r="C354" s="62"/>
      <c r="D354" s="62"/>
      <c r="E354" s="62"/>
      <c r="F354" s="222"/>
      <c r="G354" s="222"/>
      <c r="H354" s="219"/>
      <c r="I354" s="219"/>
      <c r="J354" s="219"/>
      <c r="K354" s="220"/>
      <c r="L354" s="34"/>
    </row>
    <row r="355" spans="1:12" ht="14.15" customHeight="1">
      <c r="A355" s="217"/>
      <c r="B355" s="62"/>
      <c r="C355" s="62"/>
      <c r="D355" s="62"/>
      <c r="E355" s="62"/>
      <c r="F355" s="222"/>
      <c r="G355" s="222"/>
      <c r="H355" s="219"/>
      <c r="I355" s="219"/>
      <c r="J355" s="219"/>
      <c r="K355" s="220"/>
      <c r="L355" s="34"/>
    </row>
    <row r="356" spans="1:12" ht="14.15" customHeight="1">
      <c r="A356" s="217"/>
      <c r="B356" s="62"/>
      <c r="C356" s="62"/>
      <c r="D356" s="62"/>
      <c r="E356" s="62"/>
      <c r="F356" s="222"/>
      <c r="G356" s="222"/>
      <c r="H356" s="219"/>
      <c r="I356" s="219"/>
      <c r="J356" s="219"/>
      <c r="K356" s="220"/>
      <c r="L356" s="34"/>
    </row>
    <row r="357" spans="1:12" ht="14.15" customHeight="1">
      <c r="A357" s="217"/>
      <c r="B357" s="62"/>
      <c r="C357" s="62"/>
      <c r="D357" s="62"/>
      <c r="E357" s="62"/>
      <c r="F357" s="222"/>
      <c r="G357" s="222"/>
      <c r="H357" s="219"/>
      <c r="I357" s="219"/>
      <c r="J357" s="219"/>
      <c r="K357" s="220"/>
      <c r="L357" s="34"/>
    </row>
    <row r="358" spans="1:12" ht="14.15" customHeight="1">
      <c r="A358" s="217"/>
      <c r="B358" s="62"/>
      <c r="C358" s="62"/>
      <c r="D358" s="62"/>
      <c r="E358" s="62"/>
      <c r="F358" s="222"/>
      <c r="G358" s="222"/>
      <c r="H358" s="219"/>
      <c r="I358" s="219"/>
      <c r="J358" s="219"/>
      <c r="K358" s="220"/>
      <c r="L358" s="34"/>
    </row>
    <row r="359" spans="1:12" ht="14.15" customHeight="1">
      <c r="A359" s="217"/>
      <c r="B359" s="62"/>
      <c r="C359" s="62"/>
      <c r="D359" s="62"/>
      <c r="E359" s="62"/>
      <c r="F359" s="222"/>
      <c r="G359" s="222"/>
      <c r="H359" s="219"/>
      <c r="I359" s="219"/>
      <c r="J359" s="219"/>
      <c r="K359" s="220"/>
      <c r="L359" s="34"/>
    </row>
    <row r="360" spans="1:12" ht="14.15" customHeight="1">
      <c r="A360" s="217"/>
      <c r="B360" s="62"/>
      <c r="C360" s="62"/>
      <c r="D360" s="62"/>
      <c r="E360" s="62"/>
      <c r="F360" s="222"/>
      <c r="G360" s="222"/>
      <c r="H360" s="219"/>
      <c r="I360" s="219"/>
      <c r="J360" s="219"/>
      <c r="K360" s="220"/>
      <c r="L360" s="34"/>
    </row>
    <row r="361" spans="1:12" ht="14.15" customHeight="1">
      <c r="A361" s="217"/>
      <c r="B361" s="62"/>
      <c r="C361" s="62"/>
      <c r="D361" s="62"/>
      <c r="E361" s="62"/>
      <c r="F361" s="222"/>
      <c r="G361" s="222"/>
      <c r="H361" s="219"/>
      <c r="I361" s="219"/>
      <c r="J361" s="219"/>
      <c r="K361" s="220"/>
      <c r="L361" s="34"/>
    </row>
    <row r="362" spans="1:12" ht="14.15" customHeight="1">
      <c r="A362" s="217"/>
      <c r="B362" s="62"/>
      <c r="C362" s="62"/>
      <c r="D362" s="62"/>
      <c r="E362" s="62"/>
      <c r="F362" s="222"/>
      <c r="G362" s="222"/>
      <c r="H362" s="219"/>
      <c r="I362" s="219"/>
      <c r="J362" s="219"/>
      <c r="K362" s="220"/>
      <c r="L362" s="34"/>
    </row>
    <row r="363" spans="1:12" ht="14.15" customHeight="1">
      <c r="A363" s="217"/>
      <c r="B363" s="62"/>
      <c r="C363" s="62"/>
      <c r="D363" s="62"/>
      <c r="E363" s="62"/>
      <c r="F363" s="222"/>
      <c r="G363" s="222"/>
      <c r="H363" s="219"/>
      <c r="I363" s="219"/>
      <c r="J363" s="219"/>
      <c r="K363" s="220"/>
      <c r="L363" s="34"/>
    </row>
    <row r="364" spans="1:12" ht="14.15" customHeight="1">
      <c r="A364" s="217"/>
      <c r="B364" s="62"/>
      <c r="C364" s="62"/>
      <c r="D364" s="62"/>
      <c r="E364" s="62"/>
      <c r="F364" s="222"/>
      <c r="G364" s="222"/>
      <c r="H364" s="219"/>
      <c r="I364" s="219"/>
      <c r="J364" s="219"/>
      <c r="K364" s="220"/>
      <c r="L364" s="34"/>
    </row>
    <row r="365" spans="1:12" ht="14.15" customHeight="1">
      <c r="A365" s="217"/>
      <c r="B365" s="62"/>
      <c r="C365" s="62"/>
      <c r="D365" s="62"/>
      <c r="E365" s="62"/>
      <c r="F365" s="222"/>
      <c r="G365" s="222"/>
      <c r="H365" s="219"/>
      <c r="I365" s="219"/>
      <c r="J365" s="219"/>
      <c r="K365" s="220"/>
      <c r="L365" s="34"/>
    </row>
    <row r="366" spans="1:12" ht="14.15" customHeight="1">
      <c r="A366" s="217"/>
      <c r="B366" s="62"/>
      <c r="C366" s="62"/>
      <c r="D366" s="62"/>
      <c r="E366" s="62"/>
      <c r="F366" s="222"/>
      <c r="G366" s="222"/>
      <c r="H366" s="219"/>
      <c r="I366" s="219"/>
      <c r="J366" s="219"/>
      <c r="K366" s="220"/>
      <c r="L366" s="34"/>
    </row>
    <row r="367" spans="1:12" ht="14.15" customHeight="1">
      <c r="A367" s="217"/>
      <c r="B367" s="62"/>
      <c r="C367" s="62"/>
      <c r="D367" s="62"/>
      <c r="E367" s="62"/>
      <c r="F367" s="222"/>
      <c r="G367" s="222"/>
      <c r="H367" s="219"/>
      <c r="I367" s="219"/>
      <c r="J367" s="219"/>
      <c r="K367" s="220"/>
      <c r="L367" s="34"/>
    </row>
    <row r="368" spans="1:12" ht="14.15" customHeight="1">
      <c r="A368" s="217"/>
      <c r="B368" s="62"/>
      <c r="C368" s="62"/>
      <c r="D368" s="62"/>
      <c r="E368" s="62"/>
      <c r="F368" s="222"/>
      <c r="G368" s="222"/>
      <c r="H368" s="219"/>
      <c r="I368" s="219"/>
      <c r="J368" s="219"/>
      <c r="K368" s="220"/>
      <c r="L368" s="34"/>
    </row>
    <row r="369" spans="1:12" ht="14.15" customHeight="1">
      <c r="A369" s="217"/>
      <c r="B369" s="62"/>
      <c r="C369" s="62"/>
      <c r="D369" s="62"/>
      <c r="E369" s="62"/>
      <c r="F369" s="222"/>
      <c r="G369" s="222"/>
      <c r="H369" s="219"/>
      <c r="I369" s="219"/>
      <c r="J369" s="219"/>
      <c r="K369" s="220"/>
      <c r="L369" s="34"/>
    </row>
    <row r="370" spans="1:12" ht="14.15" customHeight="1">
      <c r="A370" s="217"/>
      <c r="B370" s="62"/>
      <c r="C370" s="62"/>
      <c r="D370" s="62"/>
      <c r="E370" s="62"/>
      <c r="F370" s="222"/>
      <c r="G370" s="222"/>
      <c r="H370" s="219"/>
      <c r="I370" s="219"/>
      <c r="J370" s="219"/>
      <c r="K370" s="220"/>
      <c r="L370" s="34"/>
    </row>
    <row r="371" spans="1:12" ht="14.15" customHeight="1">
      <c r="A371" s="217"/>
      <c r="B371" s="62"/>
      <c r="C371" s="62"/>
      <c r="D371" s="62"/>
      <c r="E371" s="62"/>
      <c r="F371" s="222"/>
      <c r="G371" s="222"/>
      <c r="H371" s="219"/>
      <c r="I371" s="219"/>
      <c r="J371" s="219"/>
      <c r="K371" s="220"/>
      <c r="L371" s="34"/>
    </row>
    <row r="372" spans="1:12" ht="14.15" customHeight="1">
      <c r="A372" s="217"/>
      <c r="B372" s="62"/>
      <c r="C372" s="62"/>
      <c r="D372" s="62"/>
      <c r="E372" s="62"/>
      <c r="F372" s="222"/>
      <c r="G372" s="222"/>
      <c r="H372" s="219"/>
      <c r="I372" s="219"/>
      <c r="J372" s="219"/>
      <c r="K372" s="220"/>
      <c r="L372" s="34"/>
    </row>
    <row r="373" spans="1:12" ht="14.15" customHeight="1">
      <c r="A373" s="217"/>
      <c r="B373" s="62"/>
      <c r="C373" s="62"/>
      <c r="D373" s="62"/>
      <c r="E373" s="62"/>
      <c r="F373" s="222"/>
      <c r="G373" s="222"/>
      <c r="H373" s="219"/>
      <c r="I373" s="219"/>
      <c r="J373" s="219"/>
      <c r="K373" s="220"/>
      <c r="L373" s="34"/>
    </row>
    <row r="374" spans="1:12" ht="14.15" customHeight="1">
      <c r="A374" s="217"/>
      <c r="B374" s="62"/>
      <c r="C374" s="62"/>
      <c r="D374" s="62"/>
      <c r="E374" s="62"/>
      <c r="F374" s="222"/>
      <c r="G374" s="222"/>
      <c r="H374" s="219"/>
      <c r="I374" s="219"/>
      <c r="J374" s="219"/>
      <c r="K374" s="220"/>
      <c r="L374" s="34"/>
    </row>
    <row r="375" spans="1:12" ht="14.15" customHeight="1">
      <c r="A375" s="217"/>
      <c r="B375" s="62"/>
      <c r="C375" s="62"/>
      <c r="D375" s="62"/>
      <c r="E375" s="62"/>
      <c r="F375" s="222"/>
      <c r="G375" s="222"/>
      <c r="H375" s="219"/>
      <c r="I375" s="219"/>
      <c r="J375" s="219"/>
      <c r="K375" s="220"/>
      <c r="L375" s="34"/>
    </row>
    <row r="376" spans="1:12" ht="14.15" customHeight="1">
      <c r="A376" s="217"/>
      <c r="B376" s="62"/>
      <c r="C376" s="62"/>
      <c r="D376" s="62"/>
      <c r="E376" s="62"/>
      <c r="F376" s="222"/>
      <c r="G376" s="222"/>
      <c r="H376" s="219"/>
      <c r="I376" s="219"/>
      <c r="J376" s="219"/>
      <c r="K376" s="220"/>
      <c r="L376" s="34"/>
    </row>
    <row r="377" spans="1:12" ht="14.15" customHeight="1">
      <c r="A377" s="217"/>
      <c r="B377" s="62"/>
      <c r="C377" s="62"/>
      <c r="D377" s="62"/>
      <c r="E377" s="62"/>
      <c r="F377" s="222"/>
      <c r="G377" s="222"/>
      <c r="H377" s="219"/>
      <c r="I377" s="219"/>
      <c r="J377" s="219"/>
      <c r="K377" s="220"/>
      <c r="L377" s="34"/>
    </row>
    <row r="378" spans="1:12" ht="14.15" customHeight="1">
      <c r="A378" s="217"/>
      <c r="B378" s="62"/>
      <c r="C378" s="62"/>
      <c r="D378" s="62"/>
      <c r="E378" s="62"/>
      <c r="F378" s="222"/>
      <c r="G378" s="222"/>
      <c r="H378" s="219"/>
      <c r="I378" s="219"/>
      <c r="J378" s="219"/>
      <c r="K378" s="220"/>
      <c r="L378" s="34"/>
    </row>
    <row r="379" spans="1:12" ht="14.15" customHeight="1">
      <c r="A379" s="217"/>
      <c r="B379" s="62"/>
      <c r="C379" s="62"/>
      <c r="D379" s="62"/>
      <c r="E379" s="62"/>
      <c r="F379" s="222"/>
      <c r="G379" s="222"/>
      <c r="H379" s="219"/>
      <c r="I379" s="219"/>
      <c r="J379" s="219"/>
      <c r="K379" s="220"/>
      <c r="L379" s="34"/>
    </row>
    <row r="380" spans="1:12" ht="14.15" customHeight="1">
      <c r="A380" s="217"/>
      <c r="B380" s="62"/>
      <c r="C380" s="62"/>
      <c r="D380" s="62"/>
      <c r="E380" s="62"/>
      <c r="F380" s="222"/>
      <c r="G380" s="222"/>
      <c r="H380" s="219"/>
      <c r="I380" s="219"/>
      <c r="J380" s="219"/>
      <c r="K380" s="220"/>
      <c r="L380" s="34"/>
    </row>
    <row r="381" spans="1:12" ht="14.15" customHeight="1">
      <c r="A381" s="217"/>
      <c r="B381" s="62"/>
      <c r="C381" s="62"/>
      <c r="D381" s="62"/>
      <c r="E381" s="62"/>
      <c r="F381" s="222"/>
      <c r="G381" s="222"/>
      <c r="H381" s="219"/>
      <c r="I381" s="219"/>
      <c r="J381" s="219"/>
      <c r="K381" s="220"/>
      <c r="L381" s="34"/>
    </row>
    <row r="382" spans="1:12" ht="14.15" customHeight="1">
      <c r="A382" s="217"/>
      <c r="B382" s="62"/>
      <c r="C382" s="62"/>
      <c r="D382" s="62"/>
      <c r="E382" s="62"/>
      <c r="F382" s="222"/>
      <c r="G382" s="222"/>
      <c r="H382" s="219"/>
      <c r="I382" s="219"/>
      <c r="J382" s="219"/>
      <c r="K382" s="220"/>
      <c r="L382" s="34"/>
    </row>
    <row r="383" spans="1:12" ht="14.15" customHeight="1">
      <c r="A383" s="217"/>
      <c r="B383" s="62"/>
      <c r="C383" s="62"/>
      <c r="D383" s="62"/>
      <c r="E383" s="62"/>
      <c r="F383" s="222"/>
      <c r="G383" s="222"/>
      <c r="H383" s="219"/>
      <c r="I383" s="219"/>
      <c r="J383" s="219"/>
      <c r="K383" s="220"/>
      <c r="L383" s="34"/>
    </row>
    <row r="384" spans="1:12" ht="14.15" customHeight="1">
      <c r="A384" s="217"/>
      <c r="B384" s="62"/>
      <c r="C384" s="62"/>
      <c r="D384" s="62"/>
      <c r="E384" s="62"/>
      <c r="F384" s="222"/>
      <c r="G384" s="222"/>
      <c r="H384" s="219"/>
      <c r="I384" s="219"/>
      <c r="J384" s="219"/>
      <c r="K384" s="220"/>
      <c r="L384" s="34"/>
    </row>
    <row r="385" spans="1:12" ht="14.15" customHeight="1">
      <c r="A385" s="217"/>
      <c r="B385" s="62"/>
      <c r="C385" s="62"/>
      <c r="D385" s="62"/>
      <c r="E385" s="62"/>
      <c r="F385" s="222"/>
      <c r="G385" s="222"/>
      <c r="H385" s="219"/>
      <c r="I385" s="219"/>
      <c r="J385" s="219"/>
      <c r="K385" s="220"/>
      <c r="L385" s="34"/>
    </row>
    <row r="386" spans="1:12" ht="14.15" customHeight="1">
      <c r="A386" s="217"/>
      <c r="B386" s="62"/>
      <c r="C386" s="62"/>
      <c r="D386" s="62"/>
      <c r="E386" s="62"/>
      <c r="F386" s="222"/>
      <c r="G386" s="222"/>
      <c r="H386" s="219"/>
      <c r="I386" s="219"/>
      <c r="J386" s="219"/>
      <c r="K386" s="220"/>
      <c r="L386" s="34"/>
    </row>
    <row r="387" spans="1:12" ht="14.15" customHeight="1">
      <c r="A387" s="217"/>
      <c r="B387" s="62"/>
      <c r="C387" s="62"/>
      <c r="D387" s="62"/>
      <c r="E387" s="62"/>
      <c r="F387" s="222"/>
      <c r="G387" s="222"/>
      <c r="H387" s="219"/>
      <c r="I387" s="219"/>
      <c r="J387" s="219"/>
      <c r="K387" s="220"/>
      <c r="L387" s="34"/>
    </row>
    <row r="388" spans="1:12" ht="14.15" customHeight="1">
      <c r="A388" s="217"/>
      <c r="B388" s="62"/>
      <c r="C388" s="62"/>
      <c r="D388" s="62"/>
      <c r="E388" s="62"/>
      <c r="F388" s="222"/>
      <c r="G388" s="222"/>
      <c r="H388" s="219"/>
      <c r="I388" s="219"/>
      <c r="J388" s="219"/>
      <c r="K388" s="220"/>
      <c r="L388" s="34"/>
    </row>
    <row r="389" spans="1:12" ht="14.15" customHeight="1">
      <c r="A389" s="217"/>
      <c r="B389" s="62"/>
      <c r="C389" s="62"/>
      <c r="D389" s="62"/>
      <c r="E389" s="62"/>
      <c r="F389" s="222"/>
      <c r="G389" s="222"/>
      <c r="H389" s="219"/>
      <c r="I389" s="219"/>
      <c r="J389" s="219"/>
      <c r="K389" s="220"/>
      <c r="L389" s="34"/>
    </row>
    <row r="390" spans="1:12" ht="14.15" customHeight="1">
      <c r="A390" s="217"/>
      <c r="B390" s="62"/>
      <c r="C390" s="62"/>
      <c r="D390" s="62"/>
      <c r="E390" s="62"/>
      <c r="F390" s="222"/>
      <c r="G390" s="222"/>
      <c r="H390" s="219"/>
      <c r="I390" s="219"/>
      <c r="J390" s="219"/>
      <c r="K390" s="220"/>
      <c r="L390" s="34"/>
    </row>
    <row r="391" spans="1:12" ht="14.15" customHeight="1">
      <c r="A391" s="217"/>
      <c r="B391" s="62"/>
      <c r="C391" s="62"/>
      <c r="D391" s="62"/>
      <c r="E391" s="62"/>
      <c r="F391" s="222"/>
      <c r="G391" s="222"/>
      <c r="H391" s="219"/>
      <c r="I391" s="219"/>
      <c r="J391" s="219"/>
      <c r="K391" s="220"/>
      <c r="L391" s="34"/>
    </row>
    <row r="392" spans="1:12" ht="14.15" customHeight="1">
      <c r="A392" s="217"/>
      <c r="B392" s="62"/>
      <c r="C392" s="62"/>
      <c r="D392" s="62"/>
      <c r="E392" s="62"/>
      <c r="F392" s="222"/>
      <c r="G392" s="222"/>
      <c r="H392" s="219"/>
      <c r="I392" s="219"/>
      <c r="J392" s="219"/>
      <c r="K392" s="220"/>
      <c r="L392" s="34"/>
    </row>
    <row r="393" spans="1:12" ht="14.15" customHeight="1">
      <c r="A393" s="217"/>
      <c r="B393" s="62"/>
      <c r="C393" s="62"/>
      <c r="D393" s="62"/>
      <c r="E393" s="62"/>
      <c r="F393" s="222"/>
      <c r="G393" s="222"/>
      <c r="H393" s="219"/>
      <c r="I393" s="219"/>
      <c r="J393" s="219"/>
      <c r="K393" s="220"/>
      <c r="L393" s="34"/>
    </row>
    <row r="394" spans="1:12" ht="14.15" customHeight="1">
      <c r="A394" s="217"/>
      <c r="B394" s="62"/>
      <c r="C394" s="62"/>
      <c r="D394" s="62"/>
      <c r="E394" s="62"/>
      <c r="F394" s="222"/>
      <c r="G394" s="222"/>
      <c r="H394" s="219"/>
      <c r="I394" s="219"/>
      <c r="J394" s="219"/>
      <c r="K394" s="220"/>
      <c r="L394" s="34"/>
    </row>
    <row r="395" spans="1:12" ht="14.15" customHeight="1">
      <c r="A395" s="217"/>
      <c r="B395" s="62"/>
      <c r="C395" s="62"/>
      <c r="D395" s="62"/>
      <c r="E395" s="62"/>
      <c r="F395" s="222"/>
      <c r="G395" s="222"/>
      <c r="H395" s="219"/>
      <c r="I395" s="219"/>
      <c r="J395" s="219"/>
      <c r="K395" s="220"/>
      <c r="L395" s="34"/>
    </row>
    <row r="396" spans="1:12" ht="14.15" customHeight="1">
      <c r="A396" s="217"/>
      <c r="B396" s="62"/>
      <c r="C396" s="62"/>
      <c r="D396" s="62"/>
      <c r="E396" s="62"/>
      <c r="F396" s="222"/>
      <c r="G396" s="222"/>
      <c r="H396" s="219"/>
      <c r="I396" s="219"/>
      <c r="J396" s="219"/>
      <c r="K396" s="220"/>
      <c r="L396" s="34"/>
    </row>
    <row r="397" spans="1:12" ht="14.15" customHeight="1">
      <c r="A397" s="217"/>
      <c r="B397" s="62"/>
      <c r="C397" s="62"/>
      <c r="D397" s="62"/>
      <c r="E397" s="62"/>
      <c r="F397" s="222"/>
      <c r="G397" s="222"/>
      <c r="H397" s="219"/>
      <c r="I397" s="219"/>
      <c r="J397" s="219"/>
      <c r="K397" s="220"/>
      <c r="L397" s="34"/>
    </row>
    <row r="398" spans="1:12" ht="14.15" customHeight="1">
      <c r="A398" s="217"/>
      <c r="B398" s="62"/>
      <c r="C398" s="62"/>
      <c r="D398" s="62"/>
      <c r="E398" s="62"/>
      <c r="F398" s="222"/>
      <c r="G398" s="222"/>
      <c r="H398" s="219"/>
      <c r="I398" s="219"/>
      <c r="J398" s="219"/>
      <c r="K398" s="220"/>
      <c r="L398" s="34"/>
    </row>
    <row r="399" spans="1:12" ht="14.15" customHeight="1">
      <c r="A399" s="217"/>
      <c r="B399" s="62"/>
      <c r="C399" s="62"/>
      <c r="D399" s="62"/>
      <c r="E399" s="62"/>
      <c r="F399" s="222"/>
      <c r="G399" s="222"/>
      <c r="H399" s="219"/>
      <c r="I399" s="219"/>
      <c r="J399" s="219"/>
      <c r="K399" s="220"/>
      <c r="L399" s="34"/>
    </row>
    <row r="400" spans="1:12" ht="14.15" customHeight="1">
      <c r="A400" s="217"/>
      <c r="B400" s="62"/>
      <c r="C400" s="62"/>
      <c r="D400" s="62"/>
      <c r="E400" s="62"/>
      <c r="F400" s="222"/>
      <c r="G400" s="222"/>
      <c r="H400" s="219"/>
      <c r="I400" s="219"/>
      <c r="J400" s="219"/>
      <c r="K400" s="220"/>
      <c r="L400" s="34"/>
    </row>
    <row r="401" spans="1:12" ht="14.15" customHeight="1">
      <c r="A401" s="217"/>
      <c r="B401" s="62"/>
      <c r="C401" s="62"/>
      <c r="D401" s="62"/>
      <c r="E401" s="62"/>
      <c r="F401" s="222"/>
      <c r="G401" s="222"/>
      <c r="H401" s="219"/>
      <c r="I401" s="219"/>
      <c r="J401" s="219"/>
      <c r="K401" s="220"/>
      <c r="L401" s="34"/>
    </row>
    <row r="402" spans="1:12" ht="14.15" customHeight="1">
      <c r="A402" s="217"/>
      <c r="B402" s="62"/>
      <c r="C402" s="62"/>
      <c r="D402" s="62"/>
      <c r="E402" s="62"/>
      <c r="F402" s="222"/>
      <c r="G402" s="222"/>
      <c r="H402" s="219"/>
      <c r="I402" s="219"/>
      <c r="J402" s="219"/>
      <c r="K402" s="220"/>
      <c r="L402" s="34"/>
    </row>
    <row r="403" spans="1:12" ht="14.15" customHeight="1">
      <c r="A403" s="217"/>
      <c r="B403" s="62"/>
      <c r="C403" s="62"/>
      <c r="D403" s="62"/>
      <c r="E403" s="62"/>
      <c r="F403" s="222"/>
      <c r="G403" s="222"/>
      <c r="H403" s="219"/>
      <c r="I403" s="219"/>
      <c r="J403" s="219"/>
      <c r="K403" s="220"/>
      <c r="L403" s="34"/>
    </row>
    <row r="404" spans="1:12" ht="14.15" customHeight="1">
      <c r="A404" s="217"/>
      <c r="B404" s="62"/>
      <c r="C404" s="62"/>
      <c r="D404" s="62"/>
      <c r="E404" s="62"/>
      <c r="F404" s="222"/>
      <c r="G404" s="222"/>
      <c r="H404" s="219"/>
      <c r="I404" s="219"/>
      <c r="J404" s="219"/>
      <c r="K404" s="220"/>
      <c r="L404" s="34"/>
    </row>
    <row r="405" spans="1:12" ht="14.15" customHeight="1">
      <c r="A405" s="217"/>
      <c r="B405" s="62"/>
      <c r="C405" s="62"/>
      <c r="D405" s="62"/>
      <c r="E405" s="62"/>
      <c r="F405" s="222"/>
      <c r="G405" s="222"/>
      <c r="H405" s="219"/>
      <c r="I405" s="219"/>
      <c r="J405" s="219"/>
      <c r="K405" s="220"/>
      <c r="L405" s="34"/>
    </row>
    <row r="406" spans="1:12" ht="14.15" customHeight="1">
      <c r="A406" s="217"/>
      <c r="B406" s="62"/>
      <c r="C406" s="62"/>
      <c r="D406" s="62"/>
      <c r="E406" s="62"/>
      <c r="F406" s="222"/>
      <c r="G406" s="222"/>
      <c r="H406" s="219"/>
      <c r="I406" s="219"/>
      <c r="J406" s="219"/>
      <c r="K406" s="220"/>
      <c r="L406" s="34"/>
    </row>
    <row r="407" spans="1:12" ht="14.15" customHeight="1">
      <c r="A407" s="217"/>
      <c r="B407" s="62"/>
      <c r="C407" s="62"/>
      <c r="D407" s="62"/>
      <c r="E407" s="62"/>
      <c r="F407" s="222"/>
      <c r="G407" s="222"/>
      <c r="H407" s="219"/>
      <c r="I407" s="219"/>
      <c r="J407" s="219"/>
      <c r="K407" s="220"/>
      <c r="L407" s="34"/>
    </row>
    <row r="408" spans="1:12" ht="14.15" customHeight="1">
      <c r="A408" s="217"/>
      <c r="B408" s="62"/>
      <c r="C408" s="62"/>
      <c r="D408" s="62"/>
      <c r="E408" s="62"/>
      <c r="F408" s="222"/>
      <c r="G408" s="222"/>
      <c r="H408" s="219"/>
      <c r="I408" s="219"/>
      <c r="J408" s="219"/>
      <c r="K408" s="220"/>
      <c r="L408" s="34"/>
    </row>
    <row r="409" spans="1:12" ht="14.15" customHeight="1">
      <c r="A409" s="217"/>
      <c r="B409" s="62"/>
      <c r="C409" s="62"/>
      <c r="D409" s="62"/>
      <c r="E409" s="62"/>
      <c r="F409" s="222"/>
      <c r="G409" s="222"/>
      <c r="H409" s="219"/>
      <c r="I409" s="219"/>
      <c r="J409" s="219"/>
      <c r="K409" s="220"/>
      <c r="L409" s="34"/>
    </row>
    <row r="410" spans="1:12" ht="14.15" customHeight="1">
      <c r="A410" s="217"/>
      <c r="B410" s="62"/>
      <c r="C410" s="62"/>
      <c r="D410" s="62"/>
      <c r="E410" s="62"/>
      <c r="F410" s="222"/>
      <c r="G410" s="222"/>
      <c r="H410" s="219"/>
      <c r="I410" s="219"/>
      <c r="J410" s="219"/>
      <c r="K410" s="220"/>
      <c r="L410" s="34"/>
    </row>
    <row r="411" spans="1:12" ht="14.15" customHeight="1">
      <c r="A411" s="217"/>
      <c r="B411" s="62"/>
      <c r="C411" s="62"/>
      <c r="D411" s="62"/>
      <c r="E411" s="62"/>
      <c r="F411" s="222"/>
      <c r="G411" s="222"/>
      <c r="H411" s="219"/>
      <c r="I411" s="219"/>
      <c r="J411" s="219"/>
      <c r="K411" s="220"/>
      <c r="L411" s="34"/>
    </row>
    <row r="412" spans="1:12" ht="14.15" customHeight="1">
      <c r="A412" s="217"/>
      <c r="B412" s="62"/>
      <c r="C412" s="62"/>
      <c r="D412" s="62"/>
      <c r="E412" s="62"/>
      <c r="F412" s="222"/>
      <c r="G412" s="222"/>
      <c r="H412" s="219"/>
      <c r="I412" s="219"/>
      <c r="J412" s="219"/>
      <c r="K412" s="220"/>
      <c r="L412" s="34"/>
    </row>
    <row r="413" spans="1:12" ht="14.15" customHeight="1">
      <c r="A413" s="217"/>
      <c r="B413" s="62"/>
      <c r="C413" s="62"/>
      <c r="D413" s="62"/>
      <c r="E413" s="62"/>
      <c r="F413" s="222"/>
      <c r="G413" s="222"/>
      <c r="H413" s="219"/>
      <c r="I413" s="219"/>
      <c r="J413" s="219"/>
      <c r="K413" s="220"/>
      <c r="L413" s="34"/>
    </row>
    <row r="414" spans="1:12" ht="14.15" customHeight="1">
      <c r="A414" s="217"/>
      <c r="B414" s="62"/>
      <c r="C414" s="62"/>
      <c r="D414" s="62"/>
      <c r="E414" s="62"/>
      <c r="F414" s="222"/>
      <c r="G414" s="222"/>
      <c r="H414" s="219"/>
      <c r="I414" s="219"/>
      <c r="J414" s="219"/>
      <c r="K414" s="220"/>
      <c r="L414" s="34"/>
    </row>
    <row r="415" spans="1:12" ht="14.15" customHeight="1">
      <c r="A415" s="217"/>
      <c r="B415" s="62"/>
      <c r="C415" s="62"/>
      <c r="D415" s="62"/>
      <c r="E415" s="62"/>
      <c r="F415" s="222"/>
      <c r="G415" s="222"/>
      <c r="H415" s="219"/>
      <c r="I415" s="219"/>
      <c r="J415" s="219"/>
      <c r="K415" s="220"/>
      <c r="L415" s="34"/>
    </row>
    <row r="416" spans="1:12" ht="14.15" customHeight="1">
      <c r="A416" s="217"/>
      <c r="B416" s="62"/>
      <c r="C416" s="62"/>
      <c r="D416" s="62"/>
      <c r="E416" s="62"/>
      <c r="F416" s="222"/>
      <c r="G416" s="222"/>
      <c r="H416" s="219"/>
      <c r="I416" s="219"/>
      <c r="J416" s="219"/>
      <c r="K416" s="220"/>
      <c r="L416" s="34"/>
    </row>
    <row r="417" spans="1:12" ht="14.15" customHeight="1">
      <c r="A417" s="217"/>
      <c r="B417" s="62"/>
      <c r="C417" s="62"/>
      <c r="D417" s="62"/>
      <c r="E417" s="62"/>
      <c r="F417" s="222"/>
      <c r="G417" s="222"/>
      <c r="H417" s="219"/>
      <c r="I417" s="219"/>
      <c r="J417" s="219"/>
      <c r="K417" s="220"/>
      <c r="L417" s="34"/>
    </row>
    <row r="418" spans="1:12" ht="14.15" customHeight="1">
      <c r="A418" s="217"/>
      <c r="B418" s="62"/>
      <c r="C418" s="62"/>
      <c r="D418" s="62"/>
      <c r="E418" s="62"/>
      <c r="F418" s="222"/>
      <c r="G418" s="222"/>
      <c r="H418" s="219"/>
      <c r="I418" s="219"/>
      <c r="J418" s="219"/>
      <c r="K418" s="220"/>
      <c r="L418" s="34"/>
    </row>
    <row r="419" spans="1:12" ht="14.15" customHeight="1">
      <c r="A419" s="217"/>
      <c r="B419" s="62"/>
      <c r="C419" s="62"/>
      <c r="D419" s="62"/>
      <c r="E419" s="62"/>
      <c r="F419" s="222"/>
      <c r="G419" s="222"/>
      <c r="H419" s="219"/>
      <c r="I419" s="219"/>
      <c r="J419" s="219"/>
      <c r="K419" s="220"/>
      <c r="L419" s="34"/>
    </row>
    <row r="420" spans="1:12" ht="14.15" customHeight="1">
      <c r="A420" s="217"/>
      <c r="B420" s="62"/>
      <c r="C420" s="62"/>
      <c r="D420" s="62"/>
      <c r="E420" s="62"/>
      <c r="F420" s="222"/>
      <c r="G420" s="222"/>
      <c r="H420" s="219"/>
      <c r="I420" s="219"/>
      <c r="J420" s="219"/>
      <c r="K420" s="220"/>
      <c r="L420" s="34"/>
    </row>
    <row r="421" spans="1:12" ht="14.15" customHeight="1">
      <c r="A421" s="217"/>
      <c r="B421" s="62"/>
      <c r="C421" s="62"/>
      <c r="D421" s="62"/>
      <c r="E421" s="62"/>
      <c r="F421" s="222"/>
      <c r="G421" s="222"/>
      <c r="H421" s="219"/>
      <c r="I421" s="219"/>
      <c r="J421" s="219"/>
      <c r="K421" s="220"/>
      <c r="L421" s="34"/>
    </row>
    <row r="422" spans="1:12" ht="14.15" customHeight="1">
      <c r="A422" s="217"/>
      <c r="B422" s="62"/>
      <c r="C422" s="62"/>
      <c r="D422" s="62"/>
      <c r="E422" s="62"/>
      <c r="F422" s="222"/>
      <c r="G422" s="222"/>
      <c r="H422" s="219"/>
      <c r="I422" s="219"/>
      <c r="J422" s="219"/>
      <c r="K422" s="220"/>
      <c r="L422" s="34"/>
    </row>
    <row r="423" spans="1:12" ht="14.15" customHeight="1">
      <c r="A423" s="217"/>
      <c r="B423" s="62"/>
      <c r="C423" s="62"/>
      <c r="D423" s="62"/>
      <c r="E423" s="62"/>
      <c r="F423" s="222"/>
      <c r="G423" s="222"/>
      <c r="H423" s="219"/>
      <c r="I423" s="219"/>
      <c r="J423" s="219"/>
      <c r="K423" s="220"/>
      <c r="L423" s="34"/>
    </row>
    <row r="424" spans="1:12" ht="14.15" customHeight="1">
      <c r="A424" s="217"/>
      <c r="B424" s="62"/>
      <c r="C424" s="62"/>
      <c r="D424" s="62"/>
      <c r="E424" s="62"/>
      <c r="F424" s="222"/>
      <c r="G424" s="222"/>
      <c r="H424" s="219"/>
      <c r="I424" s="219"/>
      <c r="J424" s="219"/>
      <c r="K424" s="220"/>
      <c r="L424" s="34"/>
    </row>
    <row r="425" spans="1:12" ht="14.15" customHeight="1">
      <c r="A425" s="217"/>
      <c r="B425" s="62"/>
      <c r="C425" s="62"/>
      <c r="D425" s="62"/>
      <c r="E425" s="62"/>
      <c r="F425" s="222"/>
      <c r="G425" s="222"/>
      <c r="H425" s="219"/>
      <c r="I425" s="219"/>
      <c r="J425" s="219"/>
      <c r="K425" s="220"/>
      <c r="L425" s="34"/>
    </row>
    <row r="426" spans="1:12" ht="14.15" customHeight="1">
      <c r="A426" s="217"/>
      <c r="B426" s="62"/>
      <c r="C426" s="62"/>
      <c r="D426" s="62"/>
      <c r="E426" s="62"/>
      <c r="F426" s="222"/>
      <c r="G426" s="222"/>
      <c r="H426" s="219"/>
      <c r="I426" s="219"/>
      <c r="J426" s="219"/>
      <c r="K426" s="220"/>
      <c r="L426" s="34"/>
    </row>
    <row r="427" spans="1:12" ht="14.15" customHeight="1">
      <c r="A427" s="217"/>
      <c r="B427" s="62"/>
      <c r="C427" s="62"/>
      <c r="D427" s="62"/>
      <c r="E427" s="62"/>
      <c r="F427" s="222"/>
      <c r="G427" s="222"/>
      <c r="H427" s="219"/>
      <c r="I427" s="219"/>
      <c r="J427" s="219"/>
      <c r="K427" s="220"/>
      <c r="L427" s="34"/>
    </row>
    <row r="428" spans="1:12" ht="14.15" customHeight="1">
      <c r="A428" s="217"/>
      <c r="B428" s="62"/>
      <c r="C428" s="62"/>
      <c r="D428" s="62"/>
      <c r="E428" s="62"/>
      <c r="F428" s="222"/>
      <c r="G428" s="222"/>
      <c r="H428" s="219"/>
      <c r="I428" s="219"/>
      <c r="J428" s="219"/>
      <c r="K428" s="220"/>
      <c r="L428" s="34"/>
    </row>
    <row r="429" spans="1:12" ht="14.15" customHeight="1">
      <c r="A429" s="217"/>
      <c r="B429" s="62"/>
      <c r="C429" s="62"/>
      <c r="D429" s="62"/>
      <c r="E429" s="62"/>
      <c r="F429" s="222"/>
      <c r="G429" s="222"/>
      <c r="H429" s="219"/>
      <c r="I429" s="219"/>
      <c r="J429" s="219"/>
      <c r="K429" s="220"/>
      <c r="L429" s="34"/>
    </row>
    <row r="430" spans="1:12" ht="14.15" customHeight="1">
      <c r="A430" s="217"/>
      <c r="B430" s="62"/>
      <c r="C430" s="62"/>
      <c r="D430" s="62"/>
      <c r="E430" s="62"/>
      <c r="F430" s="222"/>
      <c r="G430" s="222"/>
      <c r="H430" s="219"/>
      <c r="I430" s="219"/>
      <c r="J430" s="219"/>
      <c r="K430" s="220"/>
      <c r="L430" s="34"/>
    </row>
    <row r="431" spans="1:12" ht="14.15" customHeight="1">
      <c r="A431" s="217"/>
      <c r="B431" s="62"/>
      <c r="C431" s="62"/>
      <c r="D431" s="62"/>
      <c r="E431" s="62"/>
      <c r="F431" s="222"/>
      <c r="G431" s="222"/>
      <c r="H431" s="219"/>
      <c r="I431" s="219"/>
      <c r="J431" s="219"/>
      <c r="K431" s="220"/>
      <c r="L431" s="34"/>
    </row>
    <row r="432" spans="1:12" ht="14.15" customHeight="1">
      <c r="A432" s="217"/>
      <c r="B432" s="62"/>
      <c r="C432" s="62"/>
      <c r="D432" s="62"/>
      <c r="E432" s="62"/>
      <c r="F432" s="222"/>
      <c r="G432" s="222"/>
      <c r="H432" s="219"/>
      <c r="I432" s="219"/>
      <c r="J432" s="219"/>
      <c r="K432" s="220"/>
      <c r="L432" s="34"/>
    </row>
    <row r="433" spans="1:12" ht="14.15" customHeight="1">
      <c r="A433" s="217"/>
      <c r="B433" s="62"/>
      <c r="C433" s="62"/>
      <c r="D433" s="62"/>
      <c r="E433" s="62"/>
      <c r="F433" s="222"/>
      <c r="G433" s="222"/>
      <c r="H433" s="219"/>
      <c r="I433" s="219"/>
      <c r="J433" s="219"/>
      <c r="K433" s="220"/>
      <c r="L433" s="34"/>
    </row>
    <row r="434" spans="1:12" ht="14.15" customHeight="1">
      <c r="A434" s="217"/>
      <c r="B434" s="62"/>
      <c r="C434" s="62"/>
      <c r="D434" s="62"/>
      <c r="E434" s="62"/>
      <c r="F434" s="222"/>
      <c r="G434" s="222"/>
      <c r="H434" s="219"/>
      <c r="I434" s="219"/>
      <c r="J434" s="219"/>
      <c r="K434" s="220"/>
      <c r="L434" s="34"/>
    </row>
    <row r="435" spans="1:12" ht="14.15" customHeight="1">
      <c r="A435" s="217"/>
      <c r="B435" s="62"/>
      <c r="C435" s="62"/>
      <c r="D435" s="62"/>
      <c r="E435" s="62"/>
      <c r="F435" s="222"/>
      <c r="G435" s="222"/>
      <c r="H435" s="219"/>
      <c r="I435" s="219"/>
      <c r="J435" s="219"/>
      <c r="K435" s="220"/>
      <c r="L435" s="34"/>
    </row>
    <row r="436" spans="1:12" ht="14.15" customHeight="1">
      <c r="A436" s="217"/>
      <c r="B436" s="62"/>
      <c r="C436" s="62"/>
      <c r="D436" s="62"/>
      <c r="E436" s="62"/>
      <c r="F436" s="222"/>
      <c r="G436" s="222"/>
      <c r="H436" s="219"/>
      <c r="I436" s="219"/>
      <c r="J436" s="219"/>
      <c r="K436" s="220"/>
      <c r="L436" s="34"/>
    </row>
    <row r="437" spans="1:12" ht="14.15" customHeight="1">
      <c r="A437" s="217"/>
      <c r="B437" s="62"/>
      <c r="C437" s="62"/>
      <c r="D437" s="62"/>
      <c r="E437" s="62"/>
      <c r="F437" s="222"/>
      <c r="G437" s="222"/>
      <c r="H437" s="219"/>
      <c r="I437" s="219"/>
      <c r="J437" s="219"/>
      <c r="K437" s="220"/>
      <c r="L437" s="34"/>
    </row>
    <row r="438" spans="1:12" ht="14.15" customHeight="1">
      <c r="A438" s="217"/>
      <c r="B438" s="62"/>
      <c r="C438" s="62"/>
      <c r="D438" s="62"/>
      <c r="E438" s="62"/>
      <c r="F438" s="222"/>
      <c r="G438" s="222"/>
      <c r="H438" s="219"/>
      <c r="I438" s="219"/>
      <c r="J438" s="219"/>
      <c r="K438" s="220"/>
      <c r="L438" s="34"/>
    </row>
    <row r="439" spans="1:12" ht="14.15" customHeight="1">
      <c r="A439" s="217"/>
      <c r="B439" s="62"/>
      <c r="C439" s="62"/>
      <c r="D439" s="62"/>
      <c r="E439" s="62"/>
      <c r="F439" s="222"/>
      <c r="G439" s="222"/>
      <c r="H439" s="219"/>
      <c r="I439" s="219"/>
      <c r="J439" s="219"/>
      <c r="K439" s="220"/>
      <c r="L439" s="34"/>
    </row>
    <row r="440" spans="1:12" ht="14.15" customHeight="1">
      <c r="A440" s="217"/>
      <c r="B440" s="62"/>
      <c r="C440" s="62"/>
      <c r="D440" s="62"/>
      <c r="E440" s="62"/>
      <c r="F440" s="222"/>
      <c r="G440" s="222"/>
      <c r="H440" s="219"/>
      <c r="I440" s="219"/>
      <c r="J440" s="219"/>
      <c r="K440" s="220"/>
      <c r="L440" s="34"/>
    </row>
    <row r="441" spans="1:12" ht="14.15" customHeight="1">
      <c r="A441" s="217"/>
      <c r="B441" s="62"/>
      <c r="C441" s="62"/>
      <c r="D441" s="62"/>
      <c r="E441" s="62"/>
      <c r="F441" s="222"/>
      <c r="G441" s="222"/>
      <c r="H441" s="219"/>
      <c r="I441" s="219"/>
      <c r="J441" s="219"/>
      <c r="K441" s="220"/>
      <c r="L441" s="34"/>
    </row>
    <row r="442" spans="1:12" ht="14.15" customHeight="1">
      <c r="A442" s="217"/>
      <c r="B442" s="62"/>
      <c r="C442" s="62"/>
      <c r="D442" s="62"/>
      <c r="E442" s="62"/>
      <c r="F442" s="222"/>
      <c r="G442" s="222"/>
      <c r="H442" s="219"/>
      <c r="I442" s="219"/>
      <c r="J442" s="219"/>
      <c r="K442" s="220"/>
      <c r="L442" s="34"/>
    </row>
    <row r="443" spans="1:12" ht="14.15" customHeight="1">
      <c r="A443" s="217"/>
      <c r="B443" s="62"/>
      <c r="C443" s="62"/>
      <c r="D443" s="62"/>
      <c r="E443" s="62"/>
      <c r="F443" s="222"/>
      <c r="G443" s="222"/>
      <c r="H443" s="219"/>
      <c r="I443" s="219"/>
      <c r="J443" s="219"/>
      <c r="K443" s="220"/>
      <c r="L443" s="34"/>
    </row>
    <row r="444" spans="1:12" ht="14.15" customHeight="1">
      <c r="A444" s="217"/>
      <c r="B444" s="62"/>
      <c r="C444" s="62"/>
      <c r="D444" s="62"/>
      <c r="E444" s="62"/>
      <c r="F444" s="222"/>
      <c r="G444" s="222"/>
      <c r="H444" s="219"/>
      <c r="I444" s="219"/>
      <c r="J444" s="219"/>
      <c r="K444" s="220"/>
      <c r="L444" s="34"/>
    </row>
    <row r="445" spans="1:12" ht="14.15" customHeight="1">
      <c r="A445" s="217"/>
      <c r="B445" s="62"/>
      <c r="C445" s="62"/>
      <c r="D445" s="62"/>
      <c r="E445" s="62"/>
      <c r="F445" s="222"/>
      <c r="G445" s="222"/>
      <c r="H445" s="219"/>
      <c r="I445" s="219"/>
      <c r="J445" s="219"/>
      <c r="K445" s="220"/>
      <c r="L445" s="34"/>
    </row>
    <row r="446" spans="1:12" ht="14.15" customHeight="1">
      <c r="A446" s="217"/>
      <c r="B446" s="62"/>
      <c r="C446" s="62"/>
      <c r="D446" s="62"/>
      <c r="E446" s="62"/>
      <c r="F446" s="222"/>
      <c r="G446" s="222"/>
      <c r="H446" s="219"/>
      <c r="I446" s="219"/>
      <c r="J446" s="219"/>
      <c r="K446" s="220"/>
      <c r="L446" s="34"/>
    </row>
    <row r="447" spans="1:12" ht="14.15" customHeight="1">
      <c r="A447" s="217"/>
      <c r="B447" s="62"/>
      <c r="C447" s="62"/>
      <c r="D447" s="62"/>
      <c r="E447" s="62"/>
      <c r="F447" s="222"/>
      <c r="G447" s="222"/>
      <c r="H447" s="219"/>
      <c r="I447" s="219"/>
      <c r="J447" s="219"/>
      <c r="K447" s="220"/>
      <c r="L447" s="34"/>
    </row>
    <row r="448" spans="1:12" ht="14.15" customHeight="1">
      <c r="A448" s="217"/>
      <c r="B448" s="62"/>
      <c r="C448" s="62"/>
      <c r="D448" s="62"/>
      <c r="E448" s="62"/>
      <c r="F448" s="222"/>
      <c r="G448" s="222"/>
      <c r="H448" s="219"/>
      <c r="I448" s="219"/>
      <c r="J448" s="219"/>
      <c r="K448" s="220"/>
      <c r="L448" s="34"/>
    </row>
    <row r="449" spans="1:12" ht="14.15" customHeight="1">
      <c r="A449" s="217"/>
      <c r="B449" s="62"/>
      <c r="C449" s="62"/>
      <c r="D449" s="62"/>
      <c r="E449" s="62"/>
      <c r="F449" s="222"/>
      <c r="G449" s="222"/>
      <c r="H449" s="219"/>
      <c r="I449" s="219"/>
      <c r="J449" s="219"/>
      <c r="K449" s="220"/>
      <c r="L449" s="34"/>
    </row>
    <row r="450" spans="1:12" ht="14.15" customHeight="1">
      <c r="A450" s="217"/>
      <c r="B450" s="62"/>
      <c r="C450" s="62"/>
      <c r="D450" s="62"/>
      <c r="E450" s="62"/>
      <c r="F450" s="222"/>
      <c r="G450" s="222"/>
      <c r="H450" s="219"/>
      <c r="I450" s="219"/>
      <c r="J450" s="219"/>
      <c r="K450" s="220"/>
      <c r="L450" s="34"/>
    </row>
    <row r="451" spans="1:12" ht="14.15" customHeight="1">
      <c r="A451" s="217"/>
      <c r="B451" s="62"/>
      <c r="C451" s="62"/>
      <c r="D451" s="62"/>
      <c r="E451" s="62"/>
      <c r="F451" s="222"/>
      <c r="G451" s="222"/>
      <c r="H451" s="219"/>
      <c r="I451" s="219"/>
      <c r="J451" s="219"/>
      <c r="K451" s="220"/>
      <c r="L451" s="34"/>
    </row>
    <row r="452" spans="1:12" ht="14.15" customHeight="1">
      <c r="A452" s="217"/>
      <c r="B452" s="62"/>
      <c r="C452" s="62"/>
      <c r="D452" s="62"/>
      <c r="E452" s="62"/>
      <c r="F452" s="222"/>
      <c r="G452" s="222"/>
      <c r="H452" s="219"/>
      <c r="I452" s="219"/>
      <c r="J452" s="219"/>
      <c r="K452" s="220"/>
      <c r="L452" s="34"/>
    </row>
    <row r="453" spans="1:12" ht="14.15" customHeight="1">
      <c r="A453" s="217"/>
      <c r="B453" s="62"/>
      <c r="C453" s="62"/>
      <c r="D453" s="62"/>
      <c r="E453" s="62"/>
      <c r="F453" s="222"/>
      <c r="G453" s="222"/>
      <c r="H453" s="219"/>
      <c r="I453" s="219"/>
      <c r="J453" s="219"/>
      <c r="K453" s="220"/>
      <c r="L453" s="34"/>
    </row>
    <row r="454" spans="1:12" ht="14.15" customHeight="1">
      <c r="A454" s="217"/>
      <c r="B454" s="62"/>
      <c r="C454" s="62"/>
      <c r="D454" s="62"/>
      <c r="E454" s="62"/>
      <c r="F454" s="222"/>
      <c r="G454" s="222"/>
      <c r="H454" s="219"/>
      <c r="I454" s="219"/>
      <c r="J454" s="219"/>
      <c r="K454" s="220"/>
      <c r="L454" s="34"/>
    </row>
    <row r="455" spans="1:12" ht="14.15" customHeight="1">
      <c r="A455" s="217"/>
      <c r="B455" s="62"/>
      <c r="C455" s="62"/>
      <c r="D455" s="62"/>
      <c r="E455" s="62"/>
      <c r="F455" s="222"/>
      <c r="G455" s="222"/>
      <c r="H455" s="219"/>
      <c r="I455" s="219"/>
      <c r="J455" s="219"/>
      <c r="K455" s="220"/>
      <c r="L455" s="34"/>
    </row>
    <row r="456" spans="1:12" ht="14.15" customHeight="1">
      <c r="A456" s="217"/>
      <c r="B456" s="62"/>
      <c r="C456" s="62"/>
      <c r="D456" s="62"/>
      <c r="E456" s="62"/>
      <c r="F456" s="222"/>
      <c r="G456" s="222"/>
      <c r="H456" s="219"/>
      <c r="I456" s="219"/>
      <c r="J456" s="219"/>
      <c r="K456" s="220"/>
      <c r="L456" s="34"/>
    </row>
    <row r="457" spans="1:12" ht="14.15" customHeight="1">
      <c r="A457" s="217"/>
      <c r="B457" s="62"/>
      <c r="C457" s="62"/>
      <c r="D457" s="62"/>
      <c r="E457" s="62"/>
      <c r="F457" s="222"/>
      <c r="G457" s="222"/>
      <c r="H457" s="219"/>
      <c r="I457" s="219"/>
      <c r="J457" s="219"/>
      <c r="K457" s="220"/>
      <c r="L457" s="34"/>
    </row>
    <row r="458" spans="1:12" ht="14.15" customHeight="1">
      <c r="A458" s="217"/>
      <c r="B458" s="62"/>
      <c r="C458" s="62"/>
      <c r="D458" s="62"/>
      <c r="E458" s="62"/>
      <c r="F458" s="222"/>
      <c r="G458" s="222"/>
      <c r="H458" s="219"/>
      <c r="I458" s="219"/>
      <c r="J458" s="219"/>
      <c r="K458" s="220"/>
      <c r="L458" s="34"/>
    </row>
    <row r="459" spans="1:12" ht="14.15" customHeight="1">
      <c r="A459" s="217"/>
      <c r="B459" s="62"/>
      <c r="C459" s="62"/>
      <c r="D459" s="62"/>
      <c r="E459" s="62"/>
      <c r="F459" s="222"/>
      <c r="G459" s="222"/>
      <c r="H459" s="219"/>
      <c r="I459" s="219"/>
      <c r="J459" s="219"/>
      <c r="K459" s="220"/>
      <c r="L459" s="34"/>
    </row>
    <row r="460" spans="1:12" ht="14.15" customHeight="1">
      <c r="A460" s="217"/>
      <c r="B460" s="62"/>
      <c r="C460" s="62"/>
      <c r="D460" s="62"/>
      <c r="E460" s="62"/>
      <c r="F460" s="222"/>
      <c r="G460" s="222"/>
      <c r="H460" s="219"/>
      <c r="I460" s="219"/>
      <c r="J460" s="219"/>
      <c r="K460" s="220"/>
      <c r="L460" s="34"/>
    </row>
    <row r="461" spans="1:12" ht="14.15" customHeight="1">
      <c r="A461" s="217"/>
      <c r="B461" s="62"/>
      <c r="C461" s="62"/>
      <c r="D461" s="62"/>
      <c r="E461" s="62"/>
      <c r="F461" s="222"/>
      <c r="G461" s="222"/>
      <c r="H461" s="219"/>
      <c r="I461" s="219"/>
      <c r="J461" s="219"/>
      <c r="K461" s="220"/>
      <c r="L461" s="34"/>
    </row>
    <row r="462" spans="1:12" ht="14.15" customHeight="1">
      <c r="A462" s="217"/>
      <c r="B462" s="62"/>
      <c r="C462" s="62"/>
      <c r="D462" s="62"/>
      <c r="E462" s="62"/>
      <c r="F462" s="222"/>
      <c r="G462" s="222"/>
      <c r="H462" s="219"/>
      <c r="I462" s="219"/>
      <c r="J462" s="219"/>
      <c r="K462" s="220"/>
      <c r="L462" s="34"/>
    </row>
    <row r="463" spans="1:12" ht="14.15" customHeight="1">
      <c r="A463" s="217"/>
      <c r="B463" s="62"/>
      <c r="C463" s="62"/>
      <c r="D463" s="62"/>
      <c r="E463" s="62"/>
      <c r="F463" s="222"/>
      <c r="G463" s="222"/>
      <c r="H463" s="219"/>
      <c r="I463" s="219"/>
      <c r="J463" s="219"/>
      <c r="K463" s="220"/>
      <c r="L463" s="34"/>
    </row>
    <row r="464" spans="1:12" ht="14.15" customHeight="1">
      <c r="A464" s="217"/>
      <c r="B464" s="62"/>
      <c r="C464" s="62"/>
      <c r="D464" s="62"/>
      <c r="E464" s="62"/>
      <c r="F464" s="222"/>
      <c r="G464" s="222"/>
      <c r="H464" s="219"/>
      <c r="I464" s="219"/>
      <c r="J464" s="219"/>
      <c r="K464" s="220"/>
      <c r="L464" s="34"/>
    </row>
    <row r="465" spans="1:12" ht="14.15" customHeight="1">
      <c r="A465" s="217"/>
      <c r="B465" s="62"/>
      <c r="C465" s="62"/>
      <c r="D465" s="62"/>
      <c r="E465" s="62"/>
      <c r="F465" s="222"/>
      <c r="G465" s="222"/>
      <c r="H465" s="219"/>
      <c r="I465" s="219"/>
      <c r="J465" s="219"/>
      <c r="K465" s="220"/>
      <c r="L465" s="34"/>
    </row>
    <row r="466" spans="1:12" ht="14.15" customHeight="1">
      <c r="A466" s="217"/>
      <c r="B466" s="62"/>
      <c r="C466" s="62"/>
      <c r="D466" s="62"/>
      <c r="E466" s="62"/>
      <c r="F466" s="222"/>
      <c r="G466" s="222"/>
      <c r="H466" s="219"/>
      <c r="I466" s="219"/>
      <c r="J466" s="219"/>
      <c r="K466" s="220"/>
      <c r="L466" s="34"/>
    </row>
    <row r="467" spans="1:12" ht="14.15" customHeight="1">
      <c r="A467" s="217"/>
      <c r="B467" s="62"/>
      <c r="C467" s="62"/>
      <c r="D467" s="62"/>
      <c r="E467" s="62"/>
      <c r="F467" s="222"/>
      <c r="G467" s="222"/>
      <c r="H467" s="219"/>
      <c r="I467" s="219"/>
      <c r="J467" s="219"/>
      <c r="K467" s="220"/>
      <c r="L467" s="34"/>
    </row>
    <row r="468" spans="1:12" ht="14.15" customHeight="1">
      <c r="A468" s="217"/>
      <c r="B468" s="62"/>
      <c r="C468" s="62"/>
      <c r="D468" s="62"/>
      <c r="E468" s="62"/>
      <c r="F468" s="222"/>
      <c r="G468" s="222"/>
      <c r="H468" s="219"/>
      <c r="I468" s="219"/>
      <c r="J468" s="219"/>
      <c r="K468" s="220"/>
      <c r="L468" s="34"/>
    </row>
    <row r="469" spans="1:12" ht="14.15" customHeight="1">
      <c r="A469" s="217"/>
      <c r="B469" s="62"/>
      <c r="C469" s="62"/>
      <c r="D469" s="62"/>
      <c r="E469" s="62"/>
      <c r="F469" s="222"/>
      <c r="G469" s="222"/>
      <c r="H469" s="219"/>
      <c r="I469" s="219"/>
      <c r="J469" s="219"/>
      <c r="K469" s="220"/>
      <c r="L469" s="34"/>
    </row>
    <row r="470" spans="1:12" ht="14.15" customHeight="1">
      <c r="A470" s="217"/>
      <c r="B470" s="62"/>
      <c r="C470" s="62"/>
      <c r="D470" s="62"/>
      <c r="E470" s="62"/>
      <c r="F470" s="222"/>
      <c r="G470" s="222"/>
      <c r="H470" s="219"/>
      <c r="I470" s="219"/>
      <c r="J470" s="219"/>
      <c r="K470" s="220"/>
      <c r="L470" s="34"/>
    </row>
    <row r="471" spans="1:12" ht="14.15" customHeight="1">
      <c r="A471" s="217"/>
      <c r="B471" s="62"/>
      <c r="C471" s="62"/>
      <c r="D471" s="62"/>
      <c r="E471" s="62"/>
      <c r="F471" s="222"/>
      <c r="G471" s="222"/>
      <c r="H471" s="219"/>
      <c r="I471" s="219"/>
      <c r="J471" s="219"/>
      <c r="K471" s="220"/>
      <c r="L471" s="34"/>
    </row>
    <row r="472" spans="1:12" ht="14.15" customHeight="1">
      <c r="A472" s="217"/>
      <c r="B472" s="62"/>
      <c r="C472" s="62"/>
      <c r="D472" s="62"/>
      <c r="E472" s="62"/>
      <c r="F472" s="222"/>
      <c r="G472" s="222"/>
      <c r="H472" s="219"/>
      <c r="I472" s="219"/>
      <c r="J472" s="219"/>
      <c r="K472" s="220"/>
      <c r="L472" s="34"/>
    </row>
    <row r="473" spans="1:12" ht="14.15" customHeight="1">
      <c r="A473" s="217"/>
      <c r="B473" s="62"/>
      <c r="C473" s="62"/>
      <c r="D473" s="62"/>
      <c r="E473" s="62"/>
      <c r="F473" s="222"/>
      <c r="G473" s="222"/>
      <c r="H473" s="219"/>
      <c r="I473" s="219"/>
      <c r="J473" s="219"/>
      <c r="K473" s="220"/>
      <c r="L473" s="34"/>
    </row>
    <row r="474" spans="1:12" ht="14.15" customHeight="1">
      <c r="A474" s="217"/>
      <c r="B474" s="62"/>
      <c r="C474" s="62"/>
      <c r="D474" s="62"/>
      <c r="E474" s="62"/>
      <c r="F474" s="222"/>
      <c r="G474" s="222"/>
      <c r="H474" s="219"/>
      <c r="I474" s="219"/>
      <c r="J474" s="219"/>
      <c r="K474" s="220"/>
      <c r="L474" s="34"/>
    </row>
    <row r="475" spans="1:12" ht="14.15" customHeight="1">
      <c r="A475" s="217"/>
      <c r="B475" s="62"/>
      <c r="C475" s="62"/>
      <c r="D475" s="62"/>
      <c r="E475" s="62"/>
      <c r="F475" s="222"/>
      <c r="G475" s="222"/>
      <c r="H475" s="219"/>
      <c r="I475" s="219"/>
      <c r="J475" s="219"/>
      <c r="K475" s="220"/>
      <c r="L475" s="34"/>
    </row>
    <row r="476" spans="1:12" ht="14.15" customHeight="1">
      <c r="A476" s="217"/>
      <c r="B476" s="62"/>
      <c r="C476" s="62"/>
      <c r="D476" s="62"/>
      <c r="E476" s="62"/>
      <c r="F476" s="222"/>
      <c r="G476" s="222"/>
      <c r="H476" s="219"/>
      <c r="I476" s="219"/>
      <c r="J476" s="219"/>
      <c r="K476" s="220"/>
      <c r="L476" s="34"/>
    </row>
    <row r="477" spans="1:12" ht="14.15" customHeight="1">
      <c r="A477" s="217"/>
      <c r="B477" s="62"/>
      <c r="C477" s="62"/>
      <c r="D477" s="62"/>
      <c r="E477" s="62"/>
      <c r="F477" s="222"/>
      <c r="G477" s="222"/>
      <c r="H477" s="219"/>
      <c r="I477" s="219"/>
      <c r="J477" s="219"/>
      <c r="K477" s="220"/>
      <c r="L477" s="34"/>
    </row>
    <row r="478" spans="1:12" ht="14.15" customHeight="1">
      <c r="A478" s="217"/>
      <c r="B478" s="62"/>
      <c r="C478" s="62"/>
      <c r="D478" s="62"/>
      <c r="E478" s="62"/>
      <c r="F478" s="222"/>
      <c r="G478" s="222"/>
      <c r="H478" s="219"/>
      <c r="I478" s="219"/>
      <c r="J478" s="219"/>
      <c r="K478" s="220"/>
      <c r="L478" s="34"/>
    </row>
    <row r="479" spans="1:12" ht="14.15" customHeight="1">
      <c r="A479" s="217"/>
      <c r="B479" s="62"/>
      <c r="C479" s="62"/>
      <c r="D479" s="62"/>
      <c r="E479" s="62"/>
      <c r="F479" s="222"/>
      <c r="G479" s="222"/>
      <c r="H479" s="219"/>
      <c r="I479" s="219"/>
      <c r="J479" s="219"/>
      <c r="K479" s="220"/>
      <c r="L479" s="34"/>
    </row>
    <row r="480" spans="1:12" ht="14.15" customHeight="1">
      <c r="A480" s="217"/>
      <c r="B480" s="62"/>
      <c r="C480" s="62"/>
      <c r="D480" s="62"/>
      <c r="E480" s="62"/>
      <c r="F480" s="222"/>
      <c r="G480" s="222"/>
      <c r="H480" s="219"/>
      <c r="I480" s="219"/>
      <c r="J480" s="219"/>
      <c r="K480" s="220"/>
      <c r="L480" s="34"/>
    </row>
    <row r="481" spans="1:12" ht="14.15" customHeight="1">
      <c r="A481" s="217"/>
      <c r="B481" s="62"/>
      <c r="C481" s="62"/>
      <c r="D481" s="62"/>
      <c r="E481" s="62"/>
      <c r="F481" s="222"/>
      <c r="G481" s="222"/>
      <c r="H481" s="219"/>
      <c r="I481" s="219"/>
      <c r="J481" s="219"/>
      <c r="K481" s="220"/>
      <c r="L481" s="34"/>
    </row>
    <row r="482" spans="1:12" ht="14.15" customHeight="1">
      <c r="A482" s="217"/>
      <c r="B482" s="62"/>
      <c r="C482" s="62"/>
      <c r="D482" s="62"/>
      <c r="E482" s="62"/>
      <c r="F482" s="222"/>
      <c r="G482" s="222"/>
      <c r="H482" s="219"/>
      <c r="I482" s="219"/>
      <c r="J482" s="219"/>
      <c r="K482" s="220"/>
      <c r="L482" s="34"/>
    </row>
    <row r="483" spans="1:12" ht="14.15" customHeight="1">
      <c r="A483" s="217"/>
      <c r="B483" s="62"/>
      <c r="C483" s="62"/>
      <c r="D483" s="62"/>
      <c r="E483" s="62"/>
      <c r="F483" s="222"/>
      <c r="G483" s="222"/>
      <c r="H483" s="219"/>
      <c r="I483" s="219"/>
      <c r="J483" s="219"/>
      <c r="K483" s="220"/>
      <c r="L483" s="34"/>
    </row>
    <row r="484" spans="1:12" ht="14.15" customHeight="1">
      <c r="A484" s="217"/>
      <c r="B484" s="62"/>
      <c r="C484" s="62"/>
      <c r="D484" s="62"/>
      <c r="E484" s="62"/>
      <c r="F484" s="222"/>
      <c r="G484" s="222"/>
      <c r="H484" s="219"/>
      <c r="I484" s="219"/>
      <c r="J484" s="219"/>
      <c r="K484" s="220"/>
      <c r="L484" s="34"/>
    </row>
    <row r="485" spans="1:12" ht="14.15" customHeight="1">
      <c r="A485" s="217"/>
      <c r="B485" s="62"/>
      <c r="C485" s="62"/>
      <c r="D485" s="62"/>
      <c r="E485" s="62"/>
      <c r="F485" s="222"/>
      <c r="G485" s="222"/>
      <c r="H485" s="219"/>
      <c r="I485" s="219"/>
      <c r="J485" s="219"/>
      <c r="K485" s="220"/>
      <c r="L485" s="34"/>
    </row>
    <row r="486" spans="1:12" ht="14.15" customHeight="1">
      <c r="A486" s="217"/>
      <c r="B486" s="62"/>
      <c r="C486" s="62"/>
      <c r="D486" s="62"/>
      <c r="E486" s="62"/>
      <c r="F486" s="222"/>
      <c r="G486" s="222"/>
      <c r="H486" s="219"/>
      <c r="I486" s="219"/>
      <c r="J486" s="219"/>
      <c r="K486" s="220"/>
      <c r="L486" s="34"/>
    </row>
    <row r="487" spans="1:12" ht="14.15" customHeight="1">
      <c r="A487" s="217"/>
      <c r="B487" s="62"/>
      <c r="C487" s="62"/>
      <c r="D487" s="62"/>
      <c r="E487" s="62"/>
      <c r="F487" s="222"/>
      <c r="G487" s="222"/>
      <c r="H487" s="219"/>
      <c r="I487" s="219"/>
      <c r="J487" s="219"/>
      <c r="K487" s="220"/>
      <c r="L487" s="34"/>
    </row>
    <row r="488" spans="1:12" ht="14.15" customHeight="1">
      <c r="A488" s="217"/>
      <c r="B488" s="62"/>
      <c r="C488" s="62"/>
      <c r="D488" s="62"/>
      <c r="E488" s="62"/>
      <c r="F488" s="222"/>
      <c r="G488" s="222"/>
      <c r="H488" s="219"/>
      <c r="I488" s="219"/>
      <c r="J488" s="219"/>
      <c r="K488" s="220"/>
      <c r="L488" s="34"/>
    </row>
    <row r="489" spans="1:12" ht="14.15" customHeight="1">
      <c r="A489" s="217"/>
      <c r="B489" s="62"/>
      <c r="C489" s="62"/>
      <c r="D489" s="62"/>
      <c r="E489" s="62"/>
      <c r="F489" s="222"/>
      <c r="G489" s="222"/>
      <c r="H489" s="219"/>
      <c r="I489" s="219"/>
      <c r="J489" s="219"/>
      <c r="K489" s="220"/>
      <c r="L489" s="34"/>
    </row>
    <row r="490" spans="1:12" ht="14.15" customHeight="1">
      <c r="A490" s="217"/>
      <c r="B490" s="62"/>
      <c r="C490" s="62"/>
      <c r="D490" s="62"/>
      <c r="E490" s="62"/>
      <c r="F490" s="222"/>
      <c r="G490" s="222"/>
      <c r="H490" s="219"/>
      <c r="I490" s="219"/>
      <c r="J490" s="219"/>
      <c r="K490" s="220"/>
      <c r="L490" s="34"/>
    </row>
    <row r="491" spans="1:12" ht="14.15" customHeight="1">
      <c r="A491" s="217"/>
      <c r="B491" s="62"/>
      <c r="C491" s="62"/>
      <c r="D491" s="62"/>
      <c r="E491" s="62"/>
      <c r="F491" s="222"/>
      <c r="G491" s="222"/>
      <c r="H491" s="219"/>
      <c r="I491" s="219"/>
      <c r="J491" s="219"/>
      <c r="K491" s="220"/>
      <c r="L491" s="34"/>
    </row>
    <row r="492" spans="1:12" ht="14.15" customHeight="1">
      <c r="A492" s="61"/>
      <c r="B492" s="62"/>
      <c r="C492" s="62"/>
      <c r="D492" s="62"/>
      <c r="E492" s="62"/>
      <c r="F492" s="62"/>
      <c r="G492" s="62"/>
      <c r="H492" s="219"/>
      <c r="I492" s="219"/>
      <c r="J492" s="219"/>
      <c r="K492" s="220"/>
      <c r="L492" s="34"/>
    </row>
    <row r="493" spans="1:12" ht="14.15" customHeight="1">
      <c r="A493" s="61"/>
      <c r="B493" s="62"/>
      <c r="C493" s="62"/>
      <c r="D493" s="62"/>
      <c r="E493" s="62"/>
      <c r="F493" s="62"/>
      <c r="G493" s="62"/>
      <c r="H493" s="219"/>
      <c r="I493" s="219"/>
      <c r="J493" s="219"/>
      <c r="K493" s="220"/>
      <c r="L493" s="34"/>
    </row>
    <row r="494" spans="1:12" ht="14.15" customHeight="1">
      <c r="A494" s="61"/>
      <c r="B494" s="62"/>
      <c r="C494" s="62"/>
      <c r="D494" s="62"/>
      <c r="E494" s="62"/>
      <c r="F494" s="62"/>
      <c r="G494" s="62"/>
      <c r="H494" s="219"/>
      <c r="I494" s="219"/>
      <c r="J494" s="219"/>
      <c r="K494" s="220"/>
      <c r="L494" s="34"/>
    </row>
    <row r="495" spans="1:12" ht="14.15" customHeight="1">
      <c r="A495" s="61"/>
      <c r="B495" s="62"/>
      <c r="C495" s="62"/>
      <c r="D495" s="62"/>
      <c r="E495" s="62"/>
      <c r="F495" s="62"/>
      <c r="G495" s="62"/>
      <c r="H495" s="219"/>
      <c r="I495" s="219"/>
      <c r="J495" s="219"/>
      <c r="K495" s="220"/>
      <c r="L495" s="34"/>
    </row>
    <row r="496" spans="1:12" ht="14.15" customHeight="1">
      <c r="A496" s="61"/>
      <c r="B496" s="62"/>
      <c r="C496" s="62"/>
      <c r="D496" s="62"/>
      <c r="E496" s="62"/>
      <c r="F496" s="62"/>
      <c r="G496" s="62"/>
      <c r="H496" s="219"/>
      <c r="I496" s="219"/>
      <c r="J496" s="219"/>
      <c r="K496" s="220"/>
      <c r="L496" s="34"/>
    </row>
    <row r="497" spans="1:12" ht="14.15" customHeight="1">
      <c r="A497" s="61"/>
      <c r="B497" s="62"/>
      <c r="C497" s="62"/>
      <c r="D497" s="62"/>
      <c r="E497" s="62"/>
      <c r="F497" s="62"/>
      <c r="G497" s="62"/>
      <c r="H497" s="219"/>
      <c r="I497" s="219"/>
      <c r="J497" s="219"/>
      <c r="K497" s="220"/>
      <c r="L497" s="34"/>
    </row>
    <row r="498" spans="1:12" ht="14.15" customHeight="1">
      <c r="A498" s="61"/>
      <c r="B498" s="62"/>
      <c r="C498" s="62"/>
      <c r="D498" s="62"/>
      <c r="E498" s="62"/>
      <c r="F498" s="62"/>
      <c r="G498" s="62"/>
      <c r="H498" s="219"/>
      <c r="I498" s="219"/>
      <c r="J498" s="219"/>
      <c r="K498" s="220"/>
      <c r="L498" s="34"/>
    </row>
    <row r="499" spans="1:12" ht="15" customHeight="1">
      <c r="A499" s="149"/>
      <c r="B499" s="150"/>
      <c r="C499" s="150"/>
      <c r="D499" s="150"/>
      <c r="E499" s="150"/>
      <c r="F499" s="150"/>
      <c r="G499" s="150"/>
      <c r="H499" s="225"/>
      <c r="I499" s="225"/>
      <c r="J499" s="225"/>
      <c r="K499" s="226"/>
      <c r="L499" s="34"/>
    </row>
    <row r="500" spans="1:12" ht="15" customHeight="1">
      <c r="A500" s="37"/>
      <c r="B500" s="37"/>
      <c r="C500" s="37"/>
      <c r="D500" s="37"/>
      <c r="E500" s="37"/>
      <c r="F500" s="37"/>
      <c r="G500" s="39"/>
      <c r="H500" s="43"/>
      <c r="I500" s="43"/>
      <c r="J500" s="43"/>
      <c r="K500" s="43"/>
    </row>
    <row r="501" spans="1:12" ht="14.15" customHeight="1">
      <c r="A501" s="42"/>
      <c r="B501" s="43"/>
      <c r="C501" s="43"/>
      <c r="D501" s="43"/>
      <c r="E501" s="43"/>
      <c r="F501" s="198"/>
      <c r="G501" s="45"/>
    </row>
    <row r="502" spans="1:12" ht="14.15" customHeight="1">
      <c r="A502" s="334" t="s">
        <v>109</v>
      </c>
      <c r="G502" s="45"/>
    </row>
    <row r="503" spans="1:12" ht="14.15" customHeight="1">
      <c r="A503" s="303"/>
      <c r="G503" s="45"/>
    </row>
    <row r="504" spans="1:12" ht="14.15" customHeight="1">
      <c r="A504" s="334" t="s">
        <v>110</v>
      </c>
      <c r="G504" s="45"/>
    </row>
    <row r="505" spans="1:12" ht="14.15" customHeight="1">
      <c r="A505" s="303"/>
      <c r="G505" s="45"/>
    </row>
    <row r="506" spans="1:12" ht="14.15" customHeight="1">
      <c r="A506" s="334" t="s">
        <v>111</v>
      </c>
      <c r="E506" s="32" t="s">
        <v>112</v>
      </c>
      <c r="F506" s="339">
        <v>46198</v>
      </c>
      <c r="G506" s="45"/>
    </row>
    <row r="507" spans="1:12" ht="15" customHeight="1">
      <c r="A507" s="46"/>
      <c r="G507" s="45"/>
    </row>
    <row r="508" spans="1:12" ht="15" customHeight="1">
      <c r="A508" s="9"/>
      <c r="B508" s="9"/>
      <c r="C508" s="9"/>
      <c r="D508" s="9"/>
      <c r="E508" s="9"/>
      <c r="F508" s="9"/>
    </row>
    <row r="509" spans="1:12" ht="15" customHeight="1"/>
    <row r="510" spans="1:12" ht="15" customHeight="1"/>
  </sheetData>
  <mergeCells count="1">
    <mergeCell ref="I6:J6"/>
  </mergeCells>
  <pageMargins left="0.75" right="0.75" top="1" bottom="1" header="0.5" footer="0.5"/>
  <pageSetup paperSize="9" orientation="portrait" verticalDpi="0" r:id="rId1"/>
  <headerFooter>
    <oddFooter>&amp;L_x000D_&amp;1#&amp;"Aptos"&amp;10&amp;K000000 SW Business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50"/>
  <sheetViews>
    <sheetView showRuler="0" zoomScaleNormal="100" workbookViewId="0">
      <selection sqref="A1:XFD1048576"/>
    </sheetView>
  </sheetViews>
  <sheetFormatPr defaultColWidth="13.7265625" defaultRowHeight="12.5"/>
  <cols>
    <col min="1" max="1" width="8.453125" customWidth="1"/>
    <col min="2" max="2" width="50.81640625" customWidth="1"/>
    <col min="3" max="3" width="7.1796875" customWidth="1"/>
    <col min="4" max="4" width="7.54296875" customWidth="1"/>
    <col min="5" max="5" width="7.453125" customWidth="1"/>
    <col min="6" max="6" width="11.7265625" customWidth="1"/>
    <col min="7" max="7" width="12.7265625" customWidth="1"/>
    <col min="8" max="8" width="11.453125" customWidth="1"/>
    <col min="9" max="10" width="8.81640625" customWidth="1"/>
    <col min="11" max="11" width="9.453125" bestFit="1" customWidth="1"/>
    <col min="12" max="13" width="8.81640625" customWidth="1"/>
    <col min="14" max="14" width="9.453125" customWidth="1"/>
  </cols>
  <sheetData>
    <row r="1" spans="1:11" ht="16.75" customHeight="1"/>
    <row r="2" spans="1:11" ht="17.5" customHeight="1"/>
    <row r="3" spans="1:11" ht="17.5" customHeight="1">
      <c r="A3" s="252" t="s">
        <v>45</v>
      </c>
    </row>
    <row r="4" spans="1:11" ht="17.5" customHeight="1">
      <c r="A4" s="252" t="s">
        <v>866</v>
      </c>
    </row>
    <row r="5" spans="1:11" ht="18.649999999999999" customHeight="1"/>
    <row r="6" spans="1:11" ht="29.15" customHeight="1">
      <c r="A6" s="188" t="s">
        <v>47</v>
      </c>
      <c r="B6" s="190" t="s">
        <v>48</v>
      </c>
      <c r="C6" s="190" t="s">
        <v>49</v>
      </c>
      <c r="D6" s="191" t="s">
        <v>50</v>
      </c>
      <c r="E6" s="89"/>
      <c r="F6" s="188" t="str">
        <f>'M1 (SRC21)'!F6</f>
        <v>2024-25</v>
      </c>
      <c r="G6" s="191" t="str">
        <f>'M1 (SRC21)'!G6</f>
        <v>2025-26</v>
      </c>
      <c r="H6" s="34"/>
    </row>
    <row r="7" spans="1:11" ht="15" customHeight="1">
      <c r="A7" s="37"/>
      <c r="B7" s="99"/>
      <c r="C7" s="99"/>
      <c r="D7" s="116"/>
      <c r="F7" s="100"/>
      <c r="G7" s="100"/>
    </row>
    <row r="8" spans="1:11" ht="15" customHeight="1">
      <c r="A8" s="98"/>
      <c r="B8" s="25" t="s">
        <v>867</v>
      </c>
      <c r="C8" s="74"/>
      <c r="D8" s="10"/>
      <c r="E8" s="109"/>
    </row>
    <row r="9" spans="1:11" ht="14.15" customHeight="1">
      <c r="A9" s="4" t="s">
        <v>868</v>
      </c>
      <c r="B9" s="13" t="s">
        <v>869</v>
      </c>
      <c r="C9" s="14" t="s">
        <v>56</v>
      </c>
      <c r="D9" s="15" t="s">
        <v>57</v>
      </c>
      <c r="E9" s="50"/>
      <c r="F9" s="47">
        <v>122601.701</v>
      </c>
      <c r="G9" s="35">
        <v>127574.594</v>
      </c>
      <c r="H9" s="34"/>
      <c r="K9" s="255"/>
    </row>
    <row r="10" spans="1:11" ht="14.15" customHeight="1">
      <c r="A10" s="4" t="s">
        <v>870</v>
      </c>
      <c r="B10" s="13" t="s">
        <v>871</v>
      </c>
      <c r="C10" s="14" t="s">
        <v>56</v>
      </c>
      <c r="D10" s="15" t="s">
        <v>57</v>
      </c>
      <c r="E10" s="50"/>
      <c r="F10" s="48">
        <v>107834.234</v>
      </c>
      <c r="G10" s="36">
        <v>110849.796</v>
      </c>
      <c r="H10" s="34"/>
    </row>
    <row r="11" spans="1:11" ht="14.15" customHeight="1">
      <c r="A11" s="4" t="s">
        <v>872</v>
      </c>
      <c r="B11" s="13" t="s">
        <v>873</v>
      </c>
      <c r="C11" s="14" t="s">
        <v>56</v>
      </c>
      <c r="D11" s="15" t="s">
        <v>57</v>
      </c>
      <c r="E11" s="50"/>
      <c r="F11" s="48">
        <v>3389.085</v>
      </c>
      <c r="G11" s="36">
        <v>4788.1130000000003</v>
      </c>
      <c r="H11" s="34"/>
    </row>
    <row r="12" spans="1:11" ht="14.15" customHeight="1">
      <c r="A12" s="4" t="s">
        <v>874</v>
      </c>
      <c r="B12" s="13" t="s">
        <v>875</v>
      </c>
      <c r="C12" s="14" t="s">
        <v>56</v>
      </c>
      <c r="D12" s="15" t="s">
        <v>57</v>
      </c>
      <c r="E12" s="50"/>
      <c r="F12" s="48">
        <v>379.74599999999998</v>
      </c>
      <c r="G12" s="36">
        <v>352.42599999999999</v>
      </c>
      <c r="H12" s="34"/>
    </row>
    <row r="13" spans="1:11" ht="14.15" customHeight="1">
      <c r="A13" s="4" t="s">
        <v>876</v>
      </c>
      <c r="B13" s="13" t="s">
        <v>877</v>
      </c>
      <c r="C13" s="14" t="s">
        <v>878</v>
      </c>
      <c r="D13" s="15" t="s">
        <v>57</v>
      </c>
      <c r="E13" s="50"/>
      <c r="F13" s="48">
        <v>162.7595</v>
      </c>
      <c r="G13" s="36">
        <v>163.214</v>
      </c>
      <c r="H13" s="34"/>
    </row>
    <row r="14" spans="1:11" ht="14.15" customHeight="1">
      <c r="A14" s="4" t="s">
        <v>879</v>
      </c>
      <c r="B14" s="13" t="s">
        <v>867</v>
      </c>
      <c r="C14" s="14" t="s">
        <v>56</v>
      </c>
      <c r="D14" s="15" t="s">
        <v>64</v>
      </c>
      <c r="E14" s="33"/>
      <c r="F14" s="18">
        <f>F9/F13</f>
        <v>753.26909335553376</v>
      </c>
      <c r="G14" s="258">
        <f>ROUND(G9/G13,3)</f>
        <v>781.64</v>
      </c>
      <c r="H14" s="34"/>
    </row>
    <row r="15" spans="1:11" ht="14.15" customHeight="1">
      <c r="A15" s="4" t="s">
        <v>880</v>
      </c>
      <c r="B15" s="13" t="s">
        <v>881</v>
      </c>
      <c r="C15" s="14" t="s">
        <v>56</v>
      </c>
      <c r="D15" s="15" t="s">
        <v>64</v>
      </c>
      <c r="E15" s="33"/>
      <c r="F15" s="18">
        <f>(F10+F11+F12)-F14</f>
        <v>110849.79590664447</v>
      </c>
      <c r="G15" s="85">
        <f>(G10+G11+G12)-G14</f>
        <v>115208.69500000001</v>
      </c>
      <c r="H15" s="34"/>
      <c r="I15" s="255"/>
    </row>
    <row r="16" spans="1:11" ht="15" customHeight="1">
      <c r="A16" s="6" t="s">
        <v>882</v>
      </c>
      <c r="B16" s="20" t="s">
        <v>883</v>
      </c>
      <c r="C16" s="21" t="s">
        <v>56</v>
      </c>
      <c r="D16" s="22" t="s">
        <v>64</v>
      </c>
      <c r="E16" s="33"/>
      <c r="F16" s="23">
        <f>F12-F14</f>
        <v>-373.52309335553377</v>
      </c>
      <c r="G16" s="86">
        <f>G12-G14</f>
        <v>-429.214</v>
      </c>
      <c r="H16" s="34"/>
      <c r="K16" s="255"/>
    </row>
    <row r="17" spans="1:11" ht="15" customHeight="1">
      <c r="A17" s="37"/>
      <c r="B17" s="99"/>
      <c r="C17" s="99"/>
      <c r="D17" s="116"/>
      <c r="F17" s="39"/>
      <c r="G17" s="39"/>
    </row>
    <row r="18" spans="1:11" ht="15" customHeight="1">
      <c r="A18" s="98"/>
      <c r="B18" s="25" t="s">
        <v>884</v>
      </c>
      <c r="C18" s="74"/>
      <c r="D18" s="10"/>
      <c r="E18" s="34"/>
    </row>
    <row r="19" spans="1:11" ht="15" customHeight="1">
      <c r="A19" s="6" t="s">
        <v>885</v>
      </c>
      <c r="B19" s="20" t="s">
        <v>886</v>
      </c>
      <c r="C19" s="21" t="s">
        <v>878</v>
      </c>
      <c r="D19" s="22" t="s">
        <v>57</v>
      </c>
      <c r="E19" s="50"/>
      <c r="F19" s="229">
        <v>86</v>
      </c>
      <c r="G19" s="282">
        <v>86.24</v>
      </c>
      <c r="H19" s="34"/>
    </row>
    <row r="20" spans="1:11" ht="15" customHeight="1">
      <c r="A20" s="38"/>
      <c r="B20" s="38"/>
      <c r="C20" s="38"/>
      <c r="D20" s="37"/>
      <c r="F20" s="37"/>
      <c r="G20" s="37"/>
    </row>
    <row r="21" spans="1:11" ht="14.15" customHeight="1">
      <c r="A21" s="230" t="s">
        <v>887</v>
      </c>
      <c r="B21" s="72" t="s">
        <v>887</v>
      </c>
      <c r="C21" s="72" t="s">
        <v>887</v>
      </c>
      <c r="D21" s="39" t="s">
        <v>887</v>
      </c>
      <c r="E21" s="72" t="s">
        <v>887</v>
      </c>
      <c r="F21" s="39" t="s">
        <v>887</v>
      </c>
      <c r="G21" s="39" t="s">
        <v>887</v>
      </c>
      <c r="H21" s="43"/>
      <c r="I21" s="72" t="s">
        <v>887</v>
      </c>
      <c r="J21" s="231" t="s">
        <v>887</v>
      </c>
      <c r="K21" s="34"/>
    </row>
    <row r="22" spans="1:11" ht="14.15" customHeight="1">
      <c r="A22" s="334" t="s">
        <v>109</v>
      </c>
      <c r="J22" s="152" t="s">
        <v>887</v>
      </c>
      <c r="K22" s="34"/>
    </row>
    <row r="23" spans="1:11" ht="14.15" customHeight="1">
      <c r="A23" s="303"/>
      <c r="J23" s="152" t="s">
        <v>887</v>
      </c>
      <c r="K23" s="34"/>
    </row>
    <row r="24" spans="1:11" ht="14.15" customHeight="1">
      <c r="A24" s="334" t="s">
        <v>110</v>
      </c>
      <c r="J24" s="152" t="s">
        <v>887</v>
      </c>
      <c r="K24" s="34"/>
    </row>
    <row r="25" spans="1:11" ht="14.15" customHeight="1">
      <c r="A25" s="303"/>
      <c r="J25" s="152" t="s">
        <v>887</v>
      </c>
      <c r="K25" s="34"/>
    </row>
    <row r="26" spans="1:11" ht="14.15" customHeight="1">
      <c r="A26" s="334" t="s">
        <v>111</v>
      </c>
      <c r="E26" s="32" t="s">
        <v>888</v>
      </c>
      <c r="F26" s="339">
        <v>46198</v>
      </c>
      <c r="J26" s="152" t="s">
        <v>887</v>
      </c>
      <c r="K26" s="34"/>
    </row>
    <row r="27" spans="1:11" ht="15" customHeight="1">
      <c r="A27" s="232" t="s">
        <v>887</v>
      </c>
      <c r="B27" s="233" t="s">
        <v>887</v>
      </c>
      <c r="C27" s="233" t="s">
        <v>887</v>
      </c>
      <c r="D27" s="183" t="s">
        <v>887</v>
      </c>
      <c r="E27" s="233" t="s">
        <v>887</v>
      </c>
      <c r="F27" s="183" t="s">
        <v>887</v>
      </c>
      <c r="G27" s="183" t="s">
        <v>887</v>
      </c>
      <c r="I27" s="233" t="s">
        <v>887</v>
      </c>
      <c r="J27" s="234" t="s">
        <v>887</v>
      </c>
      <c r="K27" s="34"/>
    </row>
    <row r="28" spans="1:11" ht="14.15" customHeight="1">
      <c r="A28" s="43"/>
      <c r="B28" s="43"/>
      <c r="C28" s="43"/>
      <c r="D28" s="39"/>
      <c r="E28" s="43"/>
      <c r="F28" s="39"/>
      <c r="G28" s="39"/>
      <c r="H28" s="43"/>
      <c r="I28" s="43"/>
      <c r="J28" s="43"/>
    </row>
    <row r="29" spans="1:11" ht="14.15" customHeight="1">
      <c r="B29" s="304"/>
      <c r="C29" s="304"/>
      <c r="D29" s="305"/>
      <c r="E29" s="304"/>
      <c r="F29" s="305"/>
      <c r="H29" s="304"/>
    </row>
    <row r="30" spans="1:11" ht="14.15" customHeight="1">
      <c r="B30" s="304"/>
      <c r="C30" s="304"/>
      <c r="D30" s="305"/>
      <c r="E30" s="304"/>
      <c r="F30" s="305"/>
      <c r="H30" s="306"/>
    </row>
    <row r="31" spans="1:11" ht="14.15" customHeight="1">
      <c r="B31" s="304"/>
      <c r="C31" s="304"/>
      <c r="D31" s="305"/>
      <c r="E31" s="304"/>
      <c r="F31" s="305"/>
      <c r="H31" s="304"/>
    </row>
    <row r="32" spans="1:11" ht="14.15" customHeight="1">
      <c r="B32" s="307"/>
      <c r="C32" s="307"/>
      <c r="D32" s="308"/>
      <c r="E32" s="307"/>
      <c r="F32" s="308"/>
      <c r="H32" s="304"/>
    </row>
    <row r="33" spans="2:7" ht="14.15" customHeight="1"/>
    <row r="34" spans="2:7" ht="14.15" customHeight="1">
      <c r="B34" s="304"/>
      <c r="F34" s="314"/>
    </row>
    <row r="35" spans="2:7" ht="15" customHeight="1">
      <c r="B35" s="304"/>
      <c r="F35" s="315"/>
      <c r="G35" s="316"/>
    </row>
    <row r="36" spans="2:7" ht="15" customHeight="1"/>
    <row r="37" spans="2:7" ht="15" customHeight="1"/>
    <row r="38" spans="2:7" ht="15" customHeight="1"/>
    <row r="39" spans="2:7" ht="15" customHeight="1"/>
    <row r="40" spans="2:7" ht="15" customHeight="1"/>
    <row r="41" spans="2:7" ht="15" customHeight="1"/>
    <row r="42" spans="2:7" ht="15" customHeight="1"/>
    <row r="43" spans="2:7" ht="15" customHeight="1"/>
    <row r="44" spans="2:7" ht="15" customHeight="1"/>
    <row r="45" spans="2:7" ht="15" customHeight="1"/>
    <row r="46" spans="2:7" ht="15" customHeight="1"/>
    <row r="47" spans="2:7" ht="15" customHeight="1"/>
    <row r="48" spans="2:7" ht="15" customHeight="1"/>
    <row r="49" ht="15" customHeight="1"/>
    <row r="50" ht="15" customHeight="1"/>
  </sheetData>
  <pageMargins left="0.75" right="0.75" top="1" bottom="1" header="0.5" footer="0.5"/>
  <pageSetup paperSize="9" orientation="portrait" verticalDpi="0" r:id="rId1"/>
  <headerFooter>
    <oddFooter>&amp;L_x000D_&amp;1#&amp;"Aptos"&amp;10&amp;K000000 SW Business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18</vt:i4>
      </vt:variant>
    </vt:vector>
  </HeadingPairs>
  <TitlesOfParts>
    <vt:vector size="40" baseType="lpstr">
      <vt:lpstr>Summary</vt:lpstr>
      <vt:lpstr>M1 (SRC21)</vt:lpstr>
      <vt:lpstr>M1 (SRC27)</vt:lpstr>
      <vt:lpstr>M3 (SRC21)</vt:lpstr>
      <vt:lpstr>M3 (SRC27)</vt:lpstr>
      <vt:lpstr>M4</vt:lpstr>
      <vt:lpstr>M5</vt:lpstr>
      <vt:lpstr>M6</vt:lpstr>
      <vt:lpstr>M6a</vt:lpstr>
      <vt:lpstr>M6-R</vt:lpstr>
      <vt:lpstr>M7</vt:lpstr>
      <vt:lpstr>M8</vt:lpstr>
      <vt:lpstr>M11</vt:lpstr>
      <vt:lpstr>M18 W</vt:lpstr>
      <vt:lpstr>M18 WW</vt:lpstr>
      <vt:lpstr>M21</vt:lpstr>
      <vt:lpstr>M27a</vt:lpstr>
      <vt:lpstr>M28a</vt:lpstr>
      <vt:lpstr>M29</vt:lpstr>
      <vt:lpstr>M30</vt:lpstr>
      <vt:lpstr>M31</vt:lpstr>
      <vt:lpstr>M32</vt:lpstr>
      <vt:lpstr>'M1 (SRC21)'!Print_Area</vt:lpstr>
      <vt:lpstr>'M1 (SRC27)'!Print_Area</vt:lpstr>
      <vt:lpstr>'M11'!Print_Area</vt:lpstr>
      <vt:lpstr>'M21'!Print_Area</vt:lpstr>
      <vt:lpstr>M27a!Print_Area</vt:lpstr>
      <vt:lpstr>M28a!Print_Area</vt:lpstr>
      <vt:lpstr>'M29'!Print_Area</vt:lpstr>
      <vt:lpstr>'M3 (SRC21)'!Print_Area</vt:lpstr>
      <vt:lpstr>'M3 (SRC27)'!Print_Area</vt:lpstr>
      <vt:lpstr>'M30'!Print_Area</vt:lpstr>
      <vt:lpstr>'M31'!Print_Area</vt:lpstr>
      <vt:lpstr>'M4'!Print_Area</vt:lpstr>
      <vt:lpstr>'M5'!Print_Area</vt:lpstr>
      <vt:lpstr>'M6'!Print_Area</vt:lpstr>
      <vt:lpstr>'M6-R'!Print_Area</vt:lpstr>
      <vt:lpstr>'M7'!Print_Area</vt:lpstr>
      <vt:lpstr>'M8'!Print_Area</vt:lpstr>
      <vt:lpstr>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2026-10-21T12:09:42Z</dcterms:created>
  <dcterms:modified xsi:type="dcterms:W3CDTF">2026-10-21T12:09:47Z</dcterms:modified>
  <cp:category/>
  <cp:contentStatus/>
</cp:coreProperties>
</file>