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showInkAnnotation="0" autoCompressPictures="0" defaultThemeVersion="166925"/>
  <xr:revisionPtr revIDLastSave="0" documentId="13_ncr:1_{351DA5D6-6DC4-4BD7-A27B-9DC7D719AA13}" xr6:coauthVersionLast="47" xr6:coauthVersionMax="47" xr10:uidLastSave="{00000000-0000-0000-0000-000000000000}"/>
  <bookViews>
    <workbookView xWindow="-110" yWindow="-110" windowWidth="25180" windowHeight="16140" tabRatio="500" xr2:uid="{00000000-000D-0000-FFFF-FFFF00000000}"/>
  </bookViews>
  <sheets>
    <sheet name="C0" sheetId="1" r:id="rId1"/>
    <sheet name="C1" sheetId="2" r:id="rId2"/>
    <sheet name="C2" sheetId="3" r:id="rId3"/>
    <sheet name="C3" sheetId="4" r:id="rId4"/>
    <sheet name="C4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4" i="5" l="1"/>
  <c r="I42" i="5"/>
  <c r="F42" i="5"/>
  <c r="I47" i="5" s="1"/>
  <c r="I31" i="5"/>
  <c r="F31" i="5"/>
  <c r="I20" i="5"/>
  <c r="I24" i="5" s="1"/>
  <c r="F20" i="5"/>
  <c r="F24" i="5" s="1"/>
  <c r="I46" i="5" s="1"/>
  <c r="I18" i="5"/>
  <c r="F18" i="5"/>
  <c r="I15" i="5"/>
  <c r="I19" i="5" s="1"/>
  <c r="F15" i="5"/>
  <c r="F19" i="5" s="1"/>
  <c r="I45" i="5" s="1"/>
  <c r="S53" i="4"/>
  <c r="S54" i="4" s="1"/>
  <c r="F53" i="4"/>
  <c r="F54" i="4" s="1"/>
  <c r="L46" i="4"/>
  <c r="F46" i="4"/>
  <c r="Y39" i="4"/>
  <c r="Y47" i="4" s="1"/>
  <c r="Y49" i="4" s="1"/>
  <c r="U39" i="4"/>
  <c r="U47" i="4" s="1"/>
  <c r="U49" i="4" s="1"/>
  <c r="S39" i="4"/>
  <c r="S47" i="4" s="1"/>
  <c r="S49" i="4" s="1"/>
  <c r="L39" i="4"/>
  <c r="L47" i="4" s="1"/>
  <c r="H39" i="4"/>
  <c r="H47" i="4" s="1"/>
  <c r="H49" i="4" s="1"/>
  <c r="F39" i="4"/>
  <c r="F47" i="4" s="1"/>
  <c r="W34" i="4"/>
  <c r="J34" i="4"/>
  <c r="W33" i="4"/>
  <c r="J33" i="4"/>
  <c r="W32" i="4"/>
  <c r="J32" i="4"/>
  <c r="W31" i="4"/>
  <c r="J31" i="4"/>
  <c r="W28" i="4"/>
  <c r="J28" i="4"/>
  <c r="U27" i="4"/>
  <c r="W27" i="4" s="1"/>
  <c r="J27" i="4"/>
  <c r="W26" i="4"/>
  <c r="J26" i="4"/>
  <c r="W25" i="4"/>
  <c r="J25" i="4"/>
  <c r="W24" i="4"/>
  <c r="J24" i="4"/>
  <c r="AC20" i="4"/>
  <c r="AC21" i="4" s="1"/>
  <c r="P20" i="4"/>
  <c r="P21" i="4" s="1"/>
  <c r="W18" i="4"/>
  <c r="J18" i="4"/>
  <c r="W17" i="4"/>
  <c r="J17" i="4"/>
  <c r="W16" i="4"/>
  <c r="J16" i="4"/>
  <c r="W15" i="4"/>
  <c r="J15" i="4"/>
  <c r="Y14" i="4"/>
  <c r="U14" i="4"/>
  <c r="S14" i="4"/>
  <c r="W14" i="4" s="1"/>
  <c r="L14" i="4"/>
  <c r="H14" i="4"/>
  <c r="F14" i="4"/>
  <c r="J14" i="4" s="1"/>
  <c r="H16" i="3"/>
  <c r="F16" i="3"/>
  <c r="O16" i="3"/>
  <c r="J15" i="3"/>
  <c r="J16" i="3" s="1"/>
  <c r="F10" i="3"/>
  <c r="J73" i="2"/>
  <c r="P71" i="2"/>
  <c r="P73" i="2" s="1"/>
  <c r="J69" i="2"/>
  <c r="P65" i="2"/>
  <c r="P41" i="2"/>
  <c r="J41" i="2"/>
  <c r="P28" i="2"/>
  <c r="J28" i="2"/>
  <c r="P18" i="2"/>
  <c r="J18" i="2"/>
  <c r="L10" i="2"/>
  <c r="F10" i="2"/>
  <c r="I21" i="1"/>
  <c r="F21" i="1"/>
  <c r="I19" i="1"/>
  <c r="I20" i="1" s="1"/>
  <c r="F19" i="1"/>
  <c r="F20" i="1" s="1"/>
  <c r="I16" i="1"/>
  <c r="F16" i="1"/>
  <c r="F15" i="1"/>
  <c r="I14" i="1"/>
  <c r="I23" i="1" s="1"/>
  <c r="F14" i="1"/>
  <c r="F23" i="1" s="1"/>
  <c r="P66" i="2" l="1"/>
  <c r="P67" i="2"/>
  <c r="J48" i="2"/>
  <c r="P68" i="2"/>
  <c r="P48" i="2"/>
  <c r="P69" i="2"/>
  <c r="M16" i="3"/>
  <c r="Q15" i="3"/>
  <c r="Q16" i="3" s="1"/>
  <c r="I27" i="1" s="1"/>
  <c r="F49" i="4"/>
  <c r="L49" i="4"/>
  <c r="P61" i="2" l="1"/>
  <c r="P52" i="2"/>
  <c r="J61" i="2"/>
  <c r="J52" i="2"/>
  <c r="I15" i="1"/>
  <c r="J62" i="2" l="1"/>
  <c r="F17" i="1"/>
  <c r="F24" i="1" s="1"/>
  <c r="F30" i="1" s="1"/>
  <c r="P62" i="2"/>
  <c r="I17" i="1"/>
  <c r="I24" i="1" s="1"/>
  <c r="I30" i="1" s="1"/>
</calcChain>
</file>

<file path=xl/sharedStrings.xml><?xml version="1.0" encoding="utf-8"?>
<sst xmlns="http://schemas.openxmlformats.org/spreadsheetml/2006/main" count="1056" uniqueCount="326">
  <si>
    <t xml:space="preserve">SCOTTISH WATER </t>
  </si>
  <si>
    <t>ANNUAL RETURN INFORMATION REQUIREMENTS 2025-26</t>
  </si>
  <si>
    <t>SECTION C : Carbon emissions and net zero</t>
  </si>
  <si>
    <t>Table C0: Summary</t>
  </si>
  <si>
    <t>Line</t>
  </si>
  <si>
    <t>Description</t>
  </si>
  <si>
    <t>Units</t>
  </si>
  <si>
    <t>Field</t>
  </si>
  <si>
    <t>Report year -1</t>
  </si>
  <si>
    <t>Report year</t>
  </si>
  <si>
    <t>ref.</t>
  </si>
  <si>
    <t>type</t>
  </si>
  <si>
    <t>2024-25</t>
  </si>
  <si>
    <t>2025-26</t>
  </si>
  <si>
    <t>Point estimate</t>
  </si>
  <si>
    <t>CG</t>
  </si>
  <si>
    <t xml:space="preserve">Net operational emissions </t>
  </si>
  <si>
    <t>C0.1</t>
  </si>
  <si>
    <t>Net operational emissions in previous year (opening)</t>
  </si>
  <si>
    <t>tCO2e</t>
  </si>
  <si>
    <t>C</t>
  </si>
  <si>
    <t>C4</t>
  </si>
  <si>
    <t>C0.2</t>
  </si>
  <si>
    <t>Change in scope 1 to 3 emissions in the report year</t>
  </si>
  <si>
    <t>C0.3</t>
  </si>
  <si>
    <t xml:space="preserve">Change in renewable electricity generated and exported in the year </t>
  </si>
  <si>
    <t>BF</t>
  </si>
  <si>
    <t>A2</t>
  </si>
  <si>
    <t>C0.4</t>
  </si>
  <si>
    <t>Net operational emissions in report year (closing)</t>
  </si>
  <si>
    <t>C0.5</t>
  </si>
  <si>
    <t>Total CO2e emissions from landholdings in previous year</t>
  </si>
  <si>
    <t>C5</t>
  </si>
  <si>
    <t>C0.6</t>
  </si>
  <si>
    <t>Change in CO2e emissions in year</t>
  </si>
  <si>
    <t>C0.7</t>
  </si>
  <si>
    <t>Total CO2e emissions from landholdings in year</t>
  </si>
  <si>
    <t>C0.8</t>
  </si>
  <si>
    <t>Net operational emissions net of insetting and offsetting (opening)</t>
  </si>
  <si>
    <t>C0.9</t>
  </si>
  <si>
    <t>Net operational emissions net of insetting and offsetting (closing)</t>
  </si>
  <si>
    <t>Investment emissions</t>
  </si>
  <si>
    <t>C0.10</t>
  </si>
  <si>
    <t>Carbon emissions from the capital investment programme</t>
  </si>
  <si>
    <t>B4</t>
  </si>
  <si>
    <t>Net Zero Emissions</t>
  </si>
  <si>
    <t>C0.11</t>
  </si>
  <si>
    <t>Prepared by:  ……………………………………………..</t>
  </si>
  <si>
    <t>Date:  ……………………</t>
  </si>
  <si>
    <t>Authorised by:</t>
  </si>
  <si>
    <t>Date: 15/06/2026</t>
  </si>
  <si>
    <t>SECTION C : CARBON EMISSIONS AND NET ZERO</t>
  </si>
  <si>
    <t>Table C1: Operational emissions</t>
  </si>
  <si>
    <t>Water</t>
  </si>
  <si>
    <t>Wastewater</t>
  </si>
  <si>
    <t>Water and waste water</t>
  </si>
  <si>
    <t>Scope 1 emissions</t>
  </si>
  <si>
    <t>C1.1</t>
  </si>
  <si>
    <t>Direct emissions from burning fossil fuels (including CHP generated on site)</t>
  </si>
  <si>
    <t>I</t>
  </si>
  <si>
    <t>B3</t>
  </si>
  <si>
    <t>C1.2</t>
  </si>
  <si>
    <t>Process and fugitive emissions</t>
  </si>
  <si>
    <t>C1.3</t>
  </si>
  <si>
    <t>Transport: company owned and leased vehicles</t>
  </si>
  <si>
    <t>C1.4</t>
  </si>
  <si>
    <t>Total scope 1 emissions</t>
  </si>
  <si>
    <t>C1.5</t>
  </si>
  <si>
    <t>Scope 1 emissions - CO2</t>
  </si>
  <si>
    <t>C1.6</t>
  </si>
  <si>
    <t>Scope 1 emissions - CH4</t>
  </si>
  <si>
    <t>C1.7</t>
  </si>
  <si>
    <t>Scope 1 emissions - N2O</t>
  </si>
  <si>
    <t>C1.8</t>
  </si>
  <si>
    <t>Scope 1 emissions - other GHGs</t>
  </si>
  <si>
    <t>Scope 2 emissions</t>
  </si>
  <si>
    <t>C1.9</t>
  </si>
  <si>
    <t>Purchased electricity</t>
  </si>
  <si>
    <t>C1.10</t>
  </si>
  <si>
    <t>Electric vehicles</t>
  </si>
  <si>
    <t>C1.11</t>
  </si>
  <si>
    <t>Removal of electricity to charge electric vehicles at site</t>
  </si>
  <si>
    <t>C1.12</t>
  </si>
  <si>
    <t>Total scope 2 emissions</t>
  </si>
  <si>
    <t>C1.13</t>
  </si>
  <si>
    <t>Scope 2 emissions - CO2</t>
  </si>
  <si>
    <t>C1.14</t>
  </si>
  <si>
    <t>Scope 2 emissions - CH4</t>
  </si>
  <si>
    <t>C1.15</t>
  </si>
  <si>
    <t>Scope 2 emissions - N2O</t>
  </si>
  <si>
    <t>C1.16</t>
  </si>
  <si>
    <t>Scope 2 emissions - other GHGs</t>
  </si>
  <si>
    <t>AX</t>
  </si>
  <si>
    <t>Scope 3 emissions</t>
  </si>
  <si>
    <t>C1.17</t>
  </si>
  <si>
    <t xml:space="preserve">Business travel on public transport and private vehicles used for company business </t>
  </si>
  <si>
    <t>C1.18</t>
  </si>
  <si>
    <t>Outsourced activities - PFI within the Scottish Water Group (e.g. SW Grampian)</t>
  </si>
  <si>
    <t>C1.18a</t>
  </si>
  <si>
    <t>Outsourced activities - PFI outside of the Scottish Water Group</t>
  </si>
  <si>
    <t>C1.19</t>
  </si>
  <si>
    <t>Outsourced activities - other</t>
  </si>
  <si>
    <t>C1.20</t>
  </si>
  <si>
    <t>Purchased electricity - transmission and distribution</t>
  </si>
  <si>
    <t>C1.21</t>
  </si>
  <si>
    <t>Disposal of water and wastewater treatment waste to landfill</t>
  </si>
  <si>
    <t>C1.22</t>
  </si>
  <si>
    <t>Total scope 3 emissions</t>
  </si>
  <si>
    <t>C1.23</t>
  </si>
  <si>
    <t>Scope 3 emissions - CO2</t>
  </si>
  <si>
    <t>C1.24</t>
  </si>
  <si>
    <t>Scope 3 emissions - CH4</t>
  </si>
  <si>
    <t>C1.25</t>
  </si>
  <si>
    <t>Scope 3 emissions - N2O</t>
  </si>
  <si>
    <t>C1.26</t>
  </si>
  <si>
    <t>Scope 3 emissions - other GHGs</t>
  </si>
  <si>
    <t xml:space="preserve">Gross operational emissions </t>
  </si>
  <si>
    <t>C1.27</t>
  </si>
  <si>
    <t>Gross operational emissions (scope 1, 2 and 3)</t>
  </si>
  <si>
    <t>C1.28</t>
  </si>
  <si>
    <t>Renewable electricity generated and exported</t>
  </si>
  <si>
    <t>C1.29</t>
  </si>
  <si>
    <t>Total net operational emissions</t>
  </si>
  <si>
    <t xml:space="preserve">Ratio values (regulated) </t>
  </si>
  <si>
    <t>C1.30</t>
  </si>
  <si>
    <t>Carbon intensity, water (operational emissions)</t>
  </si>
  <si>
    <t>tCO2e/Ml</t>
  </si>
  <si>
    <t>C1.31</t>
  </si>
  <si>
    <t>Carbon intensity, wastewater (operational emissions)</t>
  </si>
  <si>
    <t xml:space="preserve">Comparison to 2006/07 baseline </t>
  </si>
  <si>
    <t>C1.32</t>
  </si>
  <si>
    <t>2006-07 baseline emissions (gross)</t>
  </si>
  <si>
    <t>C1.33</t>
  </si>
  <si>
    <t>2006-07 baseline emissions (net)</t>
  </si>
  <si>
    <t>C1.34</t>
  </si>
  <si>
    <t>Percentage reduction from 2006/07 baseline (gross)</t>
  </si>
  <si>
    <t>%</t>
  </si>
  <si>
    <t>C1.35</t>
  </si>
  <si>
    <t>Percentage reduction from 2006/07 baseline (net)</t>
  </si>
  <si>
    <t xml:space="preserve">Memo lines </t>
  </si>
  <si>
    <t>C1.36</t>
  </si>
  <si>
    <t>Gross operational emissions in previous year</t>
  </si>
  <si>
    <t>I/C</t>
  </si>
  <si>
    <t>C1.37</t>
  </si>
  <si>
    <t>Change in scope 1 emissions in the report year</t>
  </si>
  <si>
    <t>C1.38</t>
  </si>
  <si>
    <t>Change in scope 2 emissions in the report year</t>
  </si>
  <si>
    <t>C1.39</t>
  </si>
  <si>
    <t>Change in scope 3 emissions in the report year</t>
  </si>
  <si>
    <t>C1.40</t>
  </si>
  <si>
    <t>Gross operational emissions in the report year</t>
  </si>
  <si>
    <t>C1.41</t>
  </si>
  <si>
    <t>Renewable electricity generated and exported in previous year</t>
  </si>
  <si>
    <t>C1.42</t>
  </si>
  <si>
    <t>Renewable electricity generated and exported in the report year</t>
  </si>
  <si>
    <t>C1.43</t>
  </si>
  <si>
    <t>Scottish Water Group</t>
  </si>
  <si>
    <t>C1.44</t>
  </si>
  <si>
    <t>SW Horizons net operational emissions in report year</t>
  </si>
  <si>
    <t>C1.45</t>
  </si>
  <si>
    <t>SW Business Stream net operational emissions in report year</t>
  </si>
  <si>
    <t>Table C2: Investment emissions</t>
  </si>
  <si>
    <t>Water and wastewater</t>
  </si>
  <si>
    <t>Emissions associated with the capital investment programme</t>
  </si>
  <si>
    <t>C2.1</t>
  </si>
  <si>
    <t>Carbon intensity of investment</t>
  </si>
  <si>
    <t>tCO2e/£m</t>
  </si>
  <si>
    <t>C2.2</t>
  </si>
  <si>
    <t>Capital expenditure (figure brought forwards from capital tables)</t>
  </si>
  <si>
    <t>£m</t>
  </si>
  <si>
    <t>A1</t>
  </si>
  <si>
    <t>C2.3</t>
  </si>
  <si>
    <t>C2.4</t>
  </si>
  <si>
    <t>Water infrastructure</t>
  </si>
  <si>
    <t>C2.5</t>
  </si>
  <si>
    <t>Water non-infrastructure</t>
  </si>
  <si>
    <t>C2.6</t>
  </si>
  <si>
    <t>Waste water infrastructure</t>
  </si>
  <si>
    <t>C2.7</t>
  </si>
  <si>
    <t>Waste water non-infrastructure</t>
  </si>
  <si>
    <t>Table C3: Energy</t>
  </si>
  <si>
    <t xml:space="preserve">Report year </t>
  </si>
  <si>
    <t>SW regulated</t>
  </si>
  <si>
    <t>PFIs
 (excluding those in SW Group)</t>
  </si>
  <si>
    <t>Regulated carbon footprint total</t>
  </si>
  <si>
    <t>SW Horizons</t>
  </si>
  <si>
    <t>Hosted renewables</t>
  </si>
  <si>
    <t xml:space="preserve">Grand total </t>
  </si>
  <si>
    <t>Electricity consumption, generation and exports</t>
  </si>
  <si>
    <t>C3.1a</t>
  </si>
  <si>
    <t>Total electricity consumption (total - on site renewables, grid, private wire, other)</t>
  </si>
  <si>
    <t>GWh</t>
  </si>
  <si>
    <t>B2</t>
  </si>
  <si>
    <t>C3.1b</t>
  </si>
  <si>
    <t>Grid electricity consumption</t>
  </si>
  <si>
    <t>C3.1c</t>
  </si>
  <si>
    <t>Electricity consumption from other sources (e.g. private wire, other)</t>
  </si>
  <si>
    <t>C3.2a</t>
  </si>
  <si>
    <t xml:space="preserve">On site renewable electricity generated </t>
  </si>
  <si>
    <t>C3.2b</t>
  </si>
  <si>
    <t>On site renewable electricity used</t>
  </si>
  <si>
    <t>C3.2c</t>
  </si>
  <si>
    <t>On site renewable electricity generated and exported</t>
  </si>
  <si>
    <t>C3.3</t>
  </si>
  <si>
    <t>Renewable electricity capacity at end of year</t>
  </si>
  <si>
    <t>C3.4</t>
  </si>
  <si>
    <t>% of 2030 renewable target reached (1320GWh generated and hosted)</t>
  </si>
  <si>
    <t xml:space="preserve">Renewable technologies </t>
  </si>
  <si>
    <t>C3.5</t>
  </si>
  <si>
    <t>On site renewable hydro generation</t>
  </si>
  <si>
    <t>C3.6</t>
  </si>
  <si>
    <t>On site renewable solar generation</t>
  </si>
  <si>
    <t>C3.7</t>
  </si>
  <si>
    <t>On site renewable wind generation</t>
  </si>
  <si>
    <t>C3.8</t>
  </si>
  <si>
    <t xml:space="preserve">On site renewable generation from bioresources </t>
  </si>
  <si>
    <t>C3.9</t>
  </si>
  <si>
    <t>On site renewable generation other</t>
  </si>
  <si>
    <t>Other fuels</t>
  </si>
  <si>
    <t>C3.10a</t>
  </si>
  <si>
    <t>Fossil fuel consumption by fleet (transport by fleet owned and fleet leased by the organisation i.e. scope 1)</t>
  </si>
  <si>
    <t>litres</t>
  </si>
  <si>
    <t>C3.10b</t>
  </si>
  <si>
    <t>Non-fossil fuel consumption by fleet (transport by fleet owned and fleet leased by the organisation i.e. scope 1)</t>
  </si>
  <si>
    <t>C3.11a</t>
  </si>
  <si>
    <t>Other fossil fuels (non-transport)</t>
  </si>
  <si>
    <t>C3.11b</t>
  </si>
  <si>
    <t>Other non-fossil fuels (non-transport)</t>
  </si>
  <si>
    <t>Income received from energy exports and decarbonisation payments</t>
  </si>
  <si>
    <t>C3.12</t>
  </si>
  <si>
    <t>Income from renewable electricity exported</t>
  </si>
  <si>
    <t>C3.13</t>
  </si>
  <si>
    <t>Income from renewable obligation certificates, feed-in tariffs and other decarbonisation incentive payments</t>
  </si>
  <si>
    <t>C3.14</t>
  </si>
  <si>
    <t xml:space="preserve">Total income from renewable energy </t>
  </si>
  <si>
    <t>Other income associated with renewables</t>
  </si>
  <si>
    <t>C3.15</t>
  </si>
  <si>
    <t>Income from hosting renewable electricity generation on Scottish Water sites</t>
  </si>
  <si>
    <t>Electricity expenditure</t>
  </si>
  <si>
    <t>C3.16</t>
  </si>
  <si>
    <t>Total electricity expenditure (gross)</t>
  </si>
  <si>
    <t>C3.17</t>
  </si>
  <si>
    <t>Recharges of electricity expenditure between companies in the Scottish Water Group</t>
  </si>
  <si>
    <t>C3.18</t>
  </si>
  <si>
    <t>C3.19</t>
  </si>
  <si>
    <t>Movement of income between companies in the Scottish Water Group</t>
  </si>
  <si>
    <t>C3.20</t>
  </si>
  <si>
    <t>Total electricity expenditure (net)</t>
  </si>
  <si>
    <t>Memo</t>
  </si>
  <si>
    <t>C3.21</t>
  </si>
  <si>
    <t>C3.22</t>
  </si>
  <si>
    <t>C3.23</t>
  </si>
  <si>
    <t>Checked by:  ……………………………………………..</t>
  </si>
  <si>
    <t>Date: 25/06/2026</t>
  </si>
  <si>
    <t>Table C4: Land and carbon inventory</t>
  </si>
  <si>
    <t>Carbon sequestration - baseline</t>
  </si>
  <si>
    <t>C4.1</t>
  </si>
  <si>
    <t>Total area of peatland</t>
  </si>
  <si>
    <t>ha</t>
  </si>
  <si>
    <t>C4.2</t>
  </si>
  <si>
    <t>Total area of woodland</t>
  </si>
  <si>
    <t>C4.3</t>
  </si>
  <si>
    <t>Total area of grassland</t>
  </si>
  <si>
    <t>C4.4</t>
  </si>
  <si>
    <t>Total area of other land cover types</t>
  </si>
  <si>
    <t>C4.5</t>
  </si>
  <si>
    <t>Total area of landholdings</t>
  </si>
  <si>
    <t>C4.6</t>
  </si>
  <si>
    <t>CO2e emissions from peatland in year</t>
  </si>
  <si>
    <t>C4.7</t>
  </si>
  <si>
    <t>CO2e emissions from woodland in year</t>
  </si>
  <si>
    <t>C4.8</t>
  </si>
  <si>
    <t>CO2e emissions from grassland in year</t>
  </si>
  <si>
    <t>C4.9</t>
  </si>
  <si>
    <t>CO2e emissions from other land cover types in year</t>
  </si>
  <si>
    <t>C2</t>
  </si>
  <si>
    <t>C4.10</t>
  </si>
  <si>
    <t>Carbon sequestration - progress</t>
  </si>
  <si>
    <t>C4.11</t>
  </si>
  <si>
    <t>Peatland restored in year</t>
  </si>
  <si>
    <t>C4.12</t>
  </si>
  <si>
    <t>Woodland created in year</t>
  </si>
  <si>
    <t>C4.13</t>
  </si>
  <si>
    <t>Grassland restored and created in year</t>
  </si>
  <si>
    <t>BX</t>
  </si>
  <si>
    <t>C4.14</t>
  </si>
  <si>
    <t>Other land cover changes in year</t>
  </si>
  <si>
    <t>C4.15</t>
  </si>
  <si>
    <t>Total land area changed in year</t>
  </si>
  <si>
    <t>C4.16</t>
  </si>
  <si>
    <t>Peatland restored in year (forecast benefit in future years)</t>
  </si>
  <si>
    <t>C4.17</t>
  </si>
  <si>
    <t>Woodland created in year (forecast benefit in future years)</t>
  </si>
  <si>
    <t>C4.18</t>
  </si>
  <si>
    <t>Grassland restored and created in year (forecast benefit in future years)</t>
  </si>
  <si>
    <t>CX</t>
  </si>
  <si>
    <t>C4.19</t>
  </si>
  <si>
    <t>Other land cover (forecast benefit in future years)</t>
  </si>
  <si>
    <t>Expenditure</t>
  </si>
  <si>
    <t>C4.20</t>
  </si>
  <si>
    <t>Expenditure on peatland restoration in year</t>
  </si>
  <si>
    <t>£000s</t>
  </si>
  <si>
    <t>C4.21</t>
  </si>
  <si>
    <t>Expenditure on forestry creation in year</t>
  </si>
  <si>
    <t>C4.22</t>
  </si>
  <si>
    <t>Expenditure on grassland restoration and creation in year</t>
  </si>
  <si>
    <t>C4.23</t>
  </si>
  <si>
    <t>Other land cover</t>
  </si>
  <si>
    <t>C4.24</t>
  </si>
  <si>
    <t>Expenditure on land managed for sequestration in year</t>
  </si>
  <si>
    <t>Memo lines</t>
  </si>
  <si>
    <t>C4.25</t>
  </si>
  <si>
    <t>Total area of landholdings in previous year</t>
  </si>
  <si>
    <t>C4.26</t>
  </si>
  <si>
    <t>C4.27</t>
  </si>
  <si>
    <t>Expenditure on land managed for sequestration in previous year</t>
  </si>
  <si>
    <t>Resource recovery</t>
  </si>
  <si>
    <t>C4.28</t>
  </si>
  <si>
    <t>To be reported in AR27</t>
  </si>
  <si>
    <t>not rated</t>
  </si>
  <si>
    <t>Biodiversity and nature-based solutions (interim measure)</t>
  </si>
  <si>
    <t>C4.29</t>
  </si>
  <si>
    <t>Total area of land positively managed for nature by Scottish Water in 2024-25</t>
  </si>
  <si>
    <t>m2</t>
  </si>
  <si>
    <t>C4.30</t>
  </si>
  <si>
    <t>Increase in the cumulative area of land positively managed for nature by Scottish Water from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</si>
</sst>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#,##0;&quot;-&quot;#,##0;#,##0;_(@_)"/>
    <numFmt numFmtId="165" formatCode="#,##0;&quot;-&quot;#,##0;&quot;—&quot;;_(@_)"/>
    <numFmt numFmtId="166" formatCode="* #,##0;* &quot;-&quot;#,##0;* &quot;—&quot;;_(@_)"/>
    <numFmt numFmtId="167" formatCode="#0;&quot;-&quot;#0;#0;_(@_)"/>
    <numFmt numFmtId="168" formatCode="#0.00;&quot;-&quot;#0.00;#0.00;_(@_)"/>
    <numFmt numFmtId="169" formatCode="#0.0%;&quot;-&quot;#0.0%;&quot;-&quot;\%;_(@_)"/>
    <numFmt numFmtId="170" formatCode="* #,##0.00;* &quot;-&quot;#,##0.00;* &quot;—&quot;;_(@_)"/>
    <numFmt numFmtId="171" formatCode="#,##0.#######################;&quot;-&quot;#,##0.#######################;&quot;—&quot;;_(@_)"/>
    <numFmt numFmtId="172" formatCode="#,##0.0;&quot;-&quot;#,##0.0;&quot;—&quot;;_(@_)"/>
    <numFmt numFmtId="173" formatCode="#,##0.00;&quot;-&quot;#,##0.00;#,##0.00;_(@_)"/>
    <numFmt numFmtId="174" formatCode="* #,##0.000;* &quot;-&quot;#,##0.000;* &quot;—&quot;;_(@_)"/>
    <numFmt numFmtId="175" formatCode="#0.#######################;&quot;-&quot;#0.#######################;#0.#######################;_(@_)"/>
    <numFmt numFmtId="176" formatCode="#,##0.000;&quot;-&quot;#,##0.000;#,##0.000;_(@_)"/>
    <numFmt numFmtId="177" formatCode="#0.00%;&quot;-&quot;#0.00%;&quot;-&quot;\%;_(@_)"/>
    <numFmt numFmtId="178" formatCode="#0.000;&quot;-&quot;#0.000;#0.000;_(@_)"/>
  </numFmts>
  <fonts count="11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6"/>
      <color rgb="FF000000"/>
      <name val="Arial"/>
    </font>
    <font>
      <sz val="11"/>
      <color rgb="FF000000"/>
      <name val="Calibri"/>
    </font>
    <font>
      <b/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F2F2"/>
        <bgColor indexed="64"/>
      </patternFill>
    </fill>
  </fills>
  <borders count="5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227">
    <xf numFmtId="0" fontId="0" fillId="0" borderId="0" xfId="0"/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164" fontId="1" fillId="3" borderId="11" xfId="0" applyNumberFormat="1" applyFont="1" applyFill="1" applyBorder="1" applyAlignment="1">
      <alignment wrapText="1"/>
    </xf>
    <xf numFmtId="0" fontId="1" fillId="4" borderId="9" xfId="0" applyFont="1" applyFill="1" applyBorder="1" applyAlignment="1">
      <alignment horizontal="center" wrapText="1"/>
    </xf>
    <xf numFmtId="0" fontId="1" fillId="4" borderId="13" xfId="0" applyFont="1" applyFill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164" fontId="1" fillId="3" borderId="14" xfId="0" applyNumberFormat="1" applyFont="1" applyFill="1" applyBorder="1" applyAlignment="1">
      <alignment wrapText="1"/>
    </xf>
    <xf numFmtId="0" fontId="1" fillId="4" borderId="16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164" fontId="1" fillId="5" borderId="14" xfId="0" applyNumberFormat="1" applyFont="1" applyFill="1" applyBorder="1" applyAlignment="1">
      <alignment horizontal="right"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164" fontId="1" fillId="5" borderId="17" xfId="0" applyNumberFormat="1" applyFont="1" applyFill="1" applyBorder="1" applyAlignment="1">
      <alignment horizontal="right" wrapText="1"/>
    </xf>
    <xf numFmtId="0" fontId="1" fillId="4" borderId="19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64" fontId="1" fillId="5" borderId="11" xfId="0" applyNumberFormat="1" applyFont="1" applyFill="1" applyBorder="1" applyAlignment="1">
      <alignment horizontal="right" wrapText="1"/>
    </xf>
    <xf numFmtId="164" fontId="1" fillId="3" borderId="17" xfId="0" applyNumberFormat="1" applyFont="1" applyFill="1" applyBorder="1" applyAlignment="1">
      <alignment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22" xfId="0" applyFont="1" applyBorder="1" applyAlignment="1">
      <alignment wrapText="1"/>
    </xf>
    <xf numFmtId="0" fontId="1" fillId="0" borderId="22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164" fontId="1" fillId="5" borderId="8" xfId="0" applyNumberFormat="1" applyFont="1" applyFill="1" applyBorder="1" applyAlignment="1">
      <alignment horizontal="right" wrapText="1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164" fontId="1" fillId="3" borderId="8" xfId="0" applyNumberFormat="1" applyFont="1" applyFill="1" applyBorder="1" applyAlignment="1">
      <alignment wrapText="1"/>
    </xf>
    <xf numFmtId="0" fontId="1" fillId="0" borderId="23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24" xfId="0" applyFont="1" applyBorder="1" applyAlignment="1">
      <alignment wrapText="1"/>
    </xf>
    <xf numFmtId="0" fontId="1" fillId="2" borderId="20" xfId="0" applyFont="1" applyFill="1" applyBorder="1" applyAlignment="1">
      <alignment wrapText="1"/>
    </xf>
    <xf numFmtId="0" fontId="1" fillId="2" borderId="25" xfId="0" applyFont="1" applyFill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2" borderId="21" xfId="0" applyFont="1" applyFill="1" applyBorder="1" applyAlignment="1">
      <alignment wrapText="1"/>
    </xf>
    <xf numFmtId="0" fontId="1" fillId="2" borderId="26" xfId="0" applyFont="1" applyFill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6" fillId="2" borderId="28" xfId="0" applyFont="1" applyFill="1" applyBorder="1" applyAlignment="1">
      <alignment horizontal="left" wrapText="1"/>
    </xf>
    <xf numFmtId="0" fontId="6" fillId="2" borderId="28" xfId="0" applyFont="1" applyFill="1" applyBorder="1" applyAlignment="1">
      <alignment horizontal="center" vertical="top" wrapText="1"/>
    </xf>
    <xf numFmtId="0" fontId="6" fillId="2" borderId="29" xfId="0" applyFont="1" applyFill="1" applyBorder="1" applyAlignment="1">
      <alignment horizontal="left" vertical="center" wrapText="1"/>
    </xf>
    <xf numFmtId="0" fontId="1" fillId="2" borderId="30" xfId="0" applyFont="1" applyFill="1" applyBorder="1" applyAlignment="1">
      <alignment horizontal="center" wrapText="1"/>
    </xf>
    <xf numFmtId="0" fontId="6" fillId="2" borderId="30" xfId="0" applyFont="1" applyFill="1" applyBorder="1" applyAlignment="1">
      <alignment horizontal="center" wrapText="1"/>
    </xf>
    <xf numFmtId="0" fontId="6" fillId="2" borderId="31" xfId="0" applyFont="1" applyFill="1" applyBorder="1" applyAlignment="1">
      <alignment horizontal="center" wrapText="1"/>
    </xf>
    <xf numFmtId="0" fontId="6" fillId="2" borderId="32" xfId="0" applyFont="1" applyFill="1" applyBorder="1" applyAlignment="1">
      <alignment wrapText="1"/>
    </xf>
    <xf numFmtId="0" fontId="6" fillId="2" borderId="33" xfId="0" applyFont="1" applyFill="1" applyBorder="1" applyAlignment="1">
      <alignment wrapText="1"/>
    </xf>
    <xf numFmtId="0" fontId="1" fillId="0" borderId="25" xfId="0" applyFont="1" applyBorder="1" applyAlignment="1">
      <alignment wrapText="1"/>
    </xf>
    <xf numFmtId="0" fontId="1" fillId="0" borderId="23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65" fontId="1" fillId="4" borderId="11" xfId="0" applyNumberFormat="1" applyFont="1" applyFill="1" applyBorder="1" applyAlignment="1">
      <alignment wrapText="1"/>
    </xf>
    <xf numFmtId="165" fontId="1" fillId="4" borderId="8" xfId="0" applyNumberFormat="1" applyFont="1" applyFill="1" applyBorder="1" applyAlignment="1">
      <alignment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65" fontId="1" fillId="4" borderId="14" xfId="0" applyNumberFormat="1" applyFont="1" applyFill="1" applyBorder="1" applyAlignment="1">
      <alignment wrapText="1"/>
    </xf>
    <xf numFmtId="165" fontId="1" fillId="4" borderId="15" xfId="0" applyNumberFormat="1" applyFont="1" applyFill="1" applyBorder="1" applyAlignment="1">
      <alignment wrapText="1"/>
    </xf>
    <xf numFmtId="166" fontId="1" fillId="3" borderId="14" xfId="0" applyNumberFormat="1" applyFont="1" applyFill="1" applyBorder="1" applyAlignment="1">
      <alignment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65" fontId="1" fillId="4" borderId="17" xfId="0" applyNumberFormat="1" applyFont="1" applyFill="1" applyBorder="1" applyAlignment="1">
      <alignment wrapText="1"/>
    </xf>
    <xf numFmtId="167" fontId="1" fillId="4" borderId="14" xfId="0" applyNumberFormat="1" applyFont="1" applyFill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166" fontId="1" fillId="3" borderId="8" xfId="0" applyNumberFormat="1" applyFont="1" applyFill="1" applyBorder="1" applyAlignment="1">
      <alignment wrapText="1"/>
    </xf>
    <xf numFmtId="0" fontId="1" fillId="4" borderId="35" xfId="0" applyFont="1" applyFill="1" applyBorder="1" applyAlignment="1">
      <alignment horizontal="center" wrapText="1"/>
    </xf>
    <xf numFmtId="166" fontId="1" fillId="3" borderId="17" xfId="0" applyNumberFormat="1" applyFont="1" applyFill="1" applyBorder="1" applyAlignment="1">
      <alignment wrapText="1"/>
    </xf>
    <xf numFmtId="0" fontId="1" fillId="0" borderId="2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168" fontId="1" fillId="4" borderId="8" xfId="0" applyNumberFormat="1" applyFont="1" applyFill="1" applyBorder="1" applyAlignment="1">
      <alignment wrapText="1"/>
    </xf>
    <xf numFmtId="0" fontId="1" fillId="0" borderId="36" xfId="0" applyFont="1" applyBorder="1" applyAlignment="1">
      <alignment wrapText="1"/>
    </xf>
    <xf numFmtId="169" fontId="1" fillId="3" borderId="14" xfId="0" applyNumberFormat="1" applyFont="1" applyFill="1" applyBorder="1" applyAlignment="1">
      <alignment wrapText="1"/>
    </xf>
    <xf numFmtId="169" fontId="1" fillId="3" borderId="17" xfId="0" applyNumberFormat="1" applyFont="1" applyFill="1" applyBorder="1" applyAlignment="1">
      <alignment wrapText="1"/>
    </xf>
    <xf numFmtId="166" fontId="1" fillId="3" borderId="11" xfId="0" applyNumberFormat="1" applyFont="1" applyFill="1" applyBorder="1" applyAlignment="1">
      <alignment wrapText="1"/>
    </xf>
    <xf numFmtId="170" fontId="1" fillId="3" borderId="14" xfId="0" applyNumberFormat="1" applyFont="1" applyFill="1" applyBorder="1" applyAlignment="1">
      <alignment wrapText="1"/>
    </xf>
    <xf numFmtId="171" fontId="1" fillId="4" borderId="11" xfId="0" applyNumberFormat="1" applyFont="1" applyFill="1" applyBorder="1" applyAlignment="1">
      <alignment wrapText="1"/>
    </xf>
    <xf numFmtId="171" fontId="1" fillId="4" borderId="17" xfId="0" applyNumberFormat="1" applyFont="1" applyFill="1" applyBorder="1" applyAlignment="1">
      <alignment wrapText="1"/>
    </xf>
    <xf numFmtId="0" fontId="4" fillId="0" borderId="24" xfId="0" applyFont="1" applyBorder="1" applyAlignment="1">
      <alignment wrapText="1"/>
    </xf>
    <xf numFmtId="0" fontId="4" fillId="0" borderId="24" xfId="0" applyFont="1" applyBorder="1" applyAlignment="1">
      <alignment horizontal="center" wrapText="1"/>
    </xf>
    <xf numFmtId="0" fontId="8" fillId="0" borderId="24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6" fillId="0" borderId="23" xfId="0" applyFont="1" applyBorder="1" applyAlignment="1">
      <alignment wrapText="1"/>
    </xf>
    <xf numFmtId="0" fontId="6" fillId="2" borderId="7" xfId="0" applyFont="1" applyFill="1" applyBorder="1" applyAlignment="1">
      <alignment horizontal="center" wrapText="1"/>
    </xf>
    <xf numFmtId="0" fontId="7" fillId="0" borderId="10" xfId="0" applyFont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33" xfId="0" applyFont="1" applyFill="1" applyBorder="1" applyAlignment="1">
      <alignment wrapText="1"/>
    </xf>
    <xf numFmtId="0" fontId="2" fillId="0" borderId="23" xfId="0" applyFont="1" applyBorder="1" applyAlignment="1">
      <alignment wrapText="1"/>
    </xf>
    <xf numFmtId="0" fontId="7" fillId="0" borderId="23" xfId="0" applyFont="1" applyBorder="1" applyAlignment="1">
      <alignment wrapText="1"/>
    </xf>
    <xf numFmtId="0" fontId="7" fillId="0" borderId="27" xfId="0" applyFont="1" applyBorder="1" applyAlignment="1">
      <alignment wrapText="1"/>
    </xf>
    <xf numFmtId="0" fontId="1" fillId="0" borderId="10" xfId="0" applyFont="1" applyBorder="1" applyAlignment="1">
      <alignment vertical="center" wrapText="1"/>
    </xf>
    <xf numFmtId="0" fontId="1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72" fontId="1" fillId="4" borderId="11" xfId="0" applyNumberFormat="1" applyFont="1" applyFill="1" applyBorder="1" applyAlignment="1">
      <alignment wrapText="1"/>
    </xf>
    <xf numFmtId="0" fontId="1" fillId="4" borderId="12" xfId="0" applyFont="1" applyFill="1" applyBorder="1" applyAlignment="1">
      <alignment horizontal="center" wrapText="1"/>
    </xf>
    <xf numFmtId="172" fontId="1" fillId="4" borderId="12" xfId="0" applyNumberFormat="1" applyFont="1" applyFill="1" applyBorder="1" applyAlignment="1">
      <alignment wrapText="1"/>
    </xf>
    <xf numFmtId="171" fontId="1" fillId="4" borderId="4" xfId="0" applyNumberFormat="1" applyFont="1" applyFill="1" applyBorder="1" applyAlignment="1">
      <alignment wrapText="1"/>
    </xf>
    <xf numFmtId="171" fontId="1" fillId="4" borderId="12" xfId="0" applyNumberFormat="1" applyFont="1" applyFill="1" applyBorder="1" applyAlignment="1">
      <alignment wrapText="1"/>
    </xf>
    <xf numFmtId="173" fontId="1" fillId="4" borderId="14" xfId="0" applyNumberFormat="1" applyFont="1" applyFill="1" applyBorder="1" applyAlignment="1">
      <alignment wrapText="1"/>
    </xf>
    <xf numFmtId="0" fontId="1" fillId="4" borderId="15" xfId="0" applyFont="1" applyFill="1" applyBorder="1" applyAlignment="1">
      <alignment horizontal="center" wrapText="1"/>
    </xf>
    <xf numFmtId="173" fontId="1" fillId="4" borderId="15" xfId="0" applyNumberFormat="1" applyFont="1" applyFill="1" applyBorder="1" applyAlignment="1">
      <alignment wrapText="1"/>
    </xf>
    <xf numFmtId="166" fontId="1" fillId="3" borderId="38" xfId="0" applyNumberFormat="1" applyFont="1" applyFill="1" applyBorder="1" applyAlignment="1">
      <alignment wrapText="1"/>
    </xf>
    <xf numFmtId="174" fontId="1" fillId="3" borderId="15" xfId="0" applyNumberFormat="1" applyFont="1" applyFill="1" applyBorder="1" applyAlignment="1">
      <alignment wrapText="1"/>
    </xf>
    <xf numFmtId="166" fontId="1" fillId="3" borderId="18" xfId="0" applyNumberFormat="1" applyFont="1" applyFill="1" applyBorder="1" applyAlignment="1">
      <alignment wrapText="1"/>
    </xf>
    <xf numFmtId="171" fontId="1" fillId="4" borderId="14" xfId="0" applyNumberFormat="1" applyFont="1" applyFill="1" applyBorder="1" applyAlignment="1">
      <alignment wrapText="1"/>
    </xf>
    <xf numFmtId="0" fontId="1" fillId="0" borderId="39" xfId="0" applyFont="1" applyBorder="1" applyAlignment="1">
      <alignment wrapText="1"/>
    </xf>
    <xf numFmtId="0" fontId="1" fillId="0" borderId="40" xfId="0" applyFont="1" applyBorder="1" applyAlignment="1">
      <alignment wrapText="1"/>
    </xf>
    <xf numFmtId="0" fontId="1" fillId="0" borderId="41" xfId="0" applyFont="1" applyBorder="1" applyAlignment="1">
      <alignment wrapText="1"/>
    </xf>
    <xf numFmtId="175" fontId="1" fillId="4" borderId="17" xfId="0" applyNumberFormat="1" applyFont="1" applyFill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42" xfId="0" applyFont="1" applyBorder="1" applyAlignment="1">
      <alignment wrapText="1"/>
    </xf>
    <xf numFmtId="0" fontId="1" fillId="0" borderId="24" xfId="0" applyFont="1" applyBorder="1" applyAlignment="1">
      <alignment horizont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wrapText="1"/>
    </xf>
    <xf numFmtId="176" fontId="1" fillId="3" borderId="11" xfId="0" applyNumberFormat="1" applyFont="1" applyFill="1" applyBorder="1" applyAlignment="1">
      <alignment wrapText="1"/>
    </xf>
    <xf numFmtId="176" fontId="1" fillId="3" borderId="12" xfId="0" applyNumberFormat="1" applyFont="1" applyFill="1" applyBorder="1" applyAlignment="1">
      <alignment wrapText="1"/>
    </xf>
    <xf numFmtId="176" fontId="1" fillId="3" borderId="43" xfId="0" applyNumberFormat="1" applyFont="1" applyFill="1" applyBorder="1" applyAlignment="1">
      <alignment wrapText="1"/>
    </xf>
    <xf numFmtId="176" fontId="1" fillId="4" borderId="14" xfId="0" applyNumberFormat="1" applyFont="1" applyFill="1" applyBorder="1" applyAlignment="1">
      <alignment wrapText="1"/>
    </xf>
    <xf numFmtId="176" fontId="1" fillId="4" borderId="15" xfId="0" applyNumberFormat="1" applyFont="1" applyFill="1" applyBorder="1" applyAlignment="1">
      <alignment wrapText="1"/>
    </xf>
    <xf numFmtId="0" fontId="1" fillId="4" borderId="44" xfId="0" applyFont="1" applyFill="1" applyBorder="1" applyAlignment="1">
      <alignment horizontal="center" wrapText="1"/>
    </xf>
    <xf numFmtId="176" fontId="1" fillId="3" borderId="45" xfId="0" applyNumberFormat="1" applyFont="1" applyFill="1" applyBorder="1" applyAlignment="1">
      <alignment wrapText="1"/>
    </xf>
    <xf numFmtId="176" fontId="1" fillId="4" borderId="17" xfId="0" applyNumberFormat="1" applyFont="1" applyFill="1" applyBorder="1" applyAlignment="1">
      <alignment wrapText="1"/>
    </xf>
    <xf numFmtId="176" fontId="1" fillId="4" borderId="18" xfId="0" applyNumberFormat="1" applyFont="1" applyFill="1" applyBorder="1" applyAlignment="1">
      <alignment wrapText="1"/>
    </xf>
    <xf numFmtId="176" fontId="1" fillId="4" borderId="22" xfId="0" applyNumberFormat="1" applyFont="1" applyFill="1" applyBorder="1" applyAlignment="1">
      <alignment wrapText="1"/>
    </xf>
    <xf numFmtId="177" fontId="1" fillId="3" borderId="17" xfId="0" applyNumberFormat="1" applyFont="1" applyFill="1" applyBorder="1" applyAlignment="1">
      <alignment wrapText="1"/>
    </xf>
    <xf numFmtId="176" fontId="1" fillId="4" borderId="11" xfId="0" applyNumberFormat="1" applyFont="1" applyFill="1" applyBorder="1" applyAlignment="1">
      <alignment wrapText="1"/>
    </xf>
    <xf numFmtId="176" fontId="1" fillId="4" borderId="12" xfId="0" applyNumberFormat="1" applyFont="1" applyFill="1" applyBorder="1" applyAlignment="1">
      <alignment wrapText="1"/>
    </xf>
    <xf numFmtId="0" fontId="1" fillId="4" borderId="18" xfId="0" applyFont="1" applyFill="1" applyBorder="1" applyAlignment="1">
      <alignment horizontal="center" wrapText="1"/>
    </xf>
    <xf numFmtId="0" fontId="1" fillId="4" borderId="46" xfId="0" applyFont="1" applyFill="1" applyBorder="1" applyAlignment="1">
      <alignment horizontal="center" wrapText="1"/>
    </xf>
    <xf numFmtId="164" fontId="1" fillId="4" borderId="11" xfId="0" applyNumberFormat="1" applyFont="1" applyFill="1" applyBorder="1" applyAlignment="1">
      <alignment wrapText="1"/>
    </xf>
    <xf numFmtId="164" fontId="1" fillId="4" borderId="12" xfId="0" applyNumberFormat="1" applyFont="1" applyFill="1" applyBorder="1" applyAlignment="1">
      <alignment wrapText="1"/>
    </xf>
    <xf numFmtId="164" fontId="1" fillId="3" borderId="43" xfId="0" applyNumberFormat="1" applyFont="1" applyFill="1" applyBorder="1" applyAlignment="1">
      <alignment wrapText="1"/>
    </xf>
    <xf numFmtId="164" fontId="1" fillId="4" borderId="14" xfId="0" applyNumberFormat="1" applyFont="1" applyFill="1" applyBorder="1" applyAlignment="1">
      <alignment wrapText="1"/>
    </xf>
    <xf numFmtId="164" fontId="1" fillId="4" borderId="15" xfId="0" applyNumberFormat="1" applyFont="1" applyFill="1" applyBorder="1" applyAlignment="1">
      <alignment wrapText="1"/>
    </xf>
    <xf numFmtId="164" fontId="1" fillId="3" borderId="45" xfId="0" applyNumberFormat="1" applyFont="1" applyFill="1" applyBorder="1" applyAlignment="1">
      <alignment wrapText="1"/>
    </xf>
    <xf numFmtId="176" fontId="1" fillId="3" borderId="17" xfId="0" applyNumberFormat="1" applyFont="1" applyFill="1" applyBorder="1" applyAlignment="1">
      <alignment wrapText="1"/>
    </xf>
    <xf numFmtId="176" fontId="1" fillId="3" borderId="18" xfId="0" applyNumberFormat="1" applyFont="1" applyFill="1" applyBorder="1" applyAlignment="1">
      <alignment wrapText="1"/>
    </xf>
    <xf numFmtId="0" fontId="1" fillId="0" borderId="47" xfId="0" applyFont="1" applyBorder="1" applyAlignment="1">
      <alignment horizontal="center" wrapText="1"/>
    </xf>
    <xf numFmtId="176" fontId="1" fillId="4" borderId="8" xfId="0" applyNumberFormat="1" applyFont="1" applyFill="1" applyBorder="1" applyAlignment="1">
      <alignment wrapText="1"/>
    </xf>
    <xf numFmtId="178" fontId="1" fillId="4" borderId="11" xfId="0" applyNumberFormat="1" applyFont="1" applyFill="1" applyBorder="1" applyAlignment="1">
      <alignment wrapText="1"/>
    </xf>
    <xf numFmtId="176" fontId="1" fillId="3" borderId="14" xfId="0" applyNumberFormat="1" applyFont="1" applyFill="1" applyBorder="1" applyAlignment="1">
      <alignment wrapText="1"/>
    </xf>
    <xf numFmtId="176" fontId="1" fillId="3" borderId="15" xfId="0" applyNumberFormat="1" applyFont="1" applyFill="1" applyBorder="1" applyAlignment="1">
      <alignment wrapText="1"/>
    </xf>
    <xf numFmtId="176" fontId="1" fillId="5" borderId="14" xfId="0" applyNumberFormat="1" applyFont="1" applyFill="1" applyBorder="1" applyAlignment="1">
      <alignment horizontal="right" wrapText="1"/>
    </xf>
    <xf numFmtId="0" fontId="1" fillId="0" borderId="10" xfId="0" applyFont="1" applyBorder="1" applyAlignment="1">
      <alignment horizontal="left" vertical="center" wrapText="1"/>
    </xf>
    <xf numFmtId="0" fontId="6" fillId="0" borderId="27" xfId="0" applyFont="1" applyBorder="1" applyAlignment="1">
      <alignment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left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wrapText="1"/>
    </xf>
    <xf numFmtId="0" fontId="7" fillId="0" borderId="10" xfId="0" applyFont="1" applyBorder="1" applyAlignment="1">
      <alignment horizontal="left" vertical="center" wrapText="1"/>
    </xf>
    <xf numFmtId="0" fontId="2" fillId="2" borderId="32" xfId="0" applyFont="1" applyFill="1" applyBorder="1" applyAlignment="1">
      <alignment horizontal="left" vertical="center" wrapText="1"/>
    </xf>
    <xf numFmtId="0" fontId="1" fillId="0" borderId="41" xfId="0" applyFont="1" applyBorder="1" applyAlignment="1">
      <alignment horizontal="center" wrapText="1"/>
    </xf>
    <xf numFmtId="0" fontId="2" fillId="0" borderId="42" xfId="0" applyFont="1" applyBorder="1" applyAlignment="1">
      <alignment wrapText="1"/>
    </xf>
    <xf numFmtId="0" fontId="1" fillId="0" borderId="2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6" fillId="2" borderId="29" xfId="0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center" wrapText="1"/>
    </xf>
    <xf numFmtId="0" fontId="2" fillId="0" borderId="21" xfId="0" applyFont="1" applyBorder="1" applyAlignment="1">
      <alignment wrapText="1"/>
    </xf>
    <xf numFmtId="0" fontId="2" fillId="0" borderId="21" xfId="0" applyFont="1" applyBorder="1" applyAlignment="1">
      <alignment horizontal="center" wrapText="1"/>
    </xf>
    <xf numFmtId="164" fontId="1" fillId="4" borderId="17" xfId="0" applyNumberFormat="1" applyFont="1" applyFill="1" applyBorder="1" applyAlignment="1">
      <alignment wrapText="1"/>
    </xf>
    <xf numFmtId="0" fontId="7" fillId="0" borderId="20" xfId="0" applyFont="1" applyBorder="1" applyAlignment="1">
      <alignment horizontal="center" wrapText="1"/>
    </xf>
    <xf numFmtId="0" fontId="1" fillId="6" borderId="48" xfId="0" applyFont="1" applyFill="1" applyBorder="1" applyAlignment="1">
      <alignment horizontal="justify" wrapText="1"/>
    </xf>
    <xf numFmtId="0" fontId="1" fillId="6" borderId="8" xfId="0" applyFont="1" applyFill="1" applyBorder="1" applyAlignment="1">
      <alignment horizontal="justify" wrapText="1"/>
    </xf>
    <xf numFmtId="0" fontId="6" fillId="2" borderId="29" xfId="0" applyFont="1" applyFill="1" applyBorder="1" applyAlignment="1">
      <alignment horizontal="left" wrapText="1"/>
    </xf>
    <xf numFmtId="0" fontId="1" fillId="0" borderId="20" xfId="0" applyFont="1" applyBorder="1" applyAlignment="1">
      <alignment horizontal="left" wrapText="1"/>
    </xf>
    <xf numFmtId="0" fontId="2" fillId="2" borderId="32" xfId="0" applyFont="1" applyFill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10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23" xfId="0" applyFont="1" applyBorder="1" applyAlignment="1">
      <alignment horizontal="left"/>
    </xf>
    <xf numFmtId="0" fontId="1" fillId="0" borderId="23" xfId="0" applyFont="1" applyBorder="1"/>
    <xf numFmtId="0" fontId="1" fillId="0" borderId="23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wrapText="1"/>
    </xf>
    <xf numFmtId="0" fontId="6" fillId="2" borderId="30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3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752475</xdr:colOff>
      <xdr:row>0</xdr:row>
      <xdr:rowOff>190500</xdr:rowOff>
    </xdr:from>
    <xdr:to>
      <xdr:col>5</xdr:col>
      <xdr:colOff>972761</xdr:colOff>
      <xdr:row>2</xdr:row>
      <xdr:rowOff>197159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824E7180-BFC3-4631-966F-DAD1EBA850E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19900" y="190500"/>
          <a:ext cx="2001461" cy="5781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809625</xdr:colOff>
      <xdr:row>0</xdr:row>
      <xdr:rowOff>219075</xdr:rowOff>
    </xdr:from>
    <xdr:to>
      <xdr:col>6</xdr:col>
      <xdr:colOff>753686</xdr:colOff>
      <xdr:row>3</xdr:row>
      <xdr:rowOff>135019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62E836CF-6CEC-4FA8-894E-04ED0AE1B5B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29350" y="219075"/>
          <a:ext cx="2001461" cy="5781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5124450</xdr:colOff>
      <xdr:row>0</xdr:row>
      <xdr:rowOff>190500</xdr:rowOff>
    </xdr:from>
    <xdr:to>
      <xdr:col>5</xdr:col>
      <xdr:colOff>29786</xdr:colOff>
      <xdr:row>3</xdr:row>
      <xdr:rowOff>100042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7502277E-BED3-4C76-BD2B-4131FFE02DE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7125" y="190500"/>
          <a:ext cx="2001461" cy="5781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6</xdr:col>
      <xdr:colOff>563186</xdr:colOff>
      <xdr:row>3</xdr:row>
      <xdr:rowOff>165409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A3306483-3BEC-49E7-B56B-C9B3F10A0C1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86575" y="285750"/>
          <a:ext cx="2001461" cy="57815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142875</xdr:rowOff>
    </xdr:from>
    <xdr:to>
      <xdr:col>6</xdr:col>
      <xdr:colOff>344111</xdr:colOff>
      <xdr:row>2</xdr:row>
      <xdr:rowOff>149534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877E695A-8858-40EF-A2E4-1E8724A11F2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48825" y="142875"/>
          <a:ext cx="2001461" cy="578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showRuler="0" workbookViewId="0">
      <selection sqref="A1:XFD1048576"/>
    </sheetView>
  </sheetViews>
  <sheetFormatPr defaultColWidth="13.7265625" defaultRowHeight="12.5" x14ac:dyDescent="0.25"/>
  <cols>
    <col min="1" max="1" width="13" customWidth="1"/>
    <col min="2" max="2" width="78" customWidth="1"/>
    <col min="3" max="3" width="12" customWidth="1"/>
    <col min="4" max="4" width="11.1796875" customWidth="1"/>
    <col min="5" max="5" width="3.54296875" customWidth="1"/>
    <col min="6" max="7" width="19.54296875" customWidth="1"/>
    <col min="8" max="8" width="3.54296875" customWidth="1"/>
    <col min="9" max="9" width="17.1796875" customWidth="1"/>
    <col min="10" max="10" width="7.26953125" customWidth="1"/>
    <col min="11" max="11" width="3.54296875" customWidth="1"/>
    <col min="12" max="15" width="8.81640625" customWidth="1"/>
  </cols>
  <sheetData>
    <row r="1" spans="1:12" ht="22.5" customHeight="1" x14ac:dyDescent="0.25">
      <c r="A1" s="198" t="s">
        <v>0</v>
      </c>
    </row>
    <row r="2" spans="1:12" ht="22.5" customHeight="1" x14ac:dyDescent="0.25"/>
    <row r="3" spans="1:12" ht="22.5" customHeight="1" x14ac:dyDescent="0.25">
      <c r="A3" s="198" t="s">
        <v>1</v>
      </c>
    </row>
    <row r="4" spans="1:12" ht="16.75" customHeight="1" x14ac:dyDescent="0.25">
      <c r="A4" s="199"/>
      <c r="B4" s="46"/>
      <c r="C4" s="46"/>
      <c r="D4" s="46"/>
      <c r="E4" s="46"/>
    </row>
    <row r="5" spans="1:12" ht="14.15" customHeight="1" x14ac:dyDescent="0.25"/>
    <row r="6" spans="1:12" ht="20" x14ac:dyDescent="0.25">
      <c r="A6" s="200" t="s">
        <v>2</v>
      </c>
      <c r="B6" s="47"/>
      <c r="C6" s="47"/>
      <c r="D6" s="48"/>
      <c r="E6" s="49"/>
    </row>
    <row r="7" spans="1:12" ht="20" x14ac:dyDescent="0.25">
      <c r="A7" s="201" t="s">
        <v>3</v>
      </c>
      <c r="B7" s="50"/>
      <c r="C7" s="50"/>
      <c r="D7" s="51"/>
      <c r="E7" s="49"/>
    </row>
    <row r="8" spans="1:12" ht="14.15" customHeight="1" x14ac:dyDescent="0.25">
      <c r="A8" s="52"/>
      <c r="B8" s="53"/>
      <c r="C8" s="53"/>
      <c r="D8" s="53"/>
    </row>
    <row r="9" spans="1:12" ht="16.75" customHeight="1" x14ac:dyDescent="0.35">
      <c r="A9" s="1" t="s">
        <v>4</v>
      </c>
      <c r="B9" s="2" t="s">
        <v>5</v>
      </c>
      <c r="C9" s="3" t="s">
        <v>6</v>
      </c>
      <c r="D9" s="4" t="s">
        <v>7</v>
      </c>
      <c r="E9" s="54"/>
      <c r="F9" s="209" t="s">
        <v>8</v>
      </c>
      <c r="G9" s="210"/>
      <c r="H9" s="54"/>
      <c r="I9" s="209" t="s">
        <v>9</v>
      </c>
      <c r="J9" s="210"/>
      <c r="K9" s="49"/>
    </row>
    <row r="10" spans="1:12" ht="18.399999999999999" customHeight="1" x14ac:dyDescent="0.35">
      <c r="A10" s="5" t="s">
        <v>10</v>
      </c>
      <c r="B10" s="55"/>
      <c r="C10" s="56"/>
      <c r="D10" s="6" t="s">
        <v>11</v>
      </c>
      <c r="E10" s="54"/>
      <c r="F10" s="211" t="s">
        <v>12</v>
      </c>
      <c r="G10" s="212"/>
      <c r="H10" s="54"/>
      <c r="I10" s="211" t="s">
        <v>13</v>
      </c>
      <c r="J10" s="212"/>
      <c r="K10" s="49"/>
    </row>
    <row r="11" spans="1:12" ht="18.399999999999999" customHeight="1" x14ac:dyDescent="0.35">
      <c r="A11" s="57"/>
      <c r="B11" s="58"/>
      <c r="C11" s="59"/>
      <c r="D11" s="60"/>
      <c r="E11" s="54"/>
      <c r="F11" s="7" t="s">
        <v>14</v>
      </c>
      <c r="G11" s="8" t="s">
        <v>15</v>
      </c>
      <c r="H11" s="54"/>
      <c r="I11" s="7" t="s">
        <v>14</v>
      </c>
      <c r="J11" s="8" t="s">
        <v>15</v>
      </c>
      <c r="K11" s="49"/>
    </row>
    <row r="12" spans="1:12" ht="15" customHeight="1" x14ac:dyDescent="0.25">
      <c r="A12" s="53"/>
      <c r="B12" s="53"/>
      <c r="C12" s="53"/>
      <c r="D12" s="53"/>
      <c r="F12" s="41"/>
      <c r="G12" s="34"/>
      <c r="I12" s="41"/>
      <c r="J12" s="34"/>
    </row>
    <row r="13" spans="1:12" ht="18.399999999999999" customHeight="1" x14ac:dyDescent="0.35">
      <c r="A13" s="61"/>
      <c r="B13" s="9" t="s">
        <v>16</v>
      </c>
      <c r="C13" s="9"/>
      <c r="D13" s="62"/>
      <c r="E13" s="49"/>
    </row>
    <row r="14" spans="1:12" ht="14.15" customHeight="1" x14ac:dyDescent="0.25">
      <c r="A14" s="10" t="s">
        <v>17</v>
      </c>
      <c r="B14" s="11" t="s">
        <v>18</v>
      </c>
      <c r="C14" s="12" t="s">
        <v>19</v>
      </c>
      <c r="D14" s="13" t="s">
        <v>20</v>
      </c>
      <c r="E14" s="54"/>
      <c r="F14" s="14">
        <f>'C1'!J65+'C1'!J71</f>
        <v>224980</v>
      </c>
      <c r="G14" s="15" t="s">
        <v>21</v>
      </c>
      <c r="H14" s="54"/>
      <c r="I14" s="14">
        <f>'C1'!P65+'C1'!P71</f>
        <v>223216.3</v>
      </c>
      <c r="J14" s="16" t="s">
        <v>21</v>
      </c>
      <c r="K14" s="49"/>
    </row>
    <row r="15" spans="1:12" ht="14.15" customHeight="1" x14ac:dyDescent="0.25">
      <c r="A15" s="17" t="s">
        <v>22</v>
      </c>
      <c r="B15" s="18" t="s">
        <v>23</v>
      </c>
      <c r="C15" s="19" t="s">
        <v>19</v>
      </c>
      <c r="D15" s="20" t="s">
        <v>20</v>
      </c>
      <c r="E15" s="54"/>
      <c r="F15" s="21">
        <f>SUM('C1'!J66:J68)</f>
        <v>-1714.6999999999998</v>
      </c>
      <c r="G15" s="16" t="s">
        <v>21</v>
      </c>
      <c r="H15" s="54"/>
      <c r="I15" s="21">
        <f>SUM('C1'!P66:P68)</f>
        <v>-16826.521468082392</v>
      </c>
      <c r="J15" s="22" t="s">
        <v>21</v>
      </c>
      <c r="K15" s="49"/>
      <c r="L15" s="23"/>
    </row>
    <row r="16" spans="1:12" ht="14.15" customHeight="1" x14ac:dyDescent="0.25">
      <c r="A16" s="17" t="s">
        <v>24</v>
      </c>
      <c r="B16" s="18" t="s">
        <v>25</v>
      </c>
      <c r="C16" s="19" t="s">
        <v>19</v>
      </c>
      <c r="D16" s="20" t="s">
        <v>26</v>
      </c>
      <c r="E16" s="54"/>
      <c r="F16" s="24">
        <f>'C1'!J73</f>
        <v>-49</v>
      </c>
      <c r="G16" s="22" t="s">
        <v>27</v>
      </c>
      <c r="H16" s="54"/>
      <c r="I16" s="24">
        <f>'C1'!P73</f>
        <v>856</v>
      </c>
      <c r="J16" s="22" t="s">
        <v>27</v>
      </c>
      <c r="K16" s="49"/>
    </row>
    <row r="17" spans="1:11" ht="15" customHeight="1" x14ac:dyDescent="0.25">
      <c r="A17" s="25" t="s">
        <v>28</v>
      </c>
      <c r="B17" s="26" t="s">
        <v>29</v>
      </c>
      <c r="C17" s="27" t="s">
        <v>19</v>
      </c>
      <c r="D17" s="28" t="s">
        <v>26</v>
      </c>
      <c r="E17" s="54"/>
      <c r="F17" s="29">
        <f>'C1'!J52</f>
        <v>223213.80926808238</v>
      </c>
      <c r="G17" s="30" t="s">
        <v>21</v>
      </c>
      <c r="H17" s="54"/>
      <c r="I17" s="29">
        <f>'C1'!P52</f>
        <v>207243.28779999999</v>
      </c>
      <c r="J17" s="30" t="s">
        <v>21</v>
      </c>
      <c r="K17" s="49"/>
    </row>
    <row r="18" spans="1:11" ht="15" customHeight="1" x14ac:dyDescent="0.25">
      <c r="A18" s="31"/>
      <c r="B18" s="53"/>
      <c r="C18" s="53"/>
      <c r="D18" s="31"/>
      <c r="F18" s="53"/>
      <c r="G18" s="31"/>
      <c r="I18" s="53"/>
      <c r="J18" s="31"/>
    </row>
    <row r="19" spans="1:11" ht="14.15" customHeight="1" x14ac:dyDescent="0.25">
      <c r="A19" s="10" t="s">
        <v>30</v>
      </c>
      <c r="B19" s="11" t="s">
        <v>31</v>
      </c>
      <c r="C19" s="12" t="s">
        <v>19</v>
      </c>
      <c r="D19" s="13" t="s">
        <v>26</v>
      </c>
      <c r="E19" s="54"/>
      <c r="F19" s="32">
        <f>'C4'!F46</f>
        <v>-5844</v>
      </c>
      <c r="G19" s="16" t="s">
        <v>32</v>
      </c>
      <c r="H19" s="54"/>
      <c r="I19" s="32">
        <f>'C4'!I46</f>
        <v>-350</v>
      </c>
      <c r="J19" s="16" t="s">
        <v>32</v>
      </c>
      <c r="K19" s="49"/>
    </row>
    <row r="20" spans="1:11" ht="14.15" customHeight="1" x14ac:dyDescent="0.25">
      <c r="A20" s="17" t="s">
        <v>33</v>
      </c>
      <c r="B20" s="18" t="s">
        <v>34</v>
      </c>
      <c r="C20" s="19" t="s">
        <v>19</v>
      </c>
      <c r="D20" s="20" t="s">
        <v>20</v>
      </c>
      <c r="E20" s="54"/>
      <c r="F20" s="21">
        <f>F21-F19</f>
        <v>5494</v>
      </c>
      <c r="G20" s="22" t="s">
        <v>32</v>
      </c>
      <c r="H20" s="54"/>
      <c r="I20" s="21">
        <f>I21-I19</f>
        <v>0</v>
      </c>
      <c r="J20" s="22" t="s">
        <v>32</v>
      </c>
      <c r="K20" s="49"/>
    </row>
    <row r="21" spans="1:11" ht="15" customHeight="1" x14ac:dyDescent="0.25">
      <c r="A21" s="25" t="s">
        <v>35</v>
      </c>
      <c r="B21" s="26" t="s">
        <v>36</v>
      </c>
      <c r="C21" s="27" t="s">
        <v>19</v>
      </c>
      <c r="D21" s="28" t="s">
        <v>26</v>
      </c>
      <c r="E21" s="54"/>
      <c r="F21" s="29">
        <f>'C4'!F24</f>
        <v>-350</v>
      </c>
      <c r="G21" s="30" t="s">
        <v>32</v>
      </c>
      <c r="H21" s="54"/>
      <c r="I21" s="29">
        <f>'C4'!I24</f>
        <v>-350</v>
      </c>
      <c r="J21" s="30" t="s">
        <v>32</v>
      </c>
      <c r="K21" s="49"/>
    </row>
    <row r="22" spans="1:11" ht="15" customHeight="1" x14ac:dyDescent="0.25">
      <c r="A22" s="31"/>
      <c r="B22" s="53"/>
      <c r="C22" s="53"/>
      <c r="D22" s="31"/>
      <c r="F22" s="53"/>
      <c r="G22" s="31"/>
      <c r="I22" s="53"/>
      <c r="J22" s="31"/>
    </row>
    <row r="23" spans="1:11" ht="14.15" customHeight="1" x14ac:dyDescent="0.25">
      <c r="A23" s="10" t="s">
        <v>37</v>
      </c>
      <c r="B23" s="11" t="s">
        <v>38</v>
      </c>
      <c r="C23" s="12" t="s">
        <v>19</v>
      </c>
      <c r="D23" s="13" t="s">
        <v>20</v>
      </c>
      <c r="E23" s="54"/>
      <c r="F23" s="14">
        <f>F14+F19</f>
        <v>219136</v>
      </c>
      <c r="G23" s="16" t="s">
        <v>32</v>
      </c>
      <c r="H23" s="54"/>
      <c r="I23" s="14">
        <f>I14+I19</f>
        <v>222866.3</v>
      </c>
      <c r="J23" s="16" t="s">
        <v>32</v>
      </c>
      <c r="K23" s="49"/>
    </row>
    <row r="24" spans="1:11" ht="15" customHeight="1" x14ac:dyDescent="0.25">
      <c r="A24" s="25" t="s">
        <v>39</v>
      </c>
      <c r="B24" s="26" t="s">
        <v>40</v>
      </c>
      <c r="C24" s="27" t="s">
        <v>19</v>
      </c>
      <c r="D24" s="28" t="s">
        <v>20</v>
      </c>
      <c r="E24" s="54"/>
      <c r="F24" s="33">
        <f>F17+F21</f>
        <v>222863.80926808238</v>
      </c>
      <c r="G24" s="30" t="s">
        <v>32</v>
      </c>
      <c r="H24" s="54"/>
      <c r="I24" s="33">
        <f>I17+I21</f>
        <v>206893.28779999999</v>
      </c>
      <c r="J24" s="30" t="s">
        <v>32</v>
      </c>
      <c r="K24" s="49"/>
    </row>
    <row r="25" spans="1:11" ht="15" customHeight="1" x14ac:dyDescent="0.25">
      <c r="A25" s="53"/>
      <c r="B25" s="53"/>
      <c r="C25" s="53"/>
      <c r="D25" s="53"/>
      <c r="F25" s="41"/>
      <c r="G25" s="34"/>
      <c r="I25" s="41"/>
      <c r="J25" s="34"/>
    </row>
    <row r="26" spans="1:11" ht="18.399999999999999" customHeight="1" x14ac:dyDescent="0.35">
      <c r="A26" s="61"/>
      <c r="B26" s="9" t="s">
        <v>41</v>
      </c>
      <c r="C26" s="9"/>
      <c r="D26" s="62"/>
      <c r="E26" s="49"/>
      <c r="J26" s="35"/>
    </row>
    <row r="27" spans="1:11" ht="15" customHeight="1" x14ac:dyDescent="0.25">
      <c r="A27" s="36" t="s">
        <v>42</v>
      </c>
      <c r="B27" s="37" t="s">
        <v>43</v>
      </c>
      <c r="C27" s="38" t="s">
        <v>19</v>
      </c>
      <c r="D27" s="39" t="s">
        <v>26</v>
      </c>
      <c r="E27" s="54"/>
      <c r="F27" s="40">
        <v>105395</v>
      </c>
      <c r="G27" s="15" t="s">
        <v>44</v>
      </c>
      <c r="H27" s="54"/>
      <c r="I27" s="40">
        <f>'C2'!Q16</f>
        <v>111139.88160000001</v>
      </c>
      <c r="J27" s="15" t="s">
        <v>44</v>
      </c>
      <c r="K27" s="49"/>
    </row>
    <row r="28" spans="1:11" ht="15" customHeight="1" x14ac:dyDescent="0.25">
      <c r="A28" s="31"/>
      <c r="B28" s="53"/>
      <c r="C28" s="31"/>
      <c r="D28" s="53"/>
      <c r="F28" s="41"/>
      <c r="G28" s="34"/>
      <c r="I28" s="41"/>
      <c r="J28" s="34"/>
    </row>
    <row r="29" spans="1:11" ht="18.399999999999999" customHeight="1" x14ac:dyDescent="0.35">
      <c r="A29" s="61"/>
      <c r="B29" s="9" t="s">
        <v>45</v>
      </c>
      <c r="C29" s="9"/>
      <c r="D29" s="62"/>
      <c r="E29" s="49"/>
      <c r="F29" s="42"/>
      <c r="G29" s="35"/>
      <c r="J29" s="35"/>
    </row>
    <row r="30" spans="1:11" ht="15" customHeight="1" x14ac:dyDescent="0.25">
      <c r="A30" s="36" t="s">
        <v>46</v>
      </c>
      <c r="B30" s="37" t="s">
        <v>45</v>
      </c>
      <c r="C30" s="38" t="s">
        <v>19</v>
      </c>
      <c r="D30" s="39" t="s">
        <v>20</v>
      </c>
      <c r="E30" s="54"/>
      <c r="F30" s="43">
        <f>F24+F27</f>
        <v>328258.80926808238</v>
      </c>
      <c r="G30" s="15" t="s">
        <v>44</v>
      </c>
      <c r="H30" s="54"/>
      <c r="I30" s="43">
        <f>I24+I27</f>
        <v>318033.16940000001</v>
      </c>
      <c r="J30" s="15" t="s">
        <v>44</v>
      </c>
      <c r="K30" s="49"/>
    </row>
    <row r="31" spans="1:11" ht="14.15" customHeight="1" x14ac:dyDescent="0.25">
      <c r="A31" s="34"/>
      <c r="B31" s="41"/>
      <c r="C31" s="34"/>
      <c r="D31" s="41"/>
      <c r="F31" s="41"/>
      <c r="G31" s="34"/>
      <c r="I31" s="41"/>
      <c r="J31" s="34"/>
    </row>
    <row r="32" spans="1:11" ht="14.15" customHeight="1" x14ac:dyDescent="0.25"/>
    <row r="33" spans="1:7" ht="15" customHeight="1" x14ac:dyDescent="0.25"/>
    <row r="34" spans="1:7" ht="14.15" customHeight="1" x14ac:dyDescent="0.25">
      <c r="A34" s="205"/>
      <c r="B34" s="41"/>
      <c r="C34" s="41"/>
      <c r="D34" s="41"/>
      <c r="E34" s="41"/>
      <c r="F34" s="63"/>
      <c r="G34" s="64"/>
    </row>
    <row r="35" spans="1:7" ht="14.15" customHeight="1" x14ac:dyDescent="0.25">
      <c r="A35" s="206" t="s">
        <v>47</v>
      </c>
      <c r="D35" s="45" t="s">
        <v>48</v>
      </c>
      <c r="G35" s="64"/>
    </row>
    <row r="36" spans="1:7" ht="14.15" customHeight="1" x14ac:dyDescent="0.25">
      <c r="A36" s="207"/>
      <c r="G36" s="64"/>
    </row>
    <row r="37" spans="1:7" ht="14.15" customHeight="1" x14ac:dyDescent="0.25">
      <c r="A37" s="206" t="s">
        <v>49</v>
      </c>
      <c r="D37" s="45" t="s">
        <v>50</v>
      </c>
      <c r="G37" s="64"/>
    </row>
    <row r="38" spans="1:7" ht="14.15" customHeight="1" x14ac:dyDescent="0.25">
      <c r="A38" s="49"/>
      <c r="G38" s="64"/>
    </row>
    <row r="39" spans="1:7" ht="14.15" customHeight="1" x14ac:dyDescent="0.25">
      <c r="A39" s="44"/>
      <c r="D39" s="45"/>
      <c r="G39" s="64"/>
    </row>
    <row r="40" spans="1:7" ht="15" customHeight="1" x14ac:dyDescent="0.25">
      <c r="A40" s="65"/>
      <c r="G40" s="64"/>
    </row>
    <row r="41" spans="1:7" ht="14.15" customHeight="1" x14ac:dyDescent="0.25">
      <c r="A41" s="41"/>
      <c r="B41" s="41"/>
      <c r="C41" s="41"/>
      <c r="D41" s="41"/>
      <c r="E41" s="41"/>
      <c r="F41" s="41"/>
    </row>
    <row r="42" spans="1:7" ht="14.15" customHeight="1" x14ac:dyDescent="0.25"/>
    <row r="43" spans="1:7" ht="14.15" customHeight="1" x14ac:dyDescent="0.25"/>
    <row r="44" spans="1:7" ht="14.15" customHeight="1" x14ac:dyDescent="0.25"/>
    <row r="45" spans="1:7" ht="14.15" customHeight="1" x14ac:dyDescent="0.25"/>
    <row r="46" spans="1:7" ht="14.15" customHeight="1" x14ac:dyDescent="0.25"/>
    <row r="47" spans="1:7" ht="15" customHeight="1" x14ac:dyDescent="0.25"/>
    <row r="48" spans="1:7" ht="15" customHeight="1" x14ac:dyDescent="0.25"/>
    <row r="49" ht="15" customHeight="1" x14ac:dyDescent="0.25"/>
    <row r="50" ht="15" customHeight="1" x14ac:dyDescent="0.25"/>
  </sheetData>
  <mergeCells count="4">
    <mergeCell ref="I9:J9"/>
    <mergeCell ref="I10:J10"/>
    <mergeCell ref="F10:G10"/>
    <mergeCell ref="F9:G9"/>
  </mergeCells>
  <dataValidations count="1">
    <dataValidation type="list" allowBlank="1" sqref="G14:G17 J14:J17 G19:G21 J19:J21 G23:G24 J23:J24 G27 J27 G30 J30" xr:uid="{00000000-0002-0000-00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88"/>
  <sheetViews>
    <sheetView showRuler="0" zoomScaleNormal="100" workbookViewId="0">
      <selection sqref="A1:XFD1048576"/>
    </sheetView>
  </sheetViews>
  <sheetFormatPr defaultColWidth="13.7265625" defaultRowHeight="12.5" x14ac:dyDescent="0.25"/>
  <cols>
    <col min="1" max="1" width="12.26953125" customWidth="1"/>
    <col min="2" max="2" width="53.81640625" customWidth="1"/>
    <col min="3" max="3" width="15.1796875" customWidth="1"/>
    <col min="4" max="4" width="12.54296875" customWidth="1"/>
    <col min="5" max="5" width="3.54296875" customWidth="1"/>
    <col min="6" max="6" width="14.7265625" customWidth="1"/>
    <col min="7" max="7" width="12.453125" customWidth="1"/>
    <col min="8" max="8" width="14.7265625" customWidth="1"/>
    <col min="9" max="9" width="15.453125" customWidth="1"/>
    <col min="10" max="10" width="14.7265625" customWidth="1"/>
    <col min="11" max="11" width="7" customWidth="1"/>
    <col min="12" max="12" width="17.453125" customWidth="1"/>
    <col min="13" max="13" width="6.54296875" customWidth="1"/>
    <col min="14" max="14" width="14.7265625" customWidth="1"/>
    <col min="15" max="15" width="6.1796875" customWidth="1"/>
    <col min="16" max="16" width="14.7265625" customWidth="1"/>
    <col min="17" max="17" width="7.26953125" customWidth="1"/>
    <col min="18" max="18" width="3.54296875" customWidth="1"/>
    <col min="19" max="22" width="9.54296875" customWidth="1"/>
    <col min="23" max="189" width="9.26953125" customWidth="1"/>
  </cols>
  <sheetData>
    <row r="1" spans="1:18" ht="20" x14ac:dyDescent="0.25">
      <c r="A1" s="198" t="s">
        <v>0</v>
      </c>
    </row>
    <row r="3" spans="1:18" ht="20" x14ac:dyDescent="0.25">
      <c r="A3" s="198" t="s">
        <v>1</v>
      </c>
    </row>
    <row r="4" spans="1:18" ht="20" x14ac:dyDescent="0.4">
      <c r="A4" s="199"/>
      <c r="B4" s="99"/>
      <c r="C4" s="100"/>
      <c r="D4" s="100"/>
      <c r="E4" s="101"/>
    </row>
    <row r="6" spans="1:18" ht="20" x14ac:dyDescent="0.25">
      <c r="A6" s="200" t="s">
        <v>51</v>
      </c>
      <c r="B6" s="47"/>
      <c r="C6" s="47"/>
      <c r="D6" s="48"/>
      <c r="E6" s="49"/>
    </row>
    <row r="7" spans="1:18" ht="20" x14ac:dyDescent="0.25">
      <c r="A7" s="201" t="s">
        <v>52</v>
      </c>
      <c r="B7" s="50"/>
      <c r="C7" s="50"/>
      <c r="D7" s="51"/>
      <c r="E7" s="49"/>
    </row>
    <row r="8" spans="1:18" x14ac:dyDescent="0.25">
      <c r="A8" s="52"/>
      <c r="B8" s="53"/>
      <c r="C8" s="53"/>
      <c r="D8" s="53"/>
    </row>
    <row r="9" spans="1:18" ht="15.5" x14ac:dyDescent="0.35">
      <c r="A9" s="1" t="s">
        <v>4</v>
      </c>
      <c r="B9" s="2" t="s">
        <v>5</v>
      </c>
      <c r="C9" s="3" t="s">
        <v>6</v>
      </c>
      <c r="D9" s="4" t="s">
        <v>7</v>
      </c>
      <c r="E9" s="102"/>
      <c r="F9" s="209" t="s">
        <v>8</v>
      </c>
      <c r="G9" s="224"/>
      <c r="H9" s="224"/>
      <c r="I9" s="224"/>
      <c r="J9" s="224"/>
      <c r="K9" s="210"/>
      <c r="L9" s="209" t="s">
        <v>9</v>
      </c>
      <c r="M9" s="224"/>
      <c r="N9" s="224"/>
      <c r="O9" s="224"/>
      <c r="P9" s="224"/>
      <c r="Q9" s="210"/>
      <c r="R9" s="103"/>
    </row>
    <row r="10" spans="1:18" ht="15.5" x14ac:dyDescent="0.35">
      <c r="A10" s="5" t="s">
        <v>10</v>
      </c>
      <c r="B10" s="213"/>
      <c r="C10" s="56"/>
      <c r="D10" s="6" t="s">
        <v>11</v>
      </c>
      <c r="E10" s="102"/>
      <c r="F10" s="211" t="str">
        <f>C0!F10</f>
        <v>2024-25</v>
      </c>
      <c r="G10" s="223"/>
      <c r="H10" s="223"/>
      <c r="I10" s="223"/>
      <c r="J10" s="223"/>
      <c r="K10" s="212"/>
      <c r="L10" s="211" t="str">
        <f>C0!I10</f>
        <v>2025-26</v>
      </c>
      <c r="M10" s="223"/>
      <c r="N10" s="223"/>
      <c r="O10" s="223"/>
      <c r="P10" s="223"/>
      <c r="Q10" s="212"/>
      <c r="R10" s="103"/>
    </row>
    <row r="11" spans="1:18" ht="15.5" x14ac:dyDescent="0.35">
      <c r="A11" s="217"/>
      <c r="B11" s="213"/>
      <c r="C11" s="213"/>
      <c r="D11" s="215"/>
      <c r="E11" s="102"/>
      <c r="F11" s="219" t="s">
        <v>53</v>
      </c>
      <c r="G11" s="221" t="s">
        <v>15</v>
      </c>
      <c r="H11" s="219" t="s">
        <v>54</v>
      </c>
      <c r="I11" s="221" t="s">
        <v>15</v>
      </c>
      <c r="J11" s="219" t="s">
        <v>55</v>
      </c>
      <c r="K11" s="221" t="s">
        <v>15</v>
      </c>
      <c r="L11" s="219" t="s">
        <v>53</v>
      </c>
      <c r="M11" s="221" t="s">
        <v>15</v>
      </c>
      <c r="N11" s="219" t="s">
        <v>54</v>
      </c>
      <c r="O11" s="221" t="s">
        <v>15</v>
      </c>
      <c r="P11" s="219" t="s">
        <v>55</v>
      </c>
      <c r="Q11" s="221" t="s">
        <v>15</v>
      </c>
      <c r="R11" s="103"/>
    </row>
    <row r="12" spans="1:18" x14ac:dyDescent="0.25">
      <c r="A12" s="218"/>
      <c r="B12" s="214"/>
      <c r="C12" s="214"/>
      <c r="D12" s="216"/>
      <c r="E12" s="54"/>
      <c r="F12" s="220"/>
      <c r="G12" s="222"/>
      <c r="H12" s="220"/>
      <c r="I12" s="222"/>
      <c r="J12" s="220"/>
      <c r="K12" s="222"/>
      <c r="L12" s="220"/>
      <c r="M12" s="222"/>
      <c r="N12" s="220"/>
      <c r="O12" s="222"/>
      <c r="P12" s="220"/>
      <c r="Q12" s="222"/>
      <c r="R12" s="49"/>
    </row>
    <row r="13" spans="1:18" ht="13" x14ac:dyDescent="0.25">
      <c r="A13" s="105"/>
      <c r="B13" s="53"/>
      <c r="C13" s="31"/>
      <c r="D13" s="3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</row>
    <row r="14" spans="1:18" ht="15.5" x14ac:dyDescent="0.35">
      <c r="A14" s="106"/>
      <c r="B14" s="9" t="s">
        <v>56</v>
      </c>
      <c r="C14" s="107"/>
      <c r="D14" s="108"/>
      <c r="E14" s="109"/>
    </row>
    <row r="15" spans="1:18" ht="25" x14ac:dyDescent="0.25">
      <c r="A15" s="66" t="s">
        <v>57</v>
      </c>
      <c r="B15" s="67" t="s">
        <v>58</v>
      </c>
      <c r="C15" s="68" t="s">
        <v>19</v>
      </c>
      <c r="D15" s="69" t="s">
        <v>59</v>
      </c>
      <c r="E15" s="49"/>
      <c r="J15" s="70">
        <v>4936.5200000000004</v>
      </c>
      <c r="K15" s="15" t="s">
        <v>60</v>
      </c>
      <c r="L15" s="49"/>
      <c r="N15" s="23"/>
      <c r="P15" s="71">
        <v>2786.4537999999998</v>
      </c>
      <c r="Q15" s="16" t="s">
        <v>60</v>
      </c>
      <c r="R15" s="49"/>
    </row>
    <row r="16" spans="1:18" x14ac:dyDescent="0.25">
      <c r="A16" s="72" t="s">
        <v>61</v>
      </c>
      <c r="B16" s="73" t="s">
        <v>62</v>
      </c>
      <c r="C16" s="74" t="s">
        <v>19</v>
      </c>
      <c r="D16" s="75" t="s">
        <v>59</v>
      </c>
      <c r="E16" s="49"/>
      <c r="J16" s="76">
        <v>25566.396000000001</v>
      </c>
      <c r="K16" s="15" t="s">
        <v>32</v>
      </c>
      <c r="L16" s="49"/>
      <c r="P16" s="70">
        <v>24342.532999999999</v>
      </c>
      <c r="Q16" s="22" t="s">
        <v>32</v>
      </c>
      <c r="R16" s="49"/>
    </row>
    <row r="17" spans="1:18" x14ac:dyDescent="0.25">
      <c r="A17" s="72" t="s">
        <v>63</v>
      </c>
      <c r="B17" s="73" t="s">
        <v>64</v>
      </c>
      <c r="C17" s="74" t="s">
        <v>19</v>
      </c>
      <c r="D17" s="75" t="s">
        <v>59</v>
      </c>
      <c r="E17" s="49"/>
      <c r="J17" s="76">
        <v>11260.96</v>
      </c>
      <c r="K17" s="15" t="s">
        <v>60</v>
      </c>
      <c r="L17" s="49"/>
      <c r="P17" s="77">
        <v>11011.300999999999</v>
      </c>
      <c r="Q17" s="22" t="s">
        <v>60</v>
      </c>
      <c r="R17" s="49"/>
    </row>
    <row r="18" spans="1:18" x14ac:dyDescent="0.25">
      <c r="A18" s="72" t="s">
        <v>65</v>
      </c>
      <c r="B18" s="73" t="s">
        <v>66</v>
      </c>
      <c r="C18" s="74" t="s">
        <v>19</v>
      </c>
      <c r="D18" s="75" t="s">
        <v>20</v>
      </c>
      <c r="E18" s="49"/>
      <c r="J18" s="78">
        <f>SUM(J15:J17)</f>
        <v>41763.876000000004</v>
      </c>
      <c r="K18" s="15" t="s">
        <v>21</v>
      </c>
      <c r="L18" s="49"/>
      <c r="P18" s="78">
        <f>SUM(P15:P17)</f>
        <v>38140.287799999998</v>
      </c>
      <c r="Q18" s="22" t="s">
        <v>21</v>
      </c>
      <c r="R18" s="49"/>
    </row>
    <row r="19" spans="1:18" x14ac:dyDescent="0.25">
      <c r="A19" s="72" t="s">
        <v>67</v>
      </c>
      <c r="B19" s="73" t="s">
        <v>68</v>
      </c>
      <c r="C19" s="74" t="s">
        <v>19</v>
      </c>
      <c r="D19" s="75" t="s">
        <v>59</v>
      </c>
      <c r="E19" s="49"/>
      <c r="J19" s="76">
        <v>15992</v>
      </c>
      <c r="K19" s="15" t="s">
        <v>21</v>
      </c>
      <c r="L19" s="49"/>
      <c r="P19" s="76">
        <v>13590.664000000001</v>
      </c>
      <c r="Q19" s="22" t="s">
        <v>21</v>
      </c>
      <c r="R19" s="49"/>
    </row>
    <row r="20" spans="1:18" x14ac:dyDescent="0.25">
      <c r="A20" s="72" t="s">
        <v>69</v>
      </c>
      <c r="B20" s="73" t="s">
        <v>70</v>
      </c>
      <c r="C20" s="74" t="s">
        <v>19</v>
      </c>
      <c r="D20" s="75" t="s">
        <v>59</v>
      </c>
      <c r="E20" s="49"/>
      <c r="J20" s="76">
        <v>5962</v>
      </c>
      <c r="K20" s="15" t="s">
        <v>21</v>
      </c>
      <c r="L20" s="49"/>
      <c r="P20" s="76">
        <v>5228.7197999999999</v>
      </c>
      <c r="Q20" s="22" t="s">
        <v>21</v>
      </c>
      <c r="R20" s="49"/>
    </row>
    <row r="21" spans="1:18" x14ac:dyDescent="0.25">
      <c r="A21" s="72" t="s">
        <v>71</v>
      </c>
      <c r="B21" s="73" t="s">
        <v>72</v>
      </c>
      <c r="C21" s="74" t="s">
        <v>19</v>
      </c>
      <c r="D21" s="75" t="s">
        <v>59</v>
      </c>
      <c r="E21" s="49"/>
      <c r="J21" s="76">
        <v>19802.284</v>
      </c>
      <c r="K21" s="15" t="s">
        <v>21</v>
      </c>
      <c r="L21" s="49"/>
      <c r="P21" s="76">
        <v>19281.2984</v>
      </c>
      <c r="Q21" s="22" t="s">
        <v>21</v>
      </c>
      <c r="R21" s="49"/>
    </row>
    <row r="22" spans="1:18" x14ac:dyDescent="0.25">
      <c r="A22" s="79" t="s">
        <v>73</v>
      </c>
      <c r="B22" s="80" t="s">
        <v>74</v>
      </c>
      <c r="C22" s="81" t="s">
        <v>19</v>
      </c>
      <c r="D22" s="82" t="s">
        <v>59</v>
      </c>
      <c r="E22" s="49"/>
      <c r="J22" s="83">
        <v>3</v>
      </c>
      <c r="K22" s="15" t="s">
        <v>21</v>
      </c>
      <c r="L22" s="49"/>
      <c r="P22" s="83">
        <v>4.82965</v>
      </c>
      <c r="Q22" s="30" t="s">
        <v>21</v>
      </c>
      <c r="R22" s="49"/>
    </row>
    <row r="23" spans="1:18" ht="13" x14ac:dyDescent="0.25">
      <c r="A23" s="105"/>
      <c r="B23" s="53"/>
      <c r="C23" s="31"/>
      <c r="D23" s="31"/>
      <c r="J23" s="41"/>
      <c r="K23" s="41"/>
      <c r="P23" s="41"/>
      <c r="Q23" s="41"/>
    </row>
    <row r="24" spans="1:18" ht="15.5" x14ac:dyDescent="0.35">
      <c r="A24" s="106"/>
      <c r="B24" s="9" t="s">
        <v>75</v>
      </c>
      <c r="C24" s="107"/>
      <c r="D24" s="108"/>
      <c r="E24" s="109"/>
    </row>
    <row r="25" spans="1:18" x14ac:dyDescent="0.25">
      <c r="A25" s="66" t="s">
        <v>76</v>
      </c>
      <c r="B25" s="67" t="s">
        <v>77</v>
      </c>
      <c r="C25" s="68" t="s">
        <v>19</v>
      </c>
      <c r="D25" s="69" t="s">
        <v>59</v>
      </c>
      <c r="E25" s="49"/>
      <c r="J25" s="70">
        <v>91838.73</v>
      </c>
      <c r="K25" s="15" t="s">
        <v>27</v>
      </c>
      <c r="L25" s="49"/>
      <c r="P25" s="70">
        <v>81117</v>
      </c>
      <c r="Q25" s="16" t="s">
        <v>27</v>
      </c>
      <c r="R25" s="49"/>
    </row>
    <row r="26" spans="1:18" x14ac:dyDescent="0.25">
      <c r="A26" s="72" t="s">
        <v>78</v>
      </c>
      <c r="B26" s="73" t="s">
        <v>79</v>
      </c>
      <c r="C26" s="74" t="s">
        <v>19</v>
      </c>
      <c r="D26" s="75" t="s">
        <v>59</v>
      </c>
      <c r="E26" s="49"/>
      <c r="J26" s="76">
        <v>60.56</v>
      </c>
      <c r="K26" s="15" t="s">
        <v>60</v>
      </c>
      <c r="L26" s="49"/>
      <c r="P26" s="76">
        <v>74</v>
      </c>
      <c r="Q26" s="22" t="s">
        <v>60</v>
      </c>
      <c r="R26" s="49"/>
    </row>
    <row r="27" spans="1:18" x14ac:dyDescent="0.25">
      <c r="A27" s="72" t="s">
        <v>80</v>
      </c>
      <c r="B27" s="73" t="s">
        <v>81</v>
      </c>
      <c r="C27" s="74" t="s">
        <v>19</v>
      </c>
      <c r="D27" s="75" t="s">
        <v>59</v>
      </c>
      <c r="E27" s="49"/>
      <c r="J27" s="76">
        <v>143.01</v>
      </c>
      <c r="K27" s="15" t="s">
        <v>27</v>
      </c>
      <c r="L27" s="49"/>
      <c r="P27" s="76">
        <v>233</v>
      </c>
      <c r="Q27" s="22" t="s">
        <v>27</v>
      </c>
      <c r="R27" s="49"/>
    </row>
    <row r="28" spans="1:18" ht="15.5" x14ac:dyDescent="0.35">
      <c r="A28" s="72" t="s">
        <v>82</v>
      </c>
      <c r="B28" s="73" t="s">
        <v>83</v>
      </c>
      <c r="C28" s="74" t="s">
        <v>19</v>
      </c>
      <c r="D28" s="75" t="s">
        <v>20</v>
      </c>
      <c r="E28" s="49"/>
      <c r="J28" s="78">
        <f>SUM(J25:J27)</f>
        <v>92042.299999999988</v>
      </c>
      <c r="K28" s="15" t="s">
        <v>27</v>
      </c>
      <c r="L28" s="109"/>
      <c r="P28" s="78">
        <f>SUM(P25:P27)</f>
        <v>81424</v>
      </c>
      <c r="Q28" s="22" t="s">
        <v>27</v>
      </c>
      <c r="R28" s="49"/>
    </row>
    <row r="29" spans="1:18" x14ac:dyDescent="0.25">
      <c r="A29" s="72" t="s">
        <v>84</v>
      </c>
      <c r="B29" s="73" t="s">
        <v>85</v>
      </c>
      <c r="C29" s="19" t="s">
        <v>19</v>
      </c>
      <c r="D29" s="20" t="s">
        <v>59</v>
      </c>
      <c r="E29" s="49"/>
      <c r="J29" s="76">
        <v>89464</v>
      </c>
      <c r="K29" s="15" t="s">
        <v>27</v>
      </c>
      <c r="L29" s="49"/>
      <c r="P29" s="76">
        <v>78947</v>
      </c>
      <c r="Q29" s="22" t="s">
        <v>27</v>
      </c>
      <c r="R29" s="49"/>
    </row>
    <row r="30" spans="1:18" x14ac:dyDescent="0.25">
      <c r="A30" s="72" t="s">
        <v>86</v>
      </c>
      <c r="B30" s="73" t="s">
        <v>87</v>
      </c>
      <c r="C30" s="19" t="s">
        <v>19</v>
      </c>
      <c r="D30" s="20" t="s">
        <v>59</v>
      </c>
      <c r="E30" s="49"/>
      <c r="J30" s="76">
        <v>2046</v>
      </c>
      <c r="K30" s="15" t="s">
        <v>27</v>
      </c>
      <c r="L30" s="49"/>
      <c r="P30" s="76">
        <v>1931</v>
      </c>
      <c r="Q30" s="22" t="s">
        <v>27</v>
      </c>
      <c r="R30" s="49"/>
    </row>
    <row r="31" spans="1:18" x14ac:dyDescent="0.25">
      <c r="A31" s="72" t="s">
        <v>88</v>
      </c>
      <c r="B31" s="73" t="s">
        <v>89</v>
      </c>
      <c r="C31" s="19" t="s">
        <v>19</v>
      </c>
      <c r="D31" s="20" t="s">
        <v>59</v>
      </c>
      <c r="E31" s="49"/>
      <c r="J31" s="76">
        <v>533</v>
      </c>
      <c r="K31" s="15" t="s">
        <v>27</v>
      </c>
      <c r="L31" s="49"/>
      <c r="P31" s="76">
        <v>551</v>
      </c>
      <c r="Q31" s="22" t="s">
        <v>27</v>
      </c>
      <c r="R31" s="49"/>
    </row>
    <row r="32" spans="1:18" x14ac:dyDescent="0.25">
      <c r="A32" s="79" t="s">
        <v>90</v>
      </c>
      <c r="B32" s="80" t="s">
        <v>91</v>
      </c>
      <c r="C32" s="27" t="s">
        <v>19</v>
      </c>
      <c r="D32" s="28" t="s">
        <v>59</v>
      </c>
      <c r="E32" s="49"/>
      <c r="J32" s="83">
        <v>0</v>
      </c>
      <c r="K32" s="15" t="s">
        <v>92</v>
      </c>
      <c r="L32" s="49"/>
      <c r="P32" s="83">
        <v>0</v>
      </c>
      <c r="Q32" s="30" t="s">
        <v>92</v>
      </c>
      <c r="R32" s="49"/>
    </row>
    <row r="33" spans="1:18" x14ac:dyDescent="0.25">
      <c r="A33" s="52"/>
      <c r="B33" s="53"/>
      <c r="C33" s="53"/>
      <c r="D33" s="53"/>
      <c r="J33" s="41"/>
      <c r="K33" s="41"/>
      <c r="P33" s="41"/>
      <c r="Q33" s="41"/>
    </row>
    <row r="34" spans="1:18" ht="15.5" x14ac:dyDescent="0.35">
      <c r="A34" s="106"/>
      <c r="B34" s="9" t="s">
        <v>93</v>
      </c>
      <c r="C34" s="107"/>
      <c r="D34" s="108"/>
      <c r="E34" s="109"/>
    </row>
    <row r="35" spans="1:18" ht="25" x14ac:dyDescent="0.25">
      <c r="A35" s="66" t="s">
        <v>94</v>
      </c>
      <c r="B35" s="11" t="s">
        <v>95</v>
      </c>
      <c r="C35" s="12" t="s">
        <v>19</v>
      </c>
      <c r="D35" s="69" t="s">
        <v>59</v>
      </c>
      <c r="E35" s="49"/>
      <c r="J35" s="70">
        <v>768.8</v>
      </c>
      <c r="K35" s="15" t="s">
        <v>60</v>
      </c>
      <c r="L35" s="49"/>
      <c r="P35" s="70">
        <v>743</v>
      </c>
      <c r="Q35" s="16" t="s">
        <v>60</v>
      </c>
      <c r="R35" s="49"/>
    </row>
    <row r="36" spans="1:18" ht="25" x14ac:dyDescent="0.25">
      <c r="A36" s="72" t="s">
        <v>96</v>
      </c>
      <c r="B36" s="18" t="s">
        <v>97</v>
      </c>
      <c r="C36" s="19" t="s">
        <v>19</v>
      </c>
      <c r="D36" s="75" t="s">
        <v>59</v>
      </c>
      <c r="E36" s="49"/>
      <c r="J36" s="76">
        <v>0</v>
      </c>
      <c r="K36" s="15" t="s">
        <v>92</v>
      </c>
      <c r="L36" s="49"/>
      <c r="P36" s="76">
        <v>0</v>
      </c>
      <c r="Q36" s="22" t="s">
        <v>92</v>
      </c>
      <c r="R36" s="49"/>
    </row>
    <row r="37" spans="1:18" x14ac:dyDescent="0.25">
      <c r="A37" s="72" t="s">
        <v>98</v>
      </c>
      <c r="B37" s="18" t="s">
        <v>99</v>
      </c>
      <c r="C37" s="19" t="s">
        <v>19</v>
      </c>
      <c r="D37" s="75" t="s">
        <v>59</v>
      </c>
      <c r="E37" s="49"/>
      <c r="J37" s="84">
        <v>80637.783268082407</v>
      </c>
      <c r="K37" s="15" t="s">
        <v>21</v>
      </c>
      <c r="L37" s="49"/>
      <c r="P37" s="76">
        <v>77773</v>
      </c>
      <c r="Q37" s="22" t="s">
        <v>21</v>
      </c>
      <c r="R37" s="49"/>
    </row>
    <row r="38" spans="1:18" x14ac:dyDescent="0.25">
      <c r="A38" s="72" t="s">
        <v>100</v>
      </c>
      <c r="B38" s="73" t="s">
        <v>101</v>
      </c>
      <c r="C38" s="19" t="s">
        <v>19</v>
      </c>
      <c r="D38" s="75" t="s">
        <v>59</v>
      </c>
      <c r="E38" s="49"/>
      <c r="J38" s="76">
        <v>3258.89</v>
      </c>
      <c r="K38" s="15" t="s">
        <v>60</v>
      </c>
      <c r="L38" s="49"/>
      <c r="P38" s="76">
        <v>3327</v>
      </c>
      <c r="Q38" s="22" t="s">
        <v>60</v>
      </c>
      <c r="R38" s="49"/>
    </row>
    <row r="39" spans="1:18" x14ac:dyDescent="0.25">
      <c r="A39" s="72" t="s">
        <v>102</v>
      </c>
      <c r="B39" s="73" t="s">
        <v>103</v>
      </c>
      <c r="C39" s="19" t="s">
        <v>19</v>
      </c>
      <c r="D39" s="75" t="s">
        <v>59</v>
      </c>
      <c r="E39" s="49"/>
      <c r="J39" s="76">
        <v>7971.04</v>
      </c>
      <c r="K39" s="15" t="s">
        <v>27</v>
      </c>
      <c r="L39" s="49"/>
      <c r="P39" s="76">
        <v>8357</v>
      </c>
      <c r="Q39" s="22" t="s">
        <v>27</v>
      </c>
      <c r="R39" s="49"/>
    </row>
    <row r="40" spans="1:18" x14ac:dyDescent="0.25">
      <c r="A40" s="72" t="s">
        <v>104</v>
      </c>
      <c r="B40" s="73" t="s">
        <v>105</v>
      </c>
      <c r="C40" s="19" t="s">
        <v>19</v>
      </c>
      <c r="D40" s="75" t="s">
        <v>59</v>
      </c>
      <c r="E40" s="49"/>
      <c r="J40" s="76">
        <v>1192.1199999999999</v>
      </c>
      <c r="K40" s="15" t="s">
        <v>21</v>
      </c>
      <c r="L40" s="49"/>
      <c r="P40" s="76">
        <v>1044</v>
      </c>
      <c r="Q40" s="22" t="s">
        <v>21</v>
      </c>
      <c r="R40" s="49"/>
    </row>
    <row r="41" spans="1:18" x14ac:dyDescent="0.25">
      <c r="A41" s="72" t="s">
        <v>106</v>
      </c>
      <c r="B41" s="73" t="s">
        <v>107</v>
      </c>
      <c r="C41" s="19" t="s">
        <v>19</v>
      </c>
      <c r="D41" s="75" t="s">
        <v>20</v>
      </c>
      <c r="E41" s="49"/>
      <c r="J41" s="78">
        <f>SUM(J35:J40)</f>
        <v>93828.633268082398</v>
      </c>
      <c r="K41" s="15" t="s">
        <v>21</v>
      </c>
      <c r="L41" s="49"/>
      <c r="P41" s="78">
        <f>SUM(P35:P40)</f>
        <v>91244</v>
      </c>
      <c r="Q41" s="22" t="s">
        <v>21</v>
      </c>
      <c r="R41" s="49"/>
    </row>
    <row r="42" spans="1:18" x14ac:dyDescent="0.25">
      <c r="A42" s="72" t="s">
        <v>108</v>
      </c>
      <c r="B42" s="73" t="s">
        <v>109</v>
      </c>
      <c r="C42" s="19" t="s">
        <v>19</v>
      </c>
      <c r="D42" s="75" t="s">
        <v>59</v>
      </c>
      <c r="E42" s="49"/>
      <c r="J42" s="76">
        <v>62673</v>
      </c>
      <c r="K42" s="15" t="s">
        <v>21</v>
      </c>
      <c r="L42" s="49"/>
      <c r="N42" s="23"/>
      <c r="P42" s="76">
        <v>58807</v>
      </c>
      <c r="Q42" s="22" t="s">
        <v>21</v>
      </c>
      <c r="R42" s="49"/>
    </row>
    <row r="43" spans="1:18" x14ac:dyDescent="0.25">
      <c r="A43" s="72" t="s">
        <v>110</v>
      </c>
      <c r="B43" s="73" t="s">
        <v>111</v>
      </c>
      <c r="C43" s="19" t="s">
        <v>19</v>
      </c>
      <c r="D43" s="75" t="s">
        <v>59</v>
      </c>
      <c r="E43" s="49"/>
      <c r="J43" s="76">
        <v>12051</v>
      </c>
      <c r="K43" s="15" t="s">
        <v>21</v>
      </c>
      <c r="L43" s="49"/>
      <c r="P43" s="76">
        <v>11865</v>
      </c>
      <c r="Q43" s="22" t="s">
        <v>21</v>
      </c>
      <c r="R43" s="49"/>
    </row>
    <row r="44" spans="1:18" ht="13" x14ac:dyDescent="0.3">
      <c r="A44" s="72" t="s">
        <v>112</v>
      </c>
      <c r="B44" s="73" t="s">
        <v>113</v>
      </c>
      <c r="C44" s="19" t="s">
        <v>19</v>
      </c>
      <c r="D44" s="75" t="s">
        <v>59</v>
      </c>
      <c r="E44" s="110"/>
      <c r="J44" s="76">
        <v>19094.736000000001</v>
      </c>
      <c r="K44" s="15" t="s">
        <v>21</v>
      </c>
      <c r="L44" s="49"/>
      <c r="P44" s="76">
        <v>20554</v>
      </c>
      <c r="Q44" s="22" t="s">
        <v>21</v>
      </c>
      <c r="R44" s="49"/>
    </row>
    <row r="45" spans="1:18" x14ac:dyDescent="0.25">
      <c r="A45" s="79" t="s">
        <v>114</v>
      </c>
      <c r="B45" s="80" t="s">
        <v>115</v>
      </c>
      <c r="C45" s="27" t="s">
        <v>19</v>
      </c>
      <c r="D45" s="28" t="s">
        <v>59</v>
      </c>
      <c r="E45" s="49"/>
      <c r="J45" s="83">
        <v>0</v>
      </c>
      <c r="K45" s="15" t="s">
        <v>92</v>
      </c>
      <c r="L45" s="49"/>
      <c r="P45" s="83">
        <v>0</v>
      </c>
      <c r="Q45" s="30" t="s">
        <v>92</v>
      </c>
      <c r="R45" s="49"/>
    </row>
    <row r="46" spans="1:18" x14ac:dyDescent="0.25">
      <c r="A46" s="52"/>
      <c r="B46" s="53"/>
      <c r="C46" s="53"/>
      <c r="D46" s="53"/>
      <c r="J46" s="41"/>
      <c r="K46" s="41"/>
      <c r="P46" s="41"/>
      <c r="Q46" s="41"/>
    </row>
    <row r="47" spans="1:18" ht="15.5" x14ac:dyDescent="0.35">
      <c r="A47" s="106"/>
      <c r="B47" s="9" t="s">
        <v>116</v>
      </c>
      <c r="C47" s="107"/>
      <c r="D47" s="108"/>
      <c r="E47" s="109"/>
    </row>
    <row r="48" spans="1:18" x14ac:dyDescent="0.25">
      <c r="A48" s="85" t="s">
        <v>117</v>
      </c>
      <c r="B48" s="37" t="s">
        <v>118</v>
      </c>
      <c r="C48" s="38" t="s">
        <v>19</v>
      </c>
      <c r="D48" s="39" t="s">
        <v>20</v>
      </c>
      <c r="E48" s="49"/>
      <c r="J48" s="86">
        <f>SUM(J41,J28,J18)</f>
        <v>227634.80926808238</v>
      </c>
      <c r="K48" s="87" t="s">
        <v>21</v>
      </c>
      <c r="P48" s="86">
        <f>SUM(P41,P28,P18)</f>
        <v>210808.28779999999</v>
      </c>
      <c r="Q48" s="15" t="s">
        <v>21</v>
      </c>
      <c r="R48" s="49"/>
    </row>
    <row r="49" spans="1:18" x14ac:dyDescent="0.25">
      <c r="A49" s="52"/>
      <c r="B49" s="53"/>
      <c r="C49" s="53"/>
      <c r="D49" s="53"/>
      <c r="J49" s="41"/>
      <c r="K49" s="46"/>
      <c r="P49" s="41"/>
      <c r="Q49" s="41"/>
    </row>
    <row r="50" spans="1:18" ht="15.5" x14ac:dyDescent="0.35">
      <c r="A50" s="106"/>
      <c r="B50" s="9" t="s">
        <v>16</v>
      </c>
      <c r="C50" s="107"/>
      <c r="D50" s="108"/>
      <c r="E50" s="49"/>
    </row>
    <row r="51" spans="1:18" x14ac:dyDescent="0.25">
      <c r="A51" s="66" t="s">
        <v>119</v>
      </c>
      <c r="B51" s="11" t="s">
        <v>120</v>
      </c>
      <c r="C51" s="12" t="s">
        <v>19</v>
      </c>
      <c r="D51" s="13" t="s">
        <v>59</v>
      </c>
      <c r="E51" s="49"/>
      <c r="J51" s="70">
        <v>-4421</v>
      </c>
      <c r="K51" s="15" t="s">
        <v>27</v>
      </c>
      <c r="L51" s="65"/>
      <c r="P51" s="70">
        <v>-3565</v>
      </c>
      <c r="Q51" s="16" t="s">
        <v>27</v>
      </c>
      <c r="R51" s="49"/>
    </row>
    <row r="52" spans="1:18" ht="13" x14ac:dyDescent="0.3">
      <c r="A52" s="79" t="s">
        <v>121</v>
      </c>
      <c r="B52" s="26" t="s">
        <v>122</v>
      </c>
      <c r="C52" s="27" t="s">
        <v>19</v>
      </c>
      <c r="D52" s="28" t="s">
        <v>20</v>
      </c>
      <c r="E52" s="111"/>
      <c r="F52" s="71">
        <v>52390</v>
      </c>
      <c r="G52" s="15" t="s">
        <v>21</v>
      </c>
      <c r="H52" s="71">
        <v>168044</v>
      </c>
      <c r="I52" s="15" t="s">
        <v>21</v>
      </c>
      <c r="J52" s="88">
        <f>J48+J51</f>
        <v>223213.80926808238</v>
      </c>
      <c r="K52" s="15" t="s">
        <v>21</v>
      </c>
      <c r="L52" s="71">
        <v>49598</v>
      </c>
      <c r="M52" s="15" t="s">
        <v>21</v>
      </c>
      <c r="N52" s="71">
        <v>157645</v>
      </c>
      <c r="O52" s="15" t="s">
        <v>21</v>
      </c>
      <c r="P52" s="88">
        <f>P48+P51</f>
        <v>207243.28779999999</v>
      </c>
      <c r="Q52" s="30" t="s">
        <v>21</v>
      </c>
      <c r="R52" s="49"/>
    </row>
    <row r="53" spans="1:18" x14ac:dyDescent="0.25">
      <c r="A53" s="52"/>
      <c r="B53" s="112"/>
      <c r="C53" s="52"/>
      <c r="D53" s="52"/>
      <c r="F53" s="41"/>
      <c r="G53" s="89"/>
      <c r="H53" s="89"/>
      <c r="I53" s="89"/>
      <c r="J53" s="89"/>
      <c r="K53" s="89"/>
      <c r="L53" s="41"/>
      <c r="M53" s="89"/>
      <c r="N53" s="89"/>
      <c r="O53" s="89"/>
      <c r="P53" s="89"/>
      <c r="Q53" s="89"/>
    </row>
    <row r="54" spans="1:18" ht="15.5" x14ac:dyDescent="0.35">
      <c r="A54" s="106"/>
      <c r="B54" s="9" t="s">
        <v>123</v>
      </c>
      <c r="C54" s="107"/>
      <c r="D54" s="108"/>
      <c r="E54" s="109"/>
      <c r="I54" s="90"/>
    </row>
    <row r="55" spans="1:18" x14ac:dyDescent="0.25">
      <c r="A55" s="66" t="s">
        <v>124</v>
      </c>
      <c r="B55" s="11" t="s">
        <v>125</v>
      </c>
      <c r="C55" s="12" t="s">
        <v>126</v>
      </c>
      <c r="D55" s="13" t="s">
        <v>59</v>
      </c>
      <c r="E55" s="54"/>
      <c r="F55" s="91">
        <v>8.1000000000000003E-2</v>
      </c>
      <c r="G55" s="15" t="s">
        <v>21</v>
      </c>
      <c r="H55" s="65"/>
      <c r="I55" s="42"/>
      <c r="L55" s="91">
        <v>7.0000000000000007E-2</v>
      </c>
      <c r="M55" s="15" t="s">
        <v>21</v>
      </c>
      <c r="N55" s="65"/>
    </row>
    <row r="56" spans="1:18" x14ac:dyDescent="0.25">
      <c r="A56" s="79" t="s">
        <v>127</v>
      </c>
      <c r="B56" s="26" t="s">
        <v>128</v>
      </c>
      <c r="C56" s="27" t="s">
        <v>126</v>
      </c>
      <c r="D56" s="28" t="s">
        <v>59</v>
      </c>
      <c r="E56" s="49"/>
      <c r="F56" s="41"/>
      <c r="G56" s="63"/>
      <c r="H56" s="91">
        <v>0.17899999999999999</v>
      </c>
      <c r="I56" s="15" t="s">
        <v>21</v>
      </c>
      <c r="J56" s="49"/>
      <c r="L56" s="41"/>
      <c r="M56" s="63"/>
      <c r="N56" s="91">
        <v>0.17</v>
      </c>
      <c r="O56" s="15" t="s">
        <v>21</v>
      </c>
      <c r="P56" s="49"/>
    </row>
    <row r="57" spans="1:18" ht="13" x14ac:dyDescent="0.3">
      <c r="A57" s="113"/>
      <c r="B57" s="53"/>
      <c r="C57" s="31"/>
      <c r="D57" s="114"/>
      <c r="E57" s="49"/>
      <c r="H57" s="41"/>
      <c r="I57" s="41"/>
      <c r="N57" s="41"/>
      <c r="O57" s="41"/>
    </row>
    <row r="58" spans="1:18" ht="15.5" x14ac:dyDescent="0.35">
      <c r="A58" s="106"/>
      <c r="B58" s="9" t="s">
        <v>129</v>
      </c>
      <c r="C58" s="107"/>
      <c r="D58" s="108"/>
      <c r="E58" s="49"/>
      <c r="I58" s="23"/>
    </row>
    <row r="59" spans="1:18" x14ac:dyDescent="0.25">
      <c r="A59" s="66" t="s">
        <v>130</v>
      </c>
      <c r="B59" s="11" t="s">
        <v>131</v>
      </c>
      <c r="C59" s="12" t="s">
        <v>19</v>
      </c>
      <c r="D59" s="13" t="s">
        <v>59</v>
      </c>
      <c r="E59" s="49"/>
      <c r="I59" s="92"/>
      <c r="J59" s="70">
        <v>462000</v>
      </c>
      <c r="K59" s="15" t="s">
        <v>21</v>
      </c>
      <c r="L59" s="49"/>
      <c r="P59" s="70">
        <v>462000</v>
      </c>
      <c r="Q59" s="16" t="s">
        <v>21</v>
      </c>
      <c r="R59" s="49"/>
    </row>
    <row r="60" spans="1:18" x14ac:dyDescent="0.25">
      <c r="A60" s="72" t="s">
        <v>132</v>
      </c>
      <c r="B60" s="18" t="s">
        <v>133</v>
      </c>
      <c r="C60" s="19" t="s">
        <v>19</v>
      </c>
      <c r="D60" s="20" t="s">
        <v>59</v>
      </c>
      <c r="E60" s="49"/>
      <c r="J60" s="76">
        <v>462000</v>
      </c>
      <c r="K60" s="15" t="s">
        <v>21</v>
      </c>
      <c r="L60" s="49"/>
      <c r="P60" s="76">
        <v>462000</v>
      </c>
      <c r="Q60" s="22" t="s">
        <v>21</v>
      </c>
      <c r="R60" s="49"/>
    </row>
    <row r="61" spans="1:18" x14ac:dyDescent="0.25">
      <c r="A61" s="72" t="s">
        <v>134</v>
      </c>
      <c r="B61" s="18" t="s">
        <v>135</v>
      </c>
      <c r="C61" s="19" t="s">
        <v>136</v>
      </c>
      <c r="D61" s="20" t="s">
        <v>20</v>
      </c>
      <c r="E61" s="49"/>
      <c r="J61" s="93">
        <f>(J59-J48)/J59</f>
        <v>0.5072839626231983</v>
      </c>
      <c r="K61" s="15" t="s">
        <v>21</v>
      </c>
      <c r="L61" s="49"/>
      <c r="P61" s="93">
        <f>(P59-P48)/P59</f>
        <v>0.54370500476190475</v>
      </c>
      <c r="Q61" s="22" t="s">
        <v>21</v>
      </c>
      <c r="R61" s="49"/>
    </row>
    <row r="62" spans="1:18" x14ac:dyDescent="0.25">
      <c r="A62" s="79" t="s">
        <v>137</v>
      </c>
      <c r="B62" s="26" t="s">
        <v>138</v>
      </c>
      <c r="C62" s="27" t="s">
        <v>136</v>
      </c>
      <c r="D62" s="28" t="s">
        <v>20</v>
      </c>
      <c r="E62" s="49"/>
      <c r="J62" s="94">
        <f>(J60-J52)/J60</f>
        <v>0.51685322669246236</v>
      </c>
      <c r="K62" s="15" t="s">
        <v>21</v>
      </c>
      <c r="L62" s="49"/>
      <c r="P62" s="94">
        <f>(P60-P52)/P60</f>
        <v>0.55142145497835504</v>
      </c>
      <c r="Q62" s="30" t="s">
        <v>21</v>
      </c>
      <c r="R62" s="49"/>
    </row>
    <row r="63" spans="1:18" x14ac:dyDescent="0.25">
      <c r="A63" s="113"/>
      <c r="B63" s="53"/>
      <c r="C63" s="31"/>
      <c r="D63" s="53"/>
      <c r="J63" s="41"/>
      <c r="K63" s="41"/>
      <c r="P63" s="41"/>
      <c r="Q63" s="41"/>
    </row>
    <row r="64" spans="1:18" ht="15.5" x14ac:dyDescent="0.35">
      <c r="A64" s="106"/>
      <c r="B64" s="9" t="s">
        <v>139</v>
      </c>
      <c r="C64" s="107"/>
      <c r="D64" s="108"/>
      <c r="E64" s="49"/>
    </row>
    <row r="65" spans="1:18" x14ac:dyDescent="0.25">
      <c r="A65" s="66" t="s">
        <v>140</v>
      </c>
      <c r="B65" s="11" t="s">
        <v>141</v>
      </c>
      <c r="C65" s="12" t="s">
        <v>19</v>
      </c>
      <c r="D65" s="13" t="s">
        <v>142</v>
      </c>
      <c r="E65" s="49"/>
      <c r="J65" s="95">
        <v>229352</v>
      </c>
      <c r="K65" s="15" t="s">
        <v>21</v>
      </c>
      <c r="L65" s="49"/>
      <c r="P65" s="95">
        <f>J69</f>
        <v>227637.3</v>
      </c>
      <c r="Q65" s="16" t="s">
        <v>21</v>
      </c>
      <c r="R65" s="49"/>
    </row>
    <row r="66" spans="1:18" x14ac:dyDescent="0.25">
      <c r="A66" s="72" t="s">
        <v>143</v>
      </c>
      <c r="B66" s="18" t="s">
        <v>144</v>
      </c>
      <c r="C66" s="19" t="s">
        <v>19</v>
      </c>
      <c r="D66" s="20" t="s">
        <v>142</v>
      </c>
      <c r="E66" s="49"/>
      <c r="J66" s="78">
        <v>1944</v>
      </c>
      <c r="K66" s="15" t="s">
        <v>21</v>
      </c>
      <c r="L66" s="49"/>
      <c r="P66" s="96">
        <f>P18-J18</f>
        <v>-3623.5882000000056</v>
      </c>
      <c r="Q66" s="22" t="s">
        <v>21</v>
      </c>
      <c r="R66" s="49"/>
    </row>
    <row r="67" spans="1:18" x14ac:dyDescent="0.25">
      <c r="A67" s="72" t="s">
        <v>145</v>
      </c>
      <c r="B67" s="18" t="s">
        <v>146</v>
      </c>
      <c r="C67" s="19" t="s">
        <v>19</v>
      </c>
      <c r="D67" s="20" t="s">
        <v>142</v>
      </c>
      <c r="E67" s="49"/>
      <c r="J67" s="96">
        <v>-5623.7</v>
      </c>
      <c r="K67" s="15" t="s">
        <v>27</v>
      </c>
      <c r="L67" s="49"/>
      <c r="P67" s="96">
        <f>P28-J28</f>
        <v>-10618.299999999988</v>
      </c>
      <c r="Q67" s="22" t="s">
        <v>27</v>
      </c>
      <c r="R67" s="49"/>
    </row>
    <row r="68" spans="1:18" x14ac:dyDescent="0.25">
      <c r="A68" s="72" t="s">
        <v>147</v>
      </c>
      <c r="B68" s="18" t="s">
        <v>148</v>
      </c>
      <c r="C68" s="19" t="s">
        <v>19</v>
      </c>
      <c r="D68" s="20" t="s">
        <v>142</v>
      </c>
      <c r="E68" s="49"/>
      <c r="J68" s="78">
        <v>1965</v>
      </c>
      <c r="K68" s="15" t="s">
        <v>21</v>
      </c>
      <c r="L68" s="49"/>
      <c r="P68" s="96">
        <f>P41-J41</f>
        <v>-2584.633268082398</v>
      </c>
      <c r="Q68" s="22" t="s">
        <v>21</v>
      </c>
      <c r="R68" s="49"/>
    </row>
    <row r="69" spans="1:18" x14ac:dyDescent="0.25">
      <c r="A69" s="79" t="s">
        <v>149</v>
      </c>
      <c r="B69" s="80" t="s">
        <v>150</v>
      </c>
      <c r="C69" s="81" t="s">
        <v>19</v>
      </c>
      <c r="D69" s="82" t="s">
        <v>20</v>
      </c>
      <c r="E69" s="49"/>
      <c r="J69" s="88">
        <f>SUM(J65:J68)</f>
        <v>227637.3</v>
      </c>
      <c r="K69" s="15" t="s">
        <v>21</v>
      </c>
      <c r="L69" s="49"/>
      <c r="P69" s="88">
        <f>SUM(P65:P68)</f>
        <v>210810.7785319176</v>
      </c>
      <c r="Q69" s="30" t="s">
        <v>21</v>
      </c>
      <c r="R69" s="49"/>
    </row>
    <row r="70" spans="1:18" x14ac:dyDescent="0.25">
      <c r="A70" s="52"/>
      <c r="B70" s="53"/>
      <c r="C70" s="53"/>
      <c r="D70" s="53"/>
      <c r="J70" s="53"/>
      <c r="K70" s="53"/>
      <c r="P70" s="53"/>
      <c r="Q70" s="53"/>
    </row>
    <row r="71" spans="1:18" x14ac:dyDescent="0.25">
      <c r="A71" s="66" t="s">
        <v>151</v>
      </c>
      <c r="B71" s="11" t="s">
        <v>152</v>
      </c>
      <c r="C71" s="12" t="s">
        <v>19</v>
      </c>
      <c r="D71" s="13" t="s">
        <v>142</v>
      </c>
      <c r="E71" s="49"/>
      <c r="J71" s="95">
        <v>-4372</v>
      </c>
      <c r="K71" s="15" t="s">
        <v>27</v>
      </c>
      <c r="L71" s="49"/>
      <c r="P71" s="95">
        <f>J72</f>
        <v>-4421</v>
      </c>
      <c r="Q71" s="16" t="s">
        <v>27</v>
      </c>
      <c r="R71" s="49"/>
    </row>
    <row r="72" spans="1:18" x14ac:dyDescent="0.25">
      <c r="A72" s="72" t="s">
        <v>153</v>
      </c>
      <c r="B72" s="18" t="s">
        <v>154</v>
      </c>
      <c r="C72" s="19" t="s">
        <v>19</v>
      </c>
      <c r="D72" s="20" t="s">
        <v>59</v>
      </c>
      <c r="E72" s="49"/>
      <c r="J72" s="76">
        <v>-4421</v>
      </c>
      <c r="K72" s="15" t="s">
        <v>27</v>
      </c>
      <c r="L72" s="49"/>
      <c r="P72" s="76">
        <v>-3565</v>
      </c>
      <c r="Q72" s="22" t="s">
        <v>27</v>
      </c>
      <c r="R72" s="49"/>
    </row>
    <row r="73" spans="1:18" ht="25" x14ac:dyDescent="0.25">
      <c r="A73" s="79" t="s">
        <v>155</v>
      </c>
      <c r="B73" s="26" t="s">
        <v>25</v>
      </c>
      <c r="C73" s="27" t="s">
        <v>19</v>
      </c>
      <c r="D73" s="28" t="s">
        <v>20</v>
      </c>
      <c r="E73" s="49"/>
      <c r="J73" s="88">
        <f>J72-J71</f>
        <v>-49</v>
      </c>
      <c r="K73" s="15" t="s">
        <v>27</v>
      </c>
      <c r="L73" s="49"/>
      <c r="P73" s="88">
        <f>P72-P71</f>
        <v>856</v>
      </c>
      <c r="Q73" s="30" t="s">
        <v>27</v>
      </c>
      <c r="R73" s="49"/>
    </row>
    <row r="74" spans="1:18" x14ac:dyDescent="0.25">
      <c r="A74" s="52"/>
      <c r="B74" s="53"/>
      <c r="C74" s="31"/>
      <c r="D74" s="31"/>
      <c r="J74" s="41"/>
      <c r="K74" s="41"/>
      <c r="P74" s="41"/>
      <c r="Q74" s="41"/>
    </row>
    <row r="75" spans="1:18" ht="15.5" x14ac:dyDescent="0.35">
      <c r="A75" s="106"/>
      <c r="B75" s="9" t="s">
        <v>156</v>
      </c>
      <c r="C75" s="107"/>
      <c r="D75" s="108"/>
      <c r="E75" s="49"/>
      <c r="K75" s="42"/>
    </row>
    <row r="76" spans="1:18" x14ac:dyDescent="0.25">
      <c r="A76" s="66" t="s">
        <v>157</v>
      </c>
      <c r="B76" s="11" t="s">
        <v>158</v>
      </c>
      <c r="C76" s="12" t="s">
        <v>19</v>
      </c>
      <c r="D76" s="13" t="s">
        <v>59</v>
      </c>
      <c r="E76" s="49"/>
      <c r="J76" s="97">
        <v>-805.82</v>
      </c>
      <c r="K76" s="15" t="s">
        <v>60</v>
      </c>
      <c r="L76" s="49"/>
      <c r="P76" s="70">
        <v>-814</v>
      </c>
      <c r="Q76" s="16" t="s">
        <v>60</v>
      </c>
      <c r="R76" s="49"/>
    </row>
    <row r="77" spans="1:18" x14ac:dyDescent="0.25">
      <c r="A77" s="79" t="s">
        <v>159</v>
      </c>
      <c r="B77" s="26" t="s">
        <v>160</v>
      </c>
      <c r="C77" s="27" t="s">
        <v>19</v>
      </c>
      <c r="D77" s="28" t="s">
        <v>59</v>
      </c>
      <c r="E77" s="49"/>
      <c r="J77" s="98">
        <v>83.04</v>
      </c>
      <c r="K77" s="15" t="s">
        <v>60</v>
      </c>
      <c r="L77" s="49"/>
      <c r="P77" s="83">
        <v>81</v>
      </c>
      <c r="Q77" s="30" t="s">
        <v>60</v>
      </c>
      <c r="R77" s="49"/>
    </row>
    <row r="78" spans="1:18" x14ac:dyDescent="0.25">
      <c r="A78" s="41"/>
      <c r="B78" s="41"/>
      <c r="C78" s="41"/>
      <c r="D78" s="41"/>
      <c r="J78" s="41"/>
      <c r="K78" s="41"/>
      <c r="P78" s="41"/>
      <c r="Q78" s="41"/>
    </row>
    <row r="81" spans="1:7" x14ac:dyDescent="0.25">
      <c r="A81" s="205"/>
      <c r="B81" s="41"/>
      <c r="C81" s="41"/>
      <c r="D81" s="41"/>
      <c r="E81" s="41"/>
      <c r="F81" s="63"/>
      <c r="G81" s="49"/>
    </row>
    <row r="82" spans="1:7" ht="37.5" x14ac:dyDescent="0.25">
      <c r="A82" s="206" t="s">
        <v>47</v>
      </c>
      <c r="D82" s="45" t="s">
        <v>48</v>
      </c>
      <c r="G82" s="49"/>
    </row>
    <row r="83" spans="1:7" x14ac:dyDescent="0.25">
      <c r="A83" s="207"/>
      <c r="G83" s="49"/>
    </row>
    <row r="84" spans="1:7" ht="25" x14ac:dyDescent="0.25">
      <c r="A84" s="44" t="s">
        <v>49</v>
      </c>
      <c r="D84" s="45" t="s">
        <v>50</v>
      </c>
      <c r="G84" s="49"/>
    </row>
    <row r="85" spans="1:7" x14ac:dyDescent="0.25">
      <c r="A85" s="49"/>
      <c r="G85" s="49"/>
    </row>
    <row r="86" spans="1:7" x14ac:dyDescent="0.25">
      <c r="A86" s="44"/>
      <c r="D86" s="45"/>
      <c r="G86" s="49"/>
    </row>
    <row r="87" spans="1:7" x14ac:dyDescent="0.25">
      <c r="A87" s="65"/>
      <c r="G87" s="49"/>
    </row>
    <row r="88" spans="1:7" x14ac:dyDescent="0.25">
      <c r="A88" s="41"/>
      <c r="B88" s="41"/>
      <c r="C88" s="41"/>
      <c r="D88" s="41"/>
      <c r="E88" s="41"/>
      <c r="F88" s="41"/>
    </row>
  </sheetData>
  <mergeCells count="20">
    <mergeCell ref="L9:Q9"/>
    <mergeCell ref="L10:Q10"/>
    <mergeCell ref="N11:N12"/>
    <mergeCell ref="O11:O12"/>
    <mergeCell ref="M11:M12"/>
    <mergeCell ref="L11:L12"/>
    <mergeCell ref="Q11:Q12"/>
    <mergeCell ref="F9:K9"/>
    <mergeCell ref="F11:F12"/>
    <mergeCell ref="I11:I12"/>
    <mergeCell ref="J11:J12"/>
    <mergeCell ref="K11:K12"/>
    <mergeCell ref="C11:C12"/>
    <mergeCell ref="D11:D12"/>
    <mergeCell ref="A11:A12"/>
    <mergeCell ref="B10:B12"/>
    <mergeCell ref="P11:P12"/>
    <mergeCell ref="G11:G12"/>
    <mergeCell ref="H11:H12"/>
    <mergeCell ref="F10:K10"/>
  </mergeCells>
  <dataValidations count="1">
    <dataValidation type="list" allowBlank="1" sqref="O52 K48 K15:K22 Q15:Q22 K25:K32 Q25:Q32 K35:K45 Q35:Q45 K51:K52 K59:K62 Q59:Q62 K65:K69 Q65:Q69 K71:K73 Q71:Q73 K76:K77 Q76:Q77 G55 M55 Q48 Q51:Q52 G52 I52 I56 O56 M52" xr:uid="{00000000-0002-0000-01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1"/>
  <sheetViews>
    <sheetView showRuler="0" zoomScaleNormal="100" workbookViewId="0">
      <selection sqref="A1:XFD1048576"/>
    </sheetView>
  </sheetViews>
  <sheetFormatPr defaultColWidth="13.7265625" defaultRowHeight="12.5" x14ac:dyDescent="0.25"/>
  <cols>
    <col min="1" max="1" width="35.26953125" customWidth="1"/>
    <col min="2" max="2" width="79.1796875" customWidth="1"/>
    <col min="3" max="3" width="14.453125" customWidth="1"/>
    <col min="4" max="4" width="9.26953125" customWidth="1"/>
    <col min="5" max="5" width="3.54296875" customWidth="1"/>
    <col min="6" max="6" width="20" customWidth="1"/>
    <col min="7" max="7" width="14.1796875" customWidth="1"/>
    <col min="8" max="8" width="20.1796875" customWidth="1"/>
    <col min="9" max="9" width="12.26953125" customWidth="1"/>
    <col min="10" max="10" width="19.1796875" customWidth="1"/>
    <col min="11" max="11" width="12.26953125" customWidth="1"/>
    <col min="12" max="12" width="3.54296875" customWidth="1"/>
    <col min="13" max="13" width="14.1796875" customWidth="1"/>
    <col min="14" max="14" width="7.1796875" customWidth="1"/>
    <col min="15" max="15" width="15.1796875" customWidth="1"/>
    <col min="16" max="16" width="7.1796875" customWidth="1"/>
    <col min="17" max="17" width="14.1796875" customWidth="1"/>
    <col min="18" max="18" width="7.1796875" customWidth="1"/>
    <col min="19" max="19" width="3.453125" customWidth="1"/>
    <col min="20" max="24" width="9.1796875" customWidth="1"/>
    <col min="25" max="199" width="9.26953125" customWidth="1"/>
  </cols>
  <sheetData>
    <row r="1" spans="1:19" ht="20" x14ac:dyDescent="0.25">
      <c r="A1" s="198" t="s">
        <v>0</v>
      </c>
    </row>
    <row r="3" spans="1:19" ht="20" x14ac:dyDescent="0.25">
      <c r="A3" s="198" t="s">
        <v>1</v>
      </c>
    </row>
    <row r="4" spans="1:19" ht="20" x14ac:dyDescent="0.4">
      <c r="A4" s="199"/>
      <c r="B4" s="99"/>
      <c r="C4" s="101"/>
      <c r="D4" s="101"/>
      <c r="E4" s="101"/>
    </row>
    <row r="6" spans="1:19" ht="20" x14ac:dyDescent="0.25">
      <c r="A6" s="200" t="s">
        <v>51</v>
      </c>
      <c r="B6" s="47"/>
      <c r="C6" s="47"/>
      <c r="D6" s="48"/>
      <c r="E6" s="49"/>
    </row>
    <row r="7" spans="1:19" ht="20" x14ac:dyDescent="0.25">
      <c r="A7" s="201" t="s">
        <v>161</v>
      </c>
      <c r="B7" s="50"/>
      <c r="C7" s="50"/>
      <c r="D7" s="51"/>
      <c r="E7" s="49"/>
    </row>
    <row r="8" spans="1:19" x14ac:dyDescent="0.25">
      <c r="A8" s="52"/>
      <c r="B8" s="53"/>
      <c r="C8" s="53"/>
      <c r="D8" s="53"/>
    </row>
    <row r="9" spans="1:19" ht="15.5" x14ac:dyDescent="0.35">
      <c r="A9" s="1" t="s">
        <v>4</v>
      </c>
      <c r="B9" s="2" t="s">
        <v>5</v>
      </c>
      <c r="C9" s="3" t="s">
        <v>6</v>
      </c>
      <c r="D9" s="4" t="s">
        <v>7</v>
      </c>
      <c r="E9" s="102"/>
      <c r="F9" s="209" t="s">
        <v>8</v>
      </c>
      <c r="G9" s="224"/>
      <c r="H9" s="224"/>
      <c r="I9" s="224"/>
      <c r="J9" s="224"/>
      <c r="K9" s="210"/>
      <c r="L9" s="102"/>
      <c r="M9" s="209" t="s">
        <v>9</v>
      </c>
      <c r="N9" s="224"/>
      <c r="O9" s="224"/>
      <c r="P9" s="224"/>
      <c r="Q9" s="224"/>
      <c r="R9" s="210"/>
      <c r="S9" s="49"/>
    </row>
    <row r="10" spans="1:19" ht="15.5" x14ac:dyDescent="0.35">
      <c r="A10" s="5" t="s">
        <v>10</v>
      </c>
      <c r="B10" s="55"/>
      <c r="C10" s="56"/>
      <c r="D10" s="6" t="s">
        <v>11</v>
      </c>
      <c r="E10" s="102"/>
      <c r="F10" s="211" t="str">
        <f>C0!F10</f>
        <v>2024-25</v>
      </c>
      <c r="G10" s="223"/>
      <c r="H10" s="223"/>
      <c r="I10" s="223"/>
      <c r="J10" s="223"/>
      <c r="K10" s="212"/>
      <c r="L10" s="102"/>
      <c r="M10" s="211" t="s">
        <v>13</v>
      </c>
      <c r="N10" s="223"/>
      <c r="O10" s="223"/>
      <c r="P10" s="223"/>
      <c r="Q10" s="223"/>
      <c r="R10" s="212"/>
      <c r="S10" s="49"/>
    </row>
    <row r="11" spans="1:19" ht="31" x14ac:dyDescent="0.35">
      <c r="A11" s="57"/>
      <c r="B11" s="58"/>
      <c r="C11" s="59"/>
      <c r="D11" s="60"/>
      <c r="E11" s="102"/>
      <c r="F11" s="115" t="s">
        <v>53</v>
      </c>
      <c r="G11" s="116" t="s">
        <v>15</v>
      </c>
      <c r="H11" s="116" t="s">
        <v>54</v>
      </c>
      <c r="I11" s="116" t="s">
        <v>15</v>
      </c>
      <c r="J11" s="116" t="s">
        <v>162</v>
      </c>
      <c r="K11" s="117" t="s">
        <v>15</v>
      </c>
      <c r="L11" s="102"/>
      <c r="M11" s="115" t="s">
        <v>53</v>
      </c>
      <c r="N11" s="116" t="s">
        <v>15</v>
      </c>
      <c r="O11" s="116" t="s">
        <v>54</v>
      </c>
      <c r="P11" s="116" t="s">
        <v>15</v>
      </c>
      <c r="Q11" s="116" t="s">
        <v>162</v>
      </c>
      <c r="R11" s="117" t="s">
        <v>15</v>
      </c>
      <c r="S11" s="49"/>
    </row>
    <row r="12" spans="1:19" ht="13" x14ac:dyDescent="0.25">
      <c r="A12" s="105"/>
      <c r="B12" s="53"/>
      <c r="C12" s="31"/>
      <c r="D12" s="31"/>
      <c r="F12" s="41"/>
      <c r="G12" s="41"/>
      <c r="H12" s="41"/>
      <c r="I12" s="41"/>
      <c r="J12" s="41"/>
      <c r="K12" s="41"/>
      <c r="M12" s="41"/>
      <c r="N12" s="41"/>
      <c r="O12" s="41"/>
      <c r="P12" s="41"/>
      <c r="Q12" s="41"/>
      <c r="R12" s="41"/>
    </row>
    <row r="13" spans="1:19" ht="15.5" x14ac:dyDescent="0.35">
      <c r="A13" s="106"/>
      <c r="B13" s="9" t="s">
        <v>163</v>
      </c>
      <c r="C13" s="107"/>
      <c r="D13" s="108"/>
      <c r="E13" s="109"/>
    </row>
    <row r="14" spans="1:19" x14ac:dyDescent="0.25">
      <c r="A14" s="66" t="s">
        <v>164</v>
      </c>
      <c r="B14" s="11" t="s">
        <v>165</v>
      </c>
      <c r="C14" s="12" t="s">
        <v>166</v>
      </c>
      <c r="D14" s="13" t="s">
        <v>59</v>
      </c>
      <c r="E14" s="54"/>
      <c r="F14" s="118">
        <v>88.6</v>
      </c>
      <c r="G14" s="119" t="s">
        <v>44</v>
      </c>
      <c r="H14" s="120">
        <v>92.6</v>
      </c>
      <c r="I14" s="119" t="s">
        <v>44</v>
      </c>
      <c r="J14" s="121">
        <v>90.2</v>
      </c>
      <c r="K14" s="119" t="s">
        <v>44</v>
      </c>
      <c r="L14" s="134"/>
      <c r="M14" s="118">
        <v>83.2</v>
      </c>
      <c r="N14" s="119" t="s">
        <v>44</v>
      </c>
      <c r="O14" s="120">
        <v>106.4</v>
      </c>
      <c r="P14" s="119" t="s">
        <v>44</v>
      </c>
      <c r="Q14" s="122">
        <v>93.2</v>
      </c>
      <c r="R14" s="119" t="s">
        <v>44</v>
      </c>
      <c r="S14" s="135"/>
    </row>
    <row r="15" spans="1:19" x14ac:dyDescent="0.25">
      <c r="A15" s="72" t="s">
        <v>167</v>
      </c>
      <c r="B15" s="18" t="s">
        <v>168</v>
      </c>
      <c r="C15" s="19" t="s">
        <v>169</v>
      </c>
      <c r="D15" s="20" t="s">
        <v>59</v>
      </c>
      <c r="E15" s="54"/>
      <c r="F15" s="123">
        <v>637.69180486404002</v>
      </c>
      <c r="G15" s="124" t="s">
        <v>170</v>
      </c>
      <c r="H15" s="125">
        <v>530.76819513596001</v>
      </c>
      <c r="I15" s="124" t="s">
        <v>170</v>
      </c>
      <c r="J15" s="126">
        <f>F15+H15</f>
        <v>1168.46</v>
      </c>
      <c r="K15" s="124" t="s">
        <v>170</v>
      </c>
      <c r="L15" s="134"/>
      <c r="M15" s="123">
        <v>644.87400000000002</v>
      </c>
      <c r="N15" s="124" t="s">
        <v>170</v>
      </c>
      <c r="O15" s="125">
        <v>547.61400000000003</v>
      </c>
      <c r="P15" s="124" t="s">
        <v>170</v>
      </c>
      <c r="Q15" s="127">
        <f>M15+O15</f>
        <v>1192.4880000000001</v>
      </c>
      <c r="R15" s="124" t="s">
        <v>170</v>
      </c>
      <c r="S15" s="135"/>
    </row>
    <row r="16" spans="1:19" x14ac:dyDescent="0.25">
      <c r="A16" s="72" t="s">
        <v>171</v>
      </c>
      <c r="B16" s="18" t="s">
        <v>43</v>
      </c>
      <c r="C16" s="19" t="s">
        <v>19</v>
      </c>
      <c r="D16" s="20" t="s">
        <v>20</v>
      </c>
      <c r="E16" s="54"/>
      <c r="F16" s="78">
        <f>F14*F$15</f>
        <v>56499.493910953941</v>
      </c>
      <c r="G16" s="124" t="s">
        <v>44</v>
      </c>
      <c r="H16" s="128">
        <f>H14*H$15</f>
        <v>49149.134869589892</v>
      </c>
      <c r="I16" s="124" t="s">
        <v>44</v>
      </c>
      <c r="J16" s="128">
        <f>J14*J$15</f>
        <v>105395.092</v>
      </c>
      <c r="K16" s="124" t="s">
        <v>44</v>
      </c>
      <c r="L16" s="134"/>
      <c r="M16" s="78">
        <f>M14*M$15</f>
        <v>53653.516800000005</v>
      </c>
      <c r="N16" s="124" t="s">
        <v>44</v>
      </c>
      <c r="O16" s="128">
        <f>O14*O$15</f>
        <v>58266.129600000007</v>
      </c>
      <c r="P16" s="124" t="s">
        <v>44</v>
      </c>
      <c r="Q16" s="128">
        <f>Q14*Q$15</f>
        <v>111139.88160000001</v>
      </c>
      <c r="R16" s="124" t="s">
        <v>44</v>
      </c>
      <c r="S16" s="135"/>
    </row>
    <row r="17" spans="1:18" x14ac:dyDescent="0.25">
      <c r="A17" s="72" t="s">
        <v>172</v>
      </c>
      <c r="B17" s="18" t="s">
        <v>173</v>
      </c>
      <c r="C17" s="19" t="s">
        <v>166</v>
      </c>
      <c r="D17" s="20" t="s">
        <v>59</v>
      </c>
      <c r="E17" s="54"/>
      <c r="F17" s="129">
        <v>117.5</v>
      </c>
      <c r="G17" s="124" t="s">
        <v>44</v>
      </c>
      <c r="H17" s="130"/>
      <c r="I17" s="46"/>
      <c r="J17" s="41"/>
      <c r="K17" s="46"/>
      <c r="M17" s="129">
        <v>93.3</v>
      </c>
      <c r="N17" s="124" t="s">
        <v>44</v>
      </c>
      <c r="O17" s="130"/>
      <c r="P17" s="46"/>
      <c r="Q17" s="41"/>
      <c r="R17" s="46"/>
    </row>
    <row r="18" spans="1:18" x14ac:dyDescent="0.25">
      <c r="A18" s="72" t="s">
        <v>174</v>
      </c>
      <c r="B18" s="18" t="s">
        <v>175</v>
      </c>
      <c r="C18" s="19" t="s">
        <v>166</v>
      </c>
      <c r="D18" s="20" t="s">
        <v>59</v>
      </c>
      <c r="E18" s="54"/>
      <c r="F18" s="83">
        <v>76</v>
      </c>
      <c r="G18" s="124" t="s">
        <v>44</v>
      </c>
      <c r="H18" s="131"/>
      <c r="I18" s="42"/>
      <c r="M18" s="98">
        <v>80.2</v>
      </c>
      <c r="N18" s="124" t="s">
        <v>44</v>
      </c>
      <c r="O18" s="131"/>
    </row>
    <row r="19" spans="1:18" x14ac:dyDescent="0.25">
      <c r="A19" s="72" t="s">
        <v>176</v>
      </c>
      <c r="B19" s="18" t="s">
        <v>177</v>
      </c>
      <c r="C19" s="19" t="s">
        <v>166</v>
      </c>
      <c r="D19" s="20" t="s">
        <v>59</v>
      </c>
      <c r="E19" s="49"/>
      <c r="F19" s="41"/>
      <c r="G19" s="132"/>
      <c r="H19" s="97">
        <v>75.2</v>
      </c>
      <c r="I19" s="119" t="s">
        <v>44</v>
      </c>
      <c r="J19" s="135"/>
      <c r="M19" s="41"/>
      <c r="N19" s="132"/>
      <c r="O19" s="97">
        <v>97.3</v>
      </c>
      <c r="P19" s="119" t="s">
        <v>44</v>
      </c>
      <c r="Q19" s="135"/>
    </row>
    <row r="20" spans="1:18" x14ac:dyDescent="0.25">
      <c r="A20" s="79" t="s">
        <v>178</v>
      </c>
      <c r="B20" s="26" t="s">
        <v>179</v>
      </c>
      <c r="C20" s="27" t="s">
        <v>166</v>
      </c>
      <c r="D20" s="28" t="s">
        <v>59</v>
      </c>
      <c r="E20" s="49"/>
      <c r="F20" s="23"/>
      <c r="G20" s="92"/>
      <c r="H20" s="133">
        <v>101.7</v>
      </c>
      <c r="I20" s="124" t="s">
        <v>44</v>
      </c>
      <c r="J20" s="135"/>
      <c r="O20" s="133">
        <v>112.9</v>
      </c>
      <c r="P20" s="124" t="s">
        <v>44</v>
      </c>
      <c r="Q20" s="135"/>
    </row>
    <row r="21" spans="1:18" x14ac:dyDescent="0.25">
      <c r="A21" s="41"/>
      <c r="B21" s="41"/>
      <c r="C21" s="41"/>
      <c r="D21" s="41"/>
      <c r="H21" s="41"/>
      <c r="I21" s="136"/>
      <c r="O21" s="41"/>
      <c r="P21" s="46"/>
    </row>
    <row r="24" spans="1:18" x14ac:dyDescent="0.25">
      <c r="A24" s="205"/>
      <c r="B24" s="41"/>
      <c r="C24" s="41"/>
      <c r="D24" s="41"/>
      <c r="E24" s="41"/>
      <c r="F24" s="63"/>
      <c r="G24" s="49"/>
    </row>
    <row r="25" spans="1:18" ht="37.5" x14ac:dyDescent="0.25">
      <c r="A25" s="206" t="s">
        <v>47</v>
      </c>
      <c r="D25" s="45" t="s">
        <v>48</v>
      </c>
      <c r="G25" s="49"/>
    </row>
    <row r="26" spans="1:18" x14ac:dyDescent="0.25">
      <c r="A26" s="207"/>
      <c r="G26" s="49"/>
    </row>
    <row r="27" spans="1:18" x14ac:dyDescent="0.25">
      <c r="A27" s="206" t="s">
        <v>49</v>
      </c>
      <c r="D27" s="204" t="s">
        <v>50</v>
      </c>
      <c r="G27" s="49"/>
    </row>
    <row r="28" spans="1:18" x14ac:dyDescent="0.25">
      <c r="A28" s="207"/>
      <c r="G28" s="49"/>
    </row>
    <row r="29" spans="1:18" x14ac:dyDescent="0.25">
      <c r="A29" s="206"/>
      <c r="D29" s="45"/>
      <c r="G29" s="49"/>
    </row>
    <row r="30" spans="1:18" x14ac:dyDescent="0.25">
      <c r="A30" s="65"/>
      <c r="G30" s="49"/>
    </row>
    <row r="31" spans="1:18" x14ac:dyDescent="0.25">
      <c r="A31" s="41"/>
      <c r="B31" s="41"/>
      <c r="C31" s="41"/>
      <c r="D31" s="41"/>
      <c r="E31" s="41"/>
      <c r="F31" s="41"/>
    </row>
  </sheetData>
  <mergeCells count="4">
    <mergeCell ref="M9:R9"/>
    <mergeCell ref="M10:R10"/>
    <mergeCell ref="F10:K10"/>
    <mergeCell ref="F9:K9"/>
  </mergeCells>
  <dataValidations count="1">
    <dataValidation type="list" allowBlank="1" sqref="I19:I20 P19:P20 K14:K16 R14:R16 G14:G18 N14:N18 I14:I16 P14:P16" xr:uid="{00000000-0002-0000-02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65"/>
  <sheetViews>
    <sheetView showRuler="0" zoomScaleNormal="100" workbookViewId="0">
      <selection sqref="A1:XFD1048576"/>
    </sheetView>
  </sheetViews>
  <sheetFormatPr defaultColWidth="13.7265625" defaultRowHeight="12.5" x14ac:dyDescent="0.25"/>
  <cols>
    <col min="1" max="1" width="10.453125" customWidth="1"/>
    <col min="2" max="2" width="77.1796875" customWidth="1"/>
    <col min="3" max="3" width="7.26953125" customWidth="1"/>
    <col min="4" max="4" width="8.453125" customWidth="1"/>
    <col min="5" max="5" width="3.453125" customWidth="1"/>
    <col min="6" max="6" width="18.1796875" customWidth="1"/>
    <col min="7" max="7" width="14.1796875" customWidth="1"/>
    <col min="8" max="8" width="21.7265625" customWidth="1"/>
    <col min="9" max="9" width="14.453125" customWidth="1"/>
    <col min="10" max="10" width="21.7265625" customWidth="1"/>
    <col min="11" max="11" width="14.1796875" customWidth="1"/>
    <col min="12" max="12" width="20.81640625" customWidth="1"/>
    <col min="13" max="13" width="17" customWidth="1"/>
    <col min="14" max="14" width="18.1796875" customWidth="1"/>
    <col min="15" max="15" width="4.1796875" customWidth="1"/>
    <col min="16" max="16" width="18.1796875" customWidth="1"/>
    <col min="17" max="17" width="4.1796875" customWidth="1"/>
    <col min="18" max="18" width="3.453125" customWidth="1"/>
    <col min="19" max="19" width="18.1796875" customWidth="1"/>
    <col min="20" max="20" width="7.81640625" customWidth="1"/>
    <col min="21" max="21" width="21.7265625" customWidth="1"/>
    <col min="22" max="22" width="6.54296875" customWidth="1"/>
    <col min="23" max="23" width="18.1796875" customWidth="1"/>
    <col min="24" max="24" width="9.1796875" customWidth="1"/>
    <col min="25" max="25" width="18.1796875" customWidth="1"/>
    <col min="26" max="26" width="7.81640625" customWidth="1"/>
    <col min="27" max="27" width="18.1796875" customWidth="1"/>
    <col min="28" max="28" width="9.26953125" customWidth="1"/>
    <col min="29" max="29" width="18.1796875" customWidth="1"/>
    <col min="30" max="30" width="7.54296875" customWidth="1"/>
    <col min="31" max="31" width="6" customWidth="1"/>
    <col min="32" max="198" width="9.26953125" customWidth="1"/>
  </cols>
  <sheetData>
    <row r="1" spans="1:31" ht="20" x14ac:dyDescent="0.25">
      <c r="A1" s="198" t="s">
        <v>0</v>
      </c>
    </row>
    <row r="3" spans="1:31" ht="20" x14ac:dyDescent="0.25">
      <c r="A3" s="198" t="s">
        <v>1</v>
      </c>
    </row>
    <row r="4" spans="1:31" ht="20" x14ac:dyDescent="0.4">
      <c r="A4" s="199"/>
      <c r="B4" s="99"/>
      <c r="C4" s="101"/>
      <c r="D4" s="101"/>
      <c r="E4" s="101"/>
      <c r="F4" s="101"/>
    </row>
    <row r="6" spans="1:31" ht="20" x14ac:dyDescent="0.25">
      <c r="A6" s="200" t="s">
        <v>51</v>
      </c>
      <c r="B6" s="47"/>
      <c r="C6" s="47"/>
      <c r="D6" s="48"/>
      <c r="E6" s="49"/>
    </row>
    <row r="7" spans="1:31" ht="20" x14ac:dyDescent="0.25">
      <c r="A7" s="201" t="s">
        <v>180</v>
      </c>
      <c r="B7" s="50"/>
      <c r="C7" s="50"/>
      <c r="D7" s="51"/>
      <c r="E7" s="49"/>
    </row>
    <row r="8" spans="1:31" x14ac:dyDescent="0.25">
      <c r="A8" s="170"/>
      <c r="B8" s="53"/>
      <c r="C8" s="53"/>
      <c r="D8" s="53"/>
    </row>
    <row r="9" spans="1:31" ht="15.5" x14ac:dyDescent="0.35">
      <c r="A9" s="1" t="s">
        <v>4</v>
      </c>
      <c r="B9" s="137" t="s">
        <v>5</v>
      </c>
      <c r="C9" s="138" t="s">
        <v>6</v>
      </c>
      <c r="D9" s="4" t="s">
        <v>7</v>
      </c>
      <c r="E9" s="171"/>
      <c r="F9" s="209" t="s">
        <v>8</v>
      </c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10"/>
      <c r="R9" s="171"/>
      <c r="S9" s="209" t="s">
        <v>181</v>
      </c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10"/>
      <c r="AE9" s="172"/>
    </row>
    <row r="10" spans="1:31" ht="15.5" x14ac:dyDescent="0.35">
      <c r="A10" s="5" t="s">
        <v>10</v>
      </c>
      <c r="B10" s="173"/>
      <c r="C10" s="174"/>
      <c r="D10" s="104" t="s">
        <v>11</v>
      </c>
      <c r="E10" s="171"/>
      <c r="F10" s="211" t="s">
        <v>12</v>
      </c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12"/>
      <c r="R10" s="171"/>
      <c r="S10" s="211" t="s">
        <v>13</v>
      </c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12"/>
      <c r="AE10" s="172"/>
    </row>
    <row r="11" spans="1:31" ht="46.5" x14ac:dyDescent="0.35">
      <c r="A11" s="57"/>
      <c r="B11" s="58"/>
      <c r="C11" s="59"/>
      <c r="D11" s="60"/>
      <c r="E11" s="102"/>
      <c r="F11" s="115" t="s">
        <v>182</v>
      </c>
      <c r="G11" s="139" t="s">
        <v>15</v>
      </c>
      <c r="H11" s="115" t="s">
        <v>183</v>
      </c>
      <c r="I11" s="139" t="s">
        <v>15</v>
      </c>
      <c r="J11" s="115" t="s">
        <v>184</v>
      </c>
      <c r="K11" s="139" t="s">
        <v>15</v>
      </c>
      <c r="L11" s="115" t="s">
        <v>185</v>
      </c>
      <c r="M11" s="139" t="s">
        <v>15</v>
      </c>
      <c r="N11" s="115" t="s">
        <v>186</v>
      </c>
      <c r="O11" s="139" t="s">
        <v>15</v>
      </c>
      <c r="P11" s="115" t="s">
        <v>187</v>
      </c>
      <c r="Q11" s="139" t="s">
        <v>15</v>
      </c>
      <c r="R11" s="102"/>
      <c r="S11" s="115" t="s">
        <v>182</v>
      </c>
      <c r="T11" s="139" t="s">
        <v>15</v>
      </c>
      <c r="U11" s="115" t="s">
        <v>183</v>
      </c>
      <c r="V11" s="139" t="s">
        <v>15</v>
      </c>
      <c r="W11" s="115" t="s">
        <v>184</v>
      </c>
      <c r="X11" s="139" t="s">
        <v>15</v>
      </c>
      <c r="Y11" s="115" t="s">
        <v>185</v>
      </c>
      <c r="Z11" s="139" t="s">
        <v>15</v>
      </c>
      <c r="AA11" s="115" t="s">
        <v>186</v>
      </c>
      <c r="AB11" s="139" t="s">
        <v>15</v>
      </c>
      <c r="AC11" s="115" t="s">
        <v>187</v>
      </c>
      <c r="AD11" s="139" t="s">
        <v>15</v>
      </c>
      <c r="AE11" s="175"/>
    </row>
    <row r="12" spans="1:31" ht="13" x14ac:dyDescent="0.25">
      <c r="A12" s="176"/>
      <c r="B12" s="53"/>
      <c r="C12" s="31"/>
      <c r="D12" s="31"/>
      <c r="F12" s="41"/>
      <c r="G12" s="34"/>
      <c r="H12" s="41"/>
      <c r="I12" s="34"/>
      <c r="J12" s="41"/>
      <c r="K12" s="34"/>
      <c r="L12" s="41"/>
      <c r="M12" s="34"/>
      <c r="N12" s="41"/>
      <c r="O12" s="34"/>
      <c r="P12" s="41"/>
      <c r="Q12" s="34"/>
      <c r="S12" s="41"/>
      <c r="T12" s="34"/>
      <c r="U12" s="41"/>
      <c r="V12" s="34"/>
      <c r="W12" s="41"/>
      <c r="X12" s="34"/>
      <c r="Y12" s="41"/>
      <c r="Z12" s="34"/>
      <c r="AA12" s="41"/>
      <c r="AB12" s="34"/>
      <c r="AC12" s="41"/>
      <c r="AD12" s="34"/>
    </row>
    <row r="13" spans="1:31" ht="15.5" x14ac:dyDescent="0.35">
      <c r="A13" s="177"/>
      <c r="B13" s="9" t="s">
        <v>188</v>
      </c>
      <c r="C13" s="107"/>
      <c r="D13" s="108"/>
      <c r="E13" s="109"/>
      <c r="J13" s="140"/>
      <c r="W13" s="140"/>
    </row>
    <row r="14" spans="1:31" x14ac:dyDescent="0.25">
      <c r="A14" s="66" t="s">
        <v>189</v>
      </c>
      <c r="B14" s="11" t="s">
        <v>190</v>
      </c>
      <c r="C14" s="12" t="s">
        <v>191</v>
      </c>
      <c r="D14" s="13" t="s">
        <v>20</v>
      </c>
      <c r="E14" s="54"/>
      <c r="F14" s="141">
        <f>SUM(F15,F16,F18)</f>
        <v>481.40600000000001</v>
      </c>
      <c r="G14" s="119" t="s">
        <v>27</v>
      </c>
      <c r="H14" s="142">
        <f>SUM(H15,H16,H18)</f>
        <v>125.17614999999999</v>
      </c>
      <c r="I14" s="87" t="s">
        <v>192</v>
      </c>
      <c r="J14" s="143">
        <f>SUM(F14,H14)</f>
        <v>606.58214999999996</v>
      </c>
      <c r="K14" s="119" t="s">
        <v>192</v>
      </c>
      <c r="L14" s="142">
        <f>SUM(L15,L16,L18)</f>
        <v>1.29</v>
      </c>
      <c r="M14" s="119" t="s">
        <v>27</v>
      </c>
      <c r="N14" s="135"/>
      <c r="S14" s="141">
        <f>SUM(S15,S16,S18)</f>
        <v>499.93900000000002</v>
      </c>
      <c r="T14" s="119" t="s">
        <v>27</v>
      </c>
      <c r="U14" s="142">
        <f>SUM(U15,U16,U18)</f>
        <v>127.07</v>
      </c>
      <c r="V14" s="87" t="s">
        <v>192</v>
      </c>
      <c r="W14" s="143">
        <f>SUM(S14,U14)</f>
        <v>627.00900000000001</v>
      </c>
      <c r="X14" s="119" t="s">
        <v>192</v>
      </c>
      <c r="Y14" s="142">
        <f>SUM(Y15,Y16,Y18)</f>
        <v>0.112</v>
      </c>
      <c r="Z14" s="119" t="s">
        <v>27</v>
      </c>
      <c r="AA14" s="135"/>
    </row>
    <row r="15" spans="1:31" x14ac:dyDescent="0.25">
      <c r="A15" s="72" t="s">
        <v>193</v>
      </c>
      <c r="B15" s="18" t="s">
        <v>194</v>
      </c>
      <c r="C15" s="19" t="s">
        <v>191</v>
      </c>
      <c r="D15" s="20" t="s">
        <v>59</v>
      </c>
      <c r="E15" s="54"/>
      <c r="F15" s="144">
        <v>436.267</v>
      </c>
      <c r="G15" s="124" t="s">
        <v>27</v>
      </c>
      <c r="H15" s="145">
        <v>100.85</v>
      </c>
      <c r="I15" s="146" t="s">
        <v>192</v>
      </c>
      <c r="J15" s="143">
        <f>SUM(F15,H15)</f>
        <v>537.11699999999996</v>
      </c>
      <c r="K15" s="124" t="s">
        <v>192</v>
      </c>
      <c r="L15" s="145">
        <v>0.26300000000000001</v>
      </c>
      <c r="M15" s="124" t="s">
        <v>27</v>
      </c>
      <c r="N15" s="135"/>
      <c r="S15" s="144">
        <v>450.99</v>
      </c>
      <c r="T15" s="124" t="s">
        <v>27</v>
      </c>
      <c r="U15" s="145">
        <v>103.217</v>
      </c>
      <c r="V15" s="146" t="s">
        <v>192</v>
      </c>
      <c r="W15" s="143">
        <f>SUM(S15,U15)</f>
        <v>554.20699999999999</v>
      </c>
      <c r="X15" s="124" t="s">
        <v>192</v>
      </c>
      <c r="Y15" s="145">
        <v>0.111</v>
      </c>
      <c r="Z15" s="124" t="s">
        <v>27</v>
      </c>
      <c r="AA15" s="135"/>
    </row>
    <row r="16" spans="1:31" x14ac:dyDescent="0.25">
      <c r="A16" s="72" t="s">
        <v>195</v>
      </c>
      <c r="B16" s="18" t="s">
        <v>196</v>
      </c>
      <c r="C16" s="19" t="s">
        <v>191</v>
      </c>
      <c r="D16" s="20" t="s">
        <v>59</v>
      </c>
      <c r="E16" s="54"/>
      <c r="F16" s="144">
        <v>10.741</v>
      </c>
      <c r="G16" s="124" t="s">
        <v>27</v>
      </c>
      <c r="H16" s="145">
        <v>1.6150000000000001E-2</v>
      </c>
      <c r="I16" s="146" t="s">
        <v>92</v>
      </c>
      <c r="J16" s="143">
        <f>SUM(F16,H16)</f>
        <v>10.757149999999999</v>
      </c>
      <c r="K16" s="124" t="s">
        <v>27</v>
      </c>
      <c r="L16" s="145">
        <v>0</v>
      </c>
      <c r="M16" s="124" t="s">
        <v>92</v>
      </c>
      <c r="N16" s="135"/>
      <c r="S16" s="144">
        <v>9.968</v>
      </c>
      <c r="T16" s="124" t="s">
        <v>27</v>
      </c>
      <c r="U16" s="145">
        <v>0.02</v>
      </c>
      <c r="V16" s="146" t="s">
        <v>92</v>
      </c>
      <c r="W16" s="143">
        <f>SUM(S16,U16)</f>
        <v>9.9879999999999995</v>
      </c>
      <c r="X16" s="124" t="s">
        <v>27</v>
      </c>
      <c r="Y16" s="145">
        <v>0</v>
      </c>
      <c r="Z16" s="124" t="s">
        <v>92</v>
      </c>
      <c r="AA16" s="135"/>
    </row>
    <row r="17" spans="1:31" x14ac:dyDescent="0.25">
      <c r="A17" s="72" t="s">
        <v>197</v>
      </c>
      <c r="B17" s="18" t="s">
        <v>198</v>
      </c>
      <c r="C17" s="19" t="s">
        <v>191</v>
      </c>
      <c r="D17" s="20" t="s">
        <v>59</v>
      </c>
      <c r="E17" s="54"/>
      <c r="F17" s="144">
        <v>45.424999999999997</v>
      </c>
      <c r="G17" s="124" t="s">
        <v>27</v>
      </c>
      <c r="H17" s="145">
        <v>25.58</v>
      </c>
      <c r="I17" s="146" t="s">
        <v>192</v>
      </c>
      <c r="J17" s="143">
        <f>SUM(F17,H17)</f>
        <v>71.004999999999995</v>
      </c>
      <c r="K17" s="124" t="s">
        <v>192</v>
      </c>
      <c r="L17" s="145">
        <v>19.701000000000001</v>
      </c>
      <c r="M17" s="124" t="s">
        <v>27</v>
      </c>
      <c r="N17" s="135"/>
      <c r="S17" s="144">
        <v>47.25</v>
      </c>
      <c r="T17" s="124" t="s">
        <v>27</v>
      </c>
      <c r="U17" s="145">
        <v>25.824999999999999</v>
      </c>
      <c r="V17" s="146" t="s">
        <v>192</v>
      </c>
      <c r="W17" s="143">
        <f>SUM(S17,U17)</f>
        <v>73.075000000000003</v>
      </c>
      <c r="X17" s="124" t="s">
        <v>192</v>
      </c>
      <c r="Y17" s="145">
        <v>17.689</v>
      </c>
      <c r="Z17" s="124" t="s">
        <v>27</v>
      </c>
      <c r="AA17" s="135"/>
    </row>
    <row r="18" spans="1:31" x14ac:dyDescent="0.25">
      <c r="A18" s="72" t="s">
        <v>199</v>
      </c>
      <c r="B18" s="18" t="s">
        <v>200</v>
      </c>
      <c r="C18" s="19" t="s">
        <v>191</v>
      </c>
      <c r="D18" s="20" t="s">
        <v>59</v>
      </c>
      <c r="E18" s="54"/>
      <c r="F18" s="144">
        <v>34.398000000000003</v>
      </c>
      <c r="G18" s="124" t="s">
        <v>27</v>
      </c>
      <c r="H18" s="145">
        <v>24.31</v>
      </c>
      <c r="I18" s="146" t="s">
        <v>192</v>
      </c>
      <c r="J18" s="147">
        <f>SUM(F18,H18)</f>
        <v>58.707999999999998</v>
      </c>
      <c r="K18" s="124" t="s">
        <v>192</v>
      </c>
      <c r="L18" s="145">
        <v>1.0269999999999999</v>
      </c>
      <c r="M18" s="124" t="s">
        <v>27</v>
      </c>
      <c r="N18" s="135"/>
      <c r="S18" s="144">
        <v>38.981000000000002</v>
      </c>
      <c r="T18" s="124" t="s">
        <v>27</v>
      </c>
      <c r="U18" s="145">
        <v>23.832999999999998</v>
      </c>
      <c r="V18" s="146" t="s">
        <v>192</v>
      </c>
      <c r="W18" s="147">
        <f>SUM(S18,U18)</f>
        <v>62.814</v>
      </c>
      <c r="X18" s="124" t="s">
        <v>192</v>
      </c>
      <c r="Y18" s="145">
        <v>1E-3</v>
      </c>
      <c r="Z18" s="124" t="s">
        <v>27</v>
      </c>
      <c r="AA18" s="135"/>
    </row>
    <row r="19" spans="1:31" x14ac:dyDescent="0.25">
      <c r="A19" s="72" t="s">
        <v>201</v>
      </c>
      <c r="B19" s="18" t="s">
        <v>202</v>
      </c>
      <c r="C19" s="19" t="s">
        <v>191</v>
      </c>
      <c r="D19" s="20" t="s">
        <v>59</v>
      </c>
      <c r="E19" s="54"/>
      <c r="F19" s="144">
        <v>21.773</v>
      </c>
      <c r="G19" s="124" t="s">
        <v>27</v>
      </c>
      <c r="H19" s="145">
        <v>1.27</v>
      </c>
      <c r="I19" s="146" t="s">
        <v>192</v>
      </c>
      <c r="J19" s="46"/>
      <c r="K19" s="178"/>
      <c r="L19" s="144">
        <v>6.5759999999999996</v>
      </c>
      <c r="M19" s="124" t="s">
        <v>27</v>
      </c>
      <c r="N19" s="131"/>
      <c r="S19" s="144">
        <v>20.36</v>
      </c>
      <c r="T19" s="124" t="s">
        <v>27</v>
      </c>
      <c r="U19" s="145">
        <v>1.9930000000000001</v>
      </c>
      <c r="V19" s="146" t="s">
        <v>192</v>
      </c>
      <c r="W19" s="46"/>
      <c r="X19" s="178"/>
      <c r="Y19" s="144">
        <v>5.2329999999999997</v>
      </c>
      <c r="Z19" s="124" t="s">
        <v>27</v>
      </c>
      <c r="AA19" s="131"/>
    </row>
    <row r="20" spans="1:31" x14ac:dyDescent="0.25">
      <c r="A20" s="72" t="s">
        <v>203</v>
      </c>
      <c r="B20" s="18" t="s">
        <v>204</v>
      </c>
      <c r="C20" s="19" t="s">
        <v>191</v>
      </c>
      <c r="D20" s="20" t="s">
        <v>59</v>
      </c>
      <c r="E20" s="54"/>
      <c r="F20" s="148">
        <v>67.828999999999994</v>
      </c>
      <c r="G20" s="124" t="s">
        <v>60</v>
      </c>
      <c r="H20" s="149">
        <v>23</v>
      </c>
      <c r="I20" s="146" t="s">
        <v>60</v>
      </c>
      <c r="L20" s="148">
        <v>28.811</v>
      </c>
      <c r="M20" s="124" t="s">
        <v>60</v>
      </c>
      <c r="N20" s="150">
        <v>832.62400000000002</v>
      </c>
      <c r="O20" s="119" t="s">
        <v>60</v>
      </c>
      <c r="P20" s="142">
        <f>SUM(F20,H20,L20,N20)</f>
        <v>952.26400000000001</v>
      </c>
      <c r="Q20" s="119" t="s">
        <v>60</v>
      </c>
      <c r="R20" s="134"/>
      <c r="S20" s="148">
        <v>67.093000000000004</v>
      </c>
      <c r="T20" s="124" t="s">
        <v>60</v>
      </c>
      <c r="U20" s="149">
        <v>23</v>
      </c>
      <c r="V20" s="146" t="s">
        <v>60</v>
      </c>
      <c r="Y20" s="148">
        <v>22.170999999999999</v>
      </c>
      <c r="Z20" s="124" t="s">
        <v>60</v>
      </c>
      <c r="AA20" s="150">
        <v>832.62400000000002</v>
      </c>
      <c r="AB20" s="119" t="s">
        <v>60</v>
      </c>
      <c r="AC20" s="142">
        <f>SUM(S20,U20,Y20,AA20)</f>
        <v>944.88800000000003</v>
      </c>
      <c r="AD20" s="119" t="s">
        <v>60</v>
      </c>
      <c r="AE20" s="135"/>
    </row>
    <row r="21" spans="1:31" ht="15.5" x14ac:dyDescent="0.35">
      <c r="A21" s="79" t="s">
        <v>205</v>
      </c>
      <c r="B21" s="26" t="s">
        <v>206</v>
      </c>
      <c r="C21" s="27" t="s">
        <v>136</v>
      </c>
      <c r="D21" s="28" t="s">
        <v>20</v>
      </c>
      <c r="E21" s="49"/>
      <c r="F21" s="41"/>
      <c r="G21" s="136"/>
      <c r="H21" s="41"/>
      <c r="I21" s="136"/>
      <c r="L21" s="41"/>
      <c r="M21" s="136"/>
      <c r="N21" s="41"/>
      <c r="O21" s="178"/>
      <c r="P21" s="151">
        <f>P20/1320</f>
        <v>0.72141212121212117</v>
      </c>
      <c r="Q21" s="124" t="s">
        <v>60</v>
      </c>
      <c r="R21" s="135"/>
      <c r="S21" s="41"/>
      <c r="T21" s="136"/>
      <c r="U21" s="41"/>
      <c r="V21" s="136"/>
      <c r="Y21" s="41"/>
      <c r="Z21" s="136"/>
      <c r="AA21" s="41"/>
      <c r="AB21" s="178"/>
      <c r="AC21" s="151">
        <f>AC20/1320</f>
        <v>0.71582424242424247</v>
      </c>
      <c r="AD21" s="124" t="s">
        <v>60</v>
      </c>
      <c r="AE21" s="179"/>
    </row>
    <row r="22" spans="1:31" x14ac:dyDescent="0.25">
      <c r="A22" s="53"/>
      <c r="B22" s="53"/>
      <c r="C22" s="53"/>
      <c r="D22" s="53"/>
      <c r="P22" s="41"/>
      <c r="Q22" s="136"/>
      <c r="AC22" s="41"/>
      <c r="AD22" s="136"/>
    </row>
    <row r="23" spans="1:31" ht="15.5" x14ac:dyDescent="0.35">
      <c r="A23" s="177"/>
      <c r="B23" s="9" t="s">
        <v>207</v>
      </c>
      <c r="C23" s="107"/>
      <c r="D23" s="108"/>
      <c r="E23" s="49"/>
    </row>
    <row r="24" spans="1:31" x14ac:dyDescent="0.25">
      <c r="A24" s="10" t="s">
        <v>208</v>
      </c>
      <c r="B24" s="11" t="s">
        <v>209</v>
      </c>
      <c r="C24" s="12" t="s">
        <v>191</v>
      </c>
      <c r="D24" s="13" t="s">
        <v>59</v>
      </c>
      <c r="E24" s="54"/>
      <c r="F24" s="152">
        <v>28.495000000000001</v>
      </c>
      <c r="G24" s="119" t="s">
        <v>27</v>
      </c>
      <c r="H24" s="153">
        <v>0</v>
      </c>
      <c r="I24" s="87" t="s">
        <v>92</v>
      </c>
      <c r="J24" s="143">
        <f>SUM(F24,H24)</f>
        <v>28.495000000000001</v>
      </c>
      <c r="K24" s="119" t="s">
        <v>27</v>
      </c>
      <c r="L24" s="153">
        <v>0</v>
      </c>
      <c r="M24" s="16" t="s">
        <v>92</v>
      </c>
      <c r="N24" s="49"/>
      <c r="S24" s="152">
        <v>28.085000000000001</v>
      </c>
      <c r="T24" s="119" t="s">
        <v>27</v>
      </c>
      <c r="U24" s="153">
        <v>0</v>
      </c>
      <c r="V24" s="87" t="s">
        <v>92</v>
      </c>
      <c r="W24" s="143">
        <f>SUM(S24,U24)</f>
        <v>28.085000000000001</v>
      </c>
      <c r="X24" s="119" t="s">
        <v>27</v>
      </c>
      <c r="Y24" s="153">
        <v>0</v>
      </c>
      <c r="Z24" s="16" t="s">
        <v>92</v>
      </c>
      <c r="AA24" s="49"/>
    </row>
    <row r="25" spans="1:31" x14ac:dyDescent="0.25">
      <c r="A25" s="72" t="s">
        <v>210</v>
      </c>
      <c r="B25" s="18" t="s">
        <v>211</v>
      </c>
      <c r="C25" s="19" t="s">
        <v>191</v>
      </c>
      <c r="D25" s="20" t="s">
        <v>59</v>
      </c>
      <c r="E25" s="54"/>
      <c r="F25" s="144">
        <v>3.1040000000000001</v>
      </c>
      <c r="G25" s="124" t="s">
        <v>27</v>
      </c>
      <c r="H25" s="145">
        <v>0</v>
      </c>
      <c r="I25" s="146" t="s">
        <v>92</v>
      </c>
      <c r="J25" s="143">
        <f>SUM(F25,H25)</f>
        <v>3.1040000000000001</v>
      </c>
      <c r="K25" s="124" t="s">
        <v>27</v>
      </c>
      <c r="L25" s="145">
        <v>14.308999999999999</v>
      </c>
      <c r="M25" s="22" t="s">
        <v>27</v>
      </c>
      <c r="N25" s="49"/>
      <c r="S25" s="144">
        <v>6.1139999999999999</v>
      </c>
      <c r="T25" s="124" t="s">
        <v>27</v>
      </c>
      <c r="U25" s="145">
        <v>0</v>
      </c>
      <c r="V25" s="146" t="s">
        <v>92</v>
      </c>
      <c r="W25" s="143">
        <f>SUM(S25,U25)</f>
        <v>6.1139999999999999</v>
      </c>
      <c r="X25" s="124" t="s">
        <v>27</v>
      </c>
      <c r="Y25" s="145">
        <v>17.431999999999999</v>
      </c>
      <c r="Z25" s="22" t="s">
        <v>27</v>
      </c>
      <c r="AA25" s="49"/>
    </row>
    <row r="26" spans="1:31" x14ac:dyDescent="0.25">
      <c r="A26" s="17" t="s">
        <v>212</v>
      </c>
      <c r="B26" s="18" t="s">
        <v>213</v>
      </c>
      <c r="C26" s="19" t="s">
        <v>191</v>
      </c>
      <c r="D26" s="20" t="s">
        <v>59</v>
      </c>
      <c r="E26" s="54"/>
      <c r="F26" s="144">
        <v>0.65900000000000003</v>
      </c>
      <c r="G26" s="124" t="s">
        <v>27</v>
      </c>
      <c r="H26" s="145">
        <v>0</v>
      </c>
      <c r="I26" s="146" t="s">
        <v>92</v>
      </c>
      <c r="J26" s="143">
        <f>SUM(F26,H26)</f>
        <v>0.65900000000000003</v>
      </c>
      <c r="K26" s="124" t="s">
        <v>27</v>
      </c>
      <c r="L26" s="145">
        <v>0.29099999999999998</v>
      </c>
      <c r="M26" s="22" t="s">
        <v>27</v>
      </c>
      <c r="N26" s="49"/>
      <c r="S26" s="144">
        <v>0.67900000000000005</v>
      </c>
      <c r="T26" s="124" t="s">
        <v>27</v>
      </c>
      <c r="U26" s="145">
        <v>0</v>
      </c>
      <c r="V26" s="146" t="s">
        <v>92</v>
      </c>
      <c r="W26" s="143">
        <f>SUM(S26,U26)</f>
        <v>0.67900000000000005</v>
      </c>
      <c r="X26" s="124" t="s">
        <v>27</v>
      </c>
      <c r="Y26" s="145">
        <v>0.25600000000000001</v>
      </c>
      <c r="Z26" s="22" t="s">
        <v>27</v>
      </c>
      <c r="AA26" s="49"/>
    </row>
    <row r="27" spans="1:31" x14ac:dyDescent="0.25">
      <c r="A27" s="72" t="s">
        <v>214</v>
      </c>
      <c r="B27" s="18" t="s">
        <v>215</v>
      </c>
      <c r="C27" s="19" t="s">
        <v>191</v>
      </c>
      <c r="D27" s="20" t="s">
        <v>59</v>
      </c>
      <c r="E27" s="54"/>
      <c r="F27" s="144">
        <v>13.167</v>
      </c>
      <c r="G27" s="124" t="s">
        <v>27</v>
      </c>
      <c r="H27" s="145">
        <v>25.58</v>
      </c>
      <c r="I27" s="146" t="s">
        <v>192</v>
      </c>
      <c r="J27" s="143">
        <f>SUM(F27,H27)</f>
        <v>38.747</v>
      </c>
      <c r="K27" s="124" t="s">
        <v>192</v>
      </c>
      <c r="L27" s="145">
        <v>5.101</v>
      </c>
      <c r="M27" s="22" t="s">
        <v>27</v>
      </c>
      <c r="N27" s="49"/>
      <c r="S27" s="144">
        <v>12.372</v>
      </c>
      <c r="T27" s="124" t="s">
        <v>27</v>
      </c>
      <c r="U27" s="145">
        <f>U17</f>
        <v>25.824999999999999</v>
      </c>
      <c r="V27" s="146" t="s">
        <v>192</v>
      </c>
      <c r="W27" s="143">
        <f>SUM(S27,U27)</f>
        <v>38.197000000000003</v>
      </c>
      <c r="X27" s="124" t="s">
        <v>192</v>
      </c>
      <c r="Y27" s="145">
        <v>1E-3</v>
      </c>
      <c r="Z27" s="22" t="s">
        <v>27</v>
      </c>
      <c r="AA27" s="49"/>
    </row>
    <row r="28" spans="1:31" x14ac:dyDescent="0.25">
      <c r="A28" s="25" t="s">
        <v>216</v>
      </c>
      <c r="B28" s="26" t="s">
        <v>217</v>
      </c>
      <c r="C28" s="27" t="s">
        <v>191</v>
      </c>
      <c r="D28" s="28" t="s">
        <v>59</v>
      </c>
      <c r="E28" s="54"/>
      <c r="F28" s="148">
        <v>0</v>
      </c>
      <c r="G28" s="154" t="s">
        <v>92</v>
      </c>
      <c r="H28" s="149">
        <v>0</v>
      </c>
      <c r="I28" s="155" t="s">
        <v>92</v>
      </c>
      <c r="J28" s="147">
        <f>SUM(F28,H28)</f>
        <v>0</v>
      </c>
      <c r="K28" s="154" t="s">
        <v>92</v>
      </c>
      <c r="L28" s="149">
        <v>0</v>
      </c>
      <c r="M28" s="30" t="s">
        <v>92</v>
      </c>
      <c r="N28" s="49"/>
      <c r="S28" s="148">
        <v>0</v>
      </c>
      <c r="T28" s="154" t="s">
        <v>92</v>
      </c>
      <c r="U28" s="149">
        <v>0</v>
      </c>
      <c r="V28" s="155" t="s">
        <v>92</v>
      </c>
      <c r="W28" s="147">
        <f>SUM(S28,U28)</f>
        <v>0</v>
      </c>
      <c r="X28" s="154" t="s">
        <v>92</v>
      </c>
      <c r="Y28" s="149">
        <v>0</v>
      </c>
      <c r="Z28" s="30" t="s">
        <v>92</v>
      </c>
      <c r="AA28" s="49"/>
    </row>
    <row r="29" spans="1:31" x14ac:dyDescent="0.25">
      <c r="A29" s="53"/>
      <c r="B29" s="53"/>
      <c r="C29" s="53"/>
      <c r="D29" s="53"/>
      <c r="F29" s="41"/>
      <c r="G29" s="34"/>
      <c r="H29" s="41"/>
      <c r="I29" s="34"/>
      <c r="J29" s="46"/>
      <c r="K29" s="34"/>
      <c r="L29" s="41"/>
      <c r="M29" s="34"/>
      <c r="S29" s="41"/>
      <c r="T29" s="34"/>
      <c r="U29" s="41"/>
      <c r="V29" s="34"/>
      <c r="W29" s="46"/>
      <c r="X29" s="34"/>
      <c r="Y29" s="41"/>
      <c r="Z29" s="34"/>
    </row>
    <row r="30" spans="1:31" ht="15.5" x14ac:dyDescent="0.35">
      <c r="A30" s="177"/>
      <c r="B30" s="9" t="s">
        <v>218</v>
      </c>
      <c r="C30" s="107"/>
      <c r="D30" s="108"/>
      <c r="E30" s="49"/>
    </row>
    <row r="31" spans="1:31" ht="25" x14ac:dyDescent="0.25">
      <c r="A31" s="10" t="s">
        <v>219</v>
      </c>
      <c r="B31" s="11" t="s">
        <v>220</v>
      </c>
      <c r="C31" s="12" t="s">
        <v>221</v>
      </c>
      <c r="D31" s="13" t="s">
        <v>59</v>
      </c>
      <c r="E31" s="54"/>
      <c r="F31" s="156">
        <v>4474448</v>
      </c>
      <c r="G31" s="119" t="s">
        <v>27</v>
      </c>
      <c r="H31" s="157">
        <v>205147</v>
      </c>
      <c r="I31" s="87" t="s">
        <v>60</v>
      </c>
      <c r="J31" s="158">
        <f>SUM(F31,H31)</f>
        <v>4679595</v>
      </c>
      <c r="K31" s="119" t="s">
        <v>27</v>
      </c>
      <c r="L31" s="157">
        <v>4219</v>
      </c>
      <c r="M31" s="16" t="s">
        <v>27</v>
      </c>
      <c r="N31" s="49"/>
      <c r="S31" s="156">
        <v>4273641</v>
      </c>
      <c r="T31" s="119" t="s">
        <v>27</v>
      </c>
      <c r="U31" s="157">
        <v>39498</v>
      </c>
      <c r="V31" s="87" t="s">
        <v>60</v>
      </c>
      <c r="W31" s="143">
        <f>SUM(S31,U31)</f>
        <v>4313139</v>
      </c>
      <c r="X31" s="119" t="s">
        <v>27</v>
      </c>
      <c r="Y31" s="157">
        <v>8521</v>
      </c>
      <c r="Z31" s="16" t="s">
        <v>27</v>
      </c>
      <c r="AA31" s="49"/>
    </row>
    <row r="32" spans="1:31" ht="25" x14ac:dyDescent="0.25">
      <c r="A32" s="17" t="s">
        <v>222</v>
      </c>
      <c r="B32" s="18" t="s">
        <v>223</v>
      </c>
      <c r="C32" s="19" t="s">
        <v>221</v>
      </c>
      <c r="D32" s="20" t="s">
        <v>59</v>
      </c>
      <c r="E32" s="54"/>
      <c r="F32" s="159">
        <v>14384.24</v>
      </c>
      <c r="G32" s="124" t="s">
        <v>170</v>
      </c>
      <c r="H32" s="160">
        <v>56706</v>
      </c>
      <c r="I32" s="146" t="s">
        <v>27</v>
      </c>
      <c r="J32" s="158">
        <f>SUM(F32,H32)</f>
        <v>71090.240000000005</v>
      </c>
      <c r="K32" s="124" t="s">
        <v>27</v>
      </c>
      <c r="L32" s="160">
        <v>0</v>
      </c>
      <c r="M32" s="22" t="s">
        <v>27</v>
      </c>
      <c r="N32" s="49"/>
      <c r="S32" s="159">
        <v>166296</v>
      </c>
      <c r="T32" s="124" t="s">
        <v>170</v>
      </c>
      <c r="U32" s="160">
        <v>84741</v>
      </c>
      <c r="V32" s="146" t="s">
        <v>27</v>
      </c>
      <c r="W32" s="143">
        <f>SUM(S32,U32)</f>
        <v>251037</v>
      </c>
      <c r="X32" s="124" t="s">
        <v>27</v>
      </c>
      <c r="Y32" s="160">
        <v>0</v>
      </c>
      <c r="Z32" s="22" t="s">
        <v>27</v>
      </c>
      <c r="AA32" s="49"/>
    </row>
    <row r="33" spans="1:27" x14ac:dyDescent="0.25">
      <c r="A33" s="17" t="s">
        <v>224</v>
      </c>
      <c r="B33" s="18" t="s">
        <v>225</v>
      </c>
      <c r="C33" s="19" t="s">
        <v>191</v>
      </c>
      <c r="D33" s="20" t="s">
        <v>59</v>
      </c>
      <c r="E33" s="54"/>
      <c r="F33" s="144">
        <v>49.871000000000002</v>
      </c>
      <c r="G33" s="124" t="s">
        <v>60</v>
      </c>
      <c r="H33" s="145">
        <v>228.31399999999999</v>
      </c>
      <c r="I33" s="146" t="s">
        <v>60</v>
      </c>
      <c r="J33" s="158">
        <f>SUM(F33,H33)</f>
        <v>278.185</v>
      </c>
      <c r="K33" s="124" t="s">
        <v>60</v>
      </c>
      <c r="L33" s="145">
        <v>17.423999999999999</v>
      </c>
      <c r="M33" s="22" t="s">
        <v>60</v>
      </c>
      <c r="N33" s="49"/>
      <c r="S33" s="144">
        <v>40.627000000000002</v>
      </c>
      <c r="T33" s="124" t="s">
        <v>60</v>
      </c>
      <c r="U33" s="145">
        <v>222.83099999999999</v>
      </c>
      <c r="V33" s="146" t="s">
        <v>60</v>
      </c>
      <c r="W33" s="143">
        <f>SUM(S33,U33)</f>
        <v>263.45799999999997</v>
      </c>
      <c r="X33" s="124" t="s">
        <v>60</v>
      </c>
      <c r="Y33" s="145">
        <v>0</v>
      </c>
      <c r="Z33" s="22" t="s">
        <v>60</v>
      </c>
      <c r="AA33" s="49"/>
    </row>
    <row r="34" spans="1:27" x14ac:dyDescent="0.25">
      <c r="A34" s="25" t="s">
        <v>226</v>
      </c>
      <c r="B34" s="26" t="s">
        <v>227</v>
      </c>
      <c r="C34" s="27" t="s">
        <v>191</v>
      </c>
      <c r="D34" s="28" t="s">
        <v>59</v>
      </c>
      <c r="E34" s="54"/>
      <c r="F34" s="148">
        <v>0.81599999999999995</v>
      </c>
      <c r="G34" s="154" t="s">
        <v>60</v>
      </c>
      <c r="H34" s="149">
        <v>0</v>
      </c>
      <c r="I34" s="155" t="s">
        <v>60</v>
      </c>
      <c r="J34" s="161">
        <f>SUM(F34,H34)</f>
        <v>0.81599999999999995</v>
      </c>
      <c r="K34" s="154" t="s">
        <v>60</v>
      </c>
      <c r="L34" s="149">
        <v>0</v>
      </c>
      <c r="M34" s="30" t="s">
        <v>60</v>
      </c>
      <c r="N34" s="49"/>
      <c r="S34" s="148">
        <v>1.8819999999999999</v>
      </c>
      <c r="T34" s="154" t="s">
        <v>60</v>
      </c>
      <c r="U34" s="149">
        <v>1.3759999999999999</v>
      </c>
      <c r="V34" s="155" t="s">
        <v>60</v>
      </c>
      <c r="W34" s="147">
        <f>SUM(S34,U34)</f>
        <v>3.258</v>
      </c>
      <c r="X34" s="154" t="s">
        <v>60</v>
      </c>
      <c r="Y34" s="149">
        <v>0</v>
      </c>
      <c r="Z34" s="30" t="s">
        <v>60</v>
      </c>
      <c r="AA34" s="49"/>
    </row>
    <row r="35" spans="1:27" x14ac:dyDescent="0.25">
      <c r="A35" s="53"/>
      <c r="B35" s="53"/>
      <c r="C35" s="53"/>
      <c r="D35" s="53"/>
      <c r="F35" s="41"/>
      <c r="G35" s="34"/>
      <c r="H35" s="41"/>
      <c r="I35" s="34"/>
      <c r="J35" s="46"/>
      <c r="K35" s="34"/>
      <c r="L35" s="41"/>
      <c r="M35" s="34"/>
      <c r="S35" s="41"/>
      <c r="T35" s="34"/>
      <c r="U35" s="41"/>
      <c r="V35" s="34"/>
      <c r="W35" s="46"/>
      <c r="X35" s="34"/>
      <c r="Y35" s="41"/>
      <c r="Z35" s="34"/>
    </row>
    <row r="36" spans="1:27" ht="15.5" x14ac:dyDescent="0.35">
      <c r="A36" s="177"/>
      <c r="B36" s="9" t="s">
        <v>228</v>
      </c>
      <c r="C36" s="107"/>
      <c r="D36" s="108"/>
      <c r="E36" s="49"/>
    </row>
    <row r="37" spans="1:27" x14ac:dyDescent="0.25">
      <c r="A37" s="66" t="s">
        <v>229</v>
      </c>
      <c r="B37" s="11" t="s">
        <v>230</v>
      </c>
      <c r="C37" s="12" t="s">
        <v>169</v>
      </c>
      <c r="D37" s="13" t="s">
        <v>59</v>
      </c>
      <c r="E37" s="54"/>
      <c r="F37" s="152">
        <v>1.7669999999999999</v>
      </c>
      <c r="G37" s="119" t="s">
        <v>27</v>
      </c>
      <c r="H37" s="153">
        <v>0</v>
      </c>
      <c r="I37" s="87" t="s">
        <v>92</v>
      </c>
      <c r="L37" s="152">
        <v>1.5249999999999999</v>
      </c>
      <c r="M37" s="119" t="s">
        <v>27</v>
      </c>
      <c r="N37" s="135"/>
      <c r="S37" s="152">
        <v>1.5449999999999999</v>
      </c>
      <c r="T37" s="119" t="s">
        <v>27</v>
      </c>
      <c r="U37" s="153">
        <v>0</v>
      </c>
      <c r="V37" s="16" t="s">
        <v>92</v>
      </c>
      <c r="W37" s="49"/>
      <c r="Y37" s="152">
        <v>0.65500000000000003</v>
      </c>
      <c r="Z37" s="16" t="s">
        <v>27</v>
      </c>
      <c r="AA37" s="49"/>
    </row>
    <row r="38" spans="1:27" ht="25" x14ac:dyDescent="0.25">
      <c r="A38" s="72" t="s">
        <v>231</v>
      </c>
      <c r="B38" s="18" t="s">
        <v>232</v>
      </c>
      <c r="C38" s="19" t="s">
        <v>169</v>
      </c>
      <c r="D38" s="20" t="s">
        <v>59</v>
      </c>
      <c r="E38" s="54"/>
      <c r="F38" s="144">
        <v>5.8109999999999999</v>
      </c>
      <c r="G38" s="124" t="s">
        <v>27</v>
      </c>
      <c r="H38" s="145">
        <v>0</v>
      </c>
      <c r="I38" s="146" t="s">
        <v>92</v>
      </c>
      <c r="L38" s="144">
        <v>0</v>
      </c>
      <c r="M38" s="124" t="s">
        <v>92</v>
      </c>
      <c r="N38" s="135"/>
      <c r="S38" s="144">
        <v>5.7309999999999999</v>
      </c>
      <c r="T38" s="124" t="s">
        <v>27</v>
      </c>
      <c r="U38" s="145">
        <v>0</v>
      </c>
      <c r="V38" s="22" t="s">
        <v>92</v>
      </c>
      <c r="W38" s="49"/>
      <c r="Y38" s="144">
        <v>0</v>
      </c>
      <c r="Z38" s="22" t="s">
        <v>92</v>
      </c>
      <c r="AA38" s="49"/>
    </row>
    <row r="39" spans="1:27" x14ac:dyDescent="0.25">
      <c r="A39" s="79" t="s">
        <v>233</v>
      </c>
      <c r="B39" s="26" t="s">
        <v>234</v>
      </c>
      <c r="C39" s="27" t="s">
        <v>169</v>
      </c>
      <c r="D39" s="28" t="s">
        <v>20</v>
      </c>
      <c r="E39" s="54"/>
      <c r="F39" s="162">
        <f>SUM(F37:F38)</f>
        <v>7.5779999999999994</v>
      </c>
      <c r="G39" s="124" t="s">
        <v>27</v>
      </c>
      <c r="H39" s="163">
        <f>SUM(H37:H38)</f>
        <v>0</v>
      </c>
      <c r="I39" s="146" t="s">
        <v>92</v>
      </c>
      <c r="L39" s="162">
        <f>SUM(L37:L38)</f>
        <v>1.5249999999999999</v>
      </c>
      <c r="M39" s="124" t="s">
        <v>27</v>
      </c>
      <c r="N39" s="135"/>
      <c r="S39" s="162">
        <f>SUM(S37:S38)</f>
        <v>7.2759999999999998</v>
      </c>
      <c r="T39" s="124" t="s">
        <v>27</v>
      </c>
      <c r="U39" s="163">
        <f>SUM(U37:U38)</f>
        <v>0</v>
      </c>
      <c r="V39" s="22" t="s">
        <v>92</v>
      </c>
      <c r="W39" s="49"/>
      <c r="Y39" s="162">
        <f>SUM(Y37:Y38)</f>
        <v>0.65500000000000003</v>
      </c>
      <c r="Z39" s="124" t="s">
        <v>27</v>
      </c>
      <c r="AA39" s="135"/>
    </row>
    <row r="40" spans="1:27" x14ac:dyDescent="0.25">
      <c r="A40" s="52"/>
      <c r="B40" s="53"/>
      <c r="C40" s="31"/>
      <c r="D40" s="31"/>
      <c r="F40" s="34"/>
      <c r="G40" s="136"/>
      <c r="H40" s="34"/>
      <c r="I40" s="136"/>
      <c r="L40" s="41"/>
      <c r="M40" s="136"/>
      <c r="S40" s="34"/>
      <c r="T40" s="136"/>
      <c r="U40" s="34"/>
      <c r="V40" s="136"/>
      <c r="Y40" s="41"/>
      <c r="Z40" s="136"/>
    </row>
    <row r="41" spans="1:27" ht="15.5" x14ac:dyDescent="0.35">
      <c r="A41" s="177"/>
      <c r="B41" s="9" t="s">
        <v>235</v>
      </c>
      <c r="C41" s="107"/>
      <c r="D41" s="108"/>
      <c r="E41" s="64"/>
      <c r="F41" s="35"/>
      <c r="G41" s="35"/>
      <c r="H41" s="35"/>
      <c r="I41" s="35"/>
      <c r="L41" s="42"/>
      <c r="M41" s="35"/>
      <c r="U41" s="35"/>
      <c r="V41" s="164"/>
    </row>
    <row r="42" spans="1:27" x14ac:dyDescent="0.25">
      <c r="A42" s="85" t="s">
        <v>236</v>
      </c>
      <c r="B42" s="37" t="s">
        <v>237</v>
      </c>
      <c r="C42" s="38" t="s">
        <v>169</v>
      </c>
      <c r="D42" s="39" t="s">
        <v>59</v>
      </c>
      <c r="E42" s="54"/>
      <c r="F42" s="165">
        <v>3.6027809999999998</v>
      </c>
      <c r="G42" s="119" t="s">
        <v>27</v>
      </c>
      <c r="H42" s="150">
        <v>0</v>
      </c>
      <c r="I42" s="87" t="s">
        <v>92</v>
      </c>
      <c r="L42" s="165">
        <v>0</v>
      </c>
      <c r="M42" s="119" t="s">
        <v>92</v>
      </c>
      <c r="N42" s="135"/>
      <c r="S42" s="165">
        <v>4.0919999999999996</v>
      </c>
      <c r="T42" s="119" t="s">
        <v>27</v>
      </c>
      <c r="U42" s="150">
        <v>0</v>
      </c>
      <c r="V42" s="30" t="s">
        <v>92</v>
      </c>
      <c r="W42" s="49"/>
      <c r="Y42" s="165">
        <v>0</v>
      </c>
      <c r="Z42" s="119" t="s">
        <v>92</v>
      </c>
      <c r="AA42" s="135"/>
    </row>
    <row r="43" spans="1:27" x14ac:dyDescent="0.25">
      <c r="A43" s="53"/>
      <c r="B43" s="53"/>
      <c r="C43" s="53"/>
      <c r="D43" s="53"/>
      <c r="F43" s="41"/>
      <c r="G43" s="136"/>
      <c r="H43" s="41"/>
      <c r="I43" s="136"/>
      <c r="L43" s="41"/>
      <c r="M43" s="136"/>
      <c r="S43" s="41"/>
      <c r="T43" s="136"/>
      <c r="U43" s="41"/>
      <c r="V43" s="34"/>
      <c r="Y43" s="41"/>
      <c r="Z43" s="136"/>
    </row>
    <row r="44" spans="1:27" ht="15.5" x14ac:dyDescent="0.35">
      <c r="A44" s="177"/>
      <c r="B44" s="9" t="s">
        <v>238</v>
      </c>
      <c r="C44" s="107"/>
      <c r="D44" s="108"/>
      <c r="E44" s="49"/>
      <c r="F44" s="42"/>
      <c r="G44" s="35"/>
      <c r="H44" s="42"/>
      <c r="I44" s="35"/>
      <c r="L44" s="42"/>
      <c r="M44" s="35"/>
      <c r="U44" s="42"/>
      <c r="V44" s="35"/>
    </row>
    <row r="45" spans="1:27" x14ac:dyDescent="0.25">
      <c r="A45" s="66" t="s">
        <v>239</v>
      </c>
      <c r="B45" s="11" t="s">
        <v>240</v>
      </c>
      <c r="C45" s="12" t="s">
        <v>169</v>
      </c>
      <c r="D45" s="13" t="s">
        <v>59</v>
      </c>
      <c r="E45" s="54"/>
      <c r="F45" s="152">
        <v>80.688000000000002</v>
      </c>
      <c r="G45" s="119" t="s">
        <v>27</v>
      </c>
      <c r="H45" s="153">
        <v>0</v>
      </c>
      <c r="I45" s="87" t="s">
        <v>92</v>
      </c>
      <c r="L45" s="166">
        <v>0.115</v>
      </c>
      <c r="M45" s="119" t="s">
        <v>27</v>
      </c>
      <c r="N45" s="135"/>
      <c r="S45" s="152">
        <v>89.96</v>
      </c>
      <c r="T45" s="119" t="s">
        <v>27</v>
      </c>
      <c r="U45" s="153">
        <v>0</v>
      </c>
      <c r="V45" s="16" t="s">
        <v>92</v>
      </c>
      <c r="W45" s="49"/>
      <c r="Y45" s="166">
        <v>4.3999999999999997E-2</v>
      </c>
      <c r="Z45" s="119" t="s">
        <v>27</v>
      </c>
      <c r="AA45" s="135"/>
    </row>
    <row r="46" spans="1:27" x14ac:dyDescent="0.25">
      <c r="A46" s="72" t="s">
        <v>241</v>
      </c>
      <c r="B46" s="18" t="s">
        <v>242</v>
      </c>
      <c r="C46" s="19" t="s">
        <v>169</v>
      </c>
      <c r="D46" s="20" t="s">
        <v>59</v>
      </c>
      <c r="E46" s="54"/>
      <c r="F46" s="144">
        <f>2.653-0.371</f>
        <v>2.282</v>
      </c>
      <c r="G46" s="124" t="s">
        <v>27</v>
      </c>
      <c r="H46" s="145">
        <v>0</v>
      </c>
      <c r="I46" s="146" t="s">
        <v>92</v>
      </c>
      <c r="L46" s="144">
        <f>-2.653+0.371</f>
        <v>-2.282</v>
      </c>
      <c r="M46" s="124" t="s">
        <v>27</v>
      </c>
      <c r="N46" s="135"/>
      <c r="S46" s="144">
        <v>1.712</v>
      </c>
      <c r="T46" s="124" t="s">
        <v>27</v>
      </c>
      <c r="U46" s="145">
        <v>0</v>
      </c>
      <c r="V46" s="22" t="s">
        <v>92</v>
      </c>
      <c r="W46" s="49"/>
      <c r="Y46" s="144">
        <v>-1.712</v>
      </c>
      <c r="Z46" s="124" t="s">
        <v>27</v>
      </c>
      <c r="AA46" s="135"/>
    </row>
    <row r="47" spans="1:27" x14ac:dyDescent="0.25">
      <c r="A47" s="72" t="s">
        <v>243</v>
      </c>
      <c r="B47" s="18" t="s">
        <v>228</v>
      </c>
      <c r="C47" s="19" t="s">
        <v>169</v>
      </c>
      <c r="D47" s="20" t="s">
        <v>20</v>
      </c>
      <c r="E47" s="54"/>
      <c r="F47" s="167">
        <f>-F39</f>
        <v>-7.5779999999999994</v>
      </c>
      <c r="G47" s="124" t="s">
        <v>27</v>
      </c>
      <c r="H47" s="168">
        <f>-H39</f>
        <v>0</v>
      </c>
      <c r="I47" s="146" t="s">
        <v>92</v>
      </c>
      <c r="L47" s="167">
        <f>-L39</f>
        <v>-1.5249999999999999</v>
      </c>
      <c r="M47" s="124" t="s">
        <v>27</v>
      </c>
      <c r="N47" s="135"/>
      <c r="S47" s="167">
        <f>-S39</f>
        <v>-7.2759999999999998</v>
      </c>
      <c r="T47" s="124" t="s">
        <v>27</v>
      </c>
      <c r="U47" s="168">
        <f>-U39</f>
        <v>0</v>
      </c>
      <c r="V47" s="22" t="s">
        <v>92</v>
      </c>
      <c r="W47" s="49"/>
      <c r="Y47" s="167">
        <f>-Y39</f>
        <v>-0.65500000000000003</v>
      </c>
      <c r="Z47" s="124" t="s">
        <v>27</v>
      </c>
      <c r="AA47" s="135"/>
    </row>
    <row r="48" spans="1:27" x14ac:dyDescent="0.25">
      <c r="A48" s="72" t="s">
        <v>244</v>
      </c>
      <c r="B48" s="18" t="s">
        <v>245</v>
      </c>
      <c r="C48" s="19" t="s">
        <v>169</v>
      </c>
      <c r="D48" s="20" t="s">
        <v>59</v>
      </c>
      <c r="E48" s="54"/>
      <c r="F48" s="144">
        <v>0</v>
      </c>
      <c r="G48" s="124" t="s">
        <v>92</v>
      </c>
      <c r="H48" s="145">
        <v>0</v>
      </c>
      <c r="I48" s="146" t="s">
        <v>92</v>
      </c>
      <c r="L48" s="144">
        <v>0</v>
      </c>
      <c r="M48" s="124" t="s">
        <v>92</v>
      </c>
      <c r="N48" s="135"/>
      <c r="S48" s="144">
        <v>0</v>
      </c>
      <c r="T48" s="124" t="s">
        <v>92</v>
      </c>
      <c r="U48" s="145">
        <v>0</v>
      </c>
      <c r="V48" s="22" t="s">
        <v>92</v>
      </c>
      <c r="W48" s="49"/>
      <c r="Y48" s="144">
        <v>0</v>
      </c>
      <c r="Z48" s="124" t="s">
        <v>92</v>
      </c>
      <c r="AA48" s="135"/>
    </row>
    <row r="49" spans="1:27" x14ac:dyDescent="0.25">
      <c r="A49" s="79" t="s">
        <v>246</v>
      </c>
      <c r="B49" s="26" t="s">
        <v>247</v>
      </c>
      <c r="C49" s="27" t="s">
        <v>169</v>
      </c>
      <c r="D49" s="28" t="s">
        <v>20</v>
      </c>
      <c r="E49" s="54"/>
      <c r="F49" s="162">
        <f>SUM(F45:F48)</f>
        <v>75.391999999999996</v>
      </c>
      <c r="G49" s="154" t="s">
        <v>27</v>
      </c>
      <c r="H49" s="163">
        <f>SUM(H45:H48)</f>
        <v>0</v>
      </c>
      <c r="I49" s="155" t="s">
        <v>92</v>
      </c>
      <c r="L49" s="162">
        <f>SUM(L45:L48)</f>
        <v>-3.6919999999999997</v>
      </c>
      <c r="M49" s="124" t="s">
        <v>27</v>
      </c>
      <c r="N49" s="135"/>
      <c r="S49" s="162">
        <f>SUM(S45:S48)</f>
        <v>84.396000000000001</v>
      </c>
      <c r="T49" s="154" t="s">
        <v>27</v>
      </c>
      <c r="U49" s="163">
        <f>SUM(U45:U48)</f>
        <v>0</v>
      </c>
      <c r="V49" s="30" t="s">
        <v>92</v>
      </c>
      <c r="W49" s="49"/>
      <c r="Y49" s="162">
        <f>SUM(Y45:Y48)</f>
        <v>-2.323</v>
      </c>
      <c r="Z49" s="124" t="s">
        <v>27</v>
      </c>
      <c r="AA49" s="135"/>
    </row>
    <row r="50" spans="1:27" x14ac:dyDescent="0.25">
      <c r="A50" s="170"/>
      <c r="B50" s="53"/>
      <c r="C50" s="53"/>
      <c r="D50" s="53"/>
      <c r="F50" s="41"/>
      <c r="G50" s="34"/>
      <c r="H50" s="41"/>
      <c r="I50" s="34"/>
      <c r="L50" s="41"/>
      <c r="M50" s="136"/>
      <c r="S50" s="41"/>
      <c r="T50" s="34"/>
      <c r="U50" s="41"/>
      <c r="V50" s="34"/>
      <c r="Y50" s="41"/>
      <c r="Z50" s="136"/>
    </row>
    <row r="51" spans="1:27" ht="15.5" x14ac:dyDescent="0.35">
      <c r="A51" s="177"/>
      <c r="B51" s="9" t="s">
        <v>248</v>
      </c>
      <c r="C51" s="107"/>
      <c r="D51" s="108"/>
      <c r="E51" s="49"/>
    </row>
    <row r="52" spans="1:27" x14ac:dyDescent="0.25">
      <c r="A52" s="10" t="s">
        <v>249</v>
      </c>
      <c r="B52" s="11" t="s">
        <v>152</v>
      </c>
      <c r="C52" s="12" t="s">
        <v>191</v>
      </c>
      <c r="D52" s="13" t="s">
        <v>142</v>
      </c>
      <c r="E52" s="54"/>
      <c r="F52" s="152">
        <v>21.143000000000001</v>
      </c>
      <c r="G52" s="16" t="s">
        <v>27</v>
      </c>
      <c r="H52" s="49"/>
      <c r="S52" s="152">
        <v>21.773</v>
      </c>
      <c r="T52" s="16" t="s">
        <v>27</v>
      </c>
      <c r="U52" s="49"/>
    </row>
    <row r="53" spans="1:27" x14ac:dyDescent="0.25">
      <c r="A53" s="17" t="s">
        <v>250</v>
      </c>
      <c r="B53" s="18" t="s">
        <v>154</v>
      </c>
      <c r="C53" s="19" t="s">
        <v>191</v>
      </c>
      <c r="D53" s="20" t="s">
        <v>26</v>
      </c>
      <c r="E53" s="54"/>
      <c r="F53" s="169">
        <f>F19</f>
        <v>21.773</v>
      </c>
      <c r="G53" s="22" t="s">
        <v>27</v>
      </c>
      <c r="H53" s="49"/>
      <c r="S53" s="169">
        <f>S19</f>
        <v>20.36</v>
      </c>
      <c r="T53" s="22" t="s">
        <v>27</v>
      </c>
      <c r="U53" s="49"/>
    </row>
    <row r="54" spans="1:27" x14ac:dyDescent="0.25">
      <c r="A54" s="25" t="s">
        <v>251</v>
      </c>
      <c r="B54" s="26" t="s">
        <v>25</v>
      </c>
      <c r="C54" s="27" t="s">
        <v>191</v>
      </c>
      <c r="D54" s="28" t="s">
        <v>20</v>
      </c>
      <c r="E54" s="54"/>
      <c r="F54" s="162">
        <f>F53-F52</f>
        <v>0.62999999999999901</v>
      </c>
      <c r="G54" s="30" t="s">
        <v>27</v>
      </c>
      <c r="H54" s="49"/>
      <c r="S54" s="162">
        <f>S53-S52</f>
        <v>-1.4130000000000003</v>
      </c>
      <c r="T54" s="30" t="s">
        <v>27</v>
      </c>
      <c r="U54" s="49"/>
    </row>
    <row r="55" spans="1:27" x14ac:dyDescent="0.25">
      <c r="A55" s="180"/>
      <c r="B55" s="41"/>
      <c r="C55" s="41"/>
      <c r="D55" s="41"/>
      <c r="F55" s="41"/>
      <c r="G55" s="34"/>
      <c r="S55" s="41"/>
      <c r="T55" s="34"/>
    </row>
    <row r="58" spans="1:27" x14ac:dyDescent="0.25">
      <c r="A58" s="181"/>
      <c r="B58" s="41"/>
      <c r="C58" s="41"/>
      <c r="D58" s="41"/>
      <c r="E58" s="41"/>
      <c r="F58" s="41"/>
      <c r="G58" s="34"/>
      <c r="H58" s="63"/>
      <c r="I58" s="64"/>
    </row>
    <row r="59" spans="1:27" ht="37.5" x14ac:dyDescent="0.25">
      <c r="A59" s="208" t="s">
        <v>47</v>
      </c>
      <c r="D59" s="45" t="s">
        <v>48</v>
      </c>
      <c r="I59" s="64"/>
    </row>
    <row r="60" spans="1:27" x14ac:dyDescent="0.25">
      <c r="A60" s="208"/>
      <c r="I60" s="64"/>
    </row>
    <row r="61" spans="1:27" ht="37.5" x14ac:dyDescent="0.25">
      <c r="A61" s="208" t="s">
        <v>252</v>
      </c>
      <c r="D61" s="45" t="s">
        <v>48</v>
      </c>
      <c r="I61" s="64"/>
    </row>
    <row r="62" spans="1:27" x14ac:dyDescent="0.25">
      <c r="A62" s="208"/>
      <c r="I62" s="64"/>
    </row>
    <row r="63" spans="1:27" x14ac:dyDescent="0.25">
      <c r="A63" s="206" t="s">
        <v>49</v>
      </c>
      <c r="D63" s="204" t="s">
        <v>253</v>
      </c>
      <c r="I63" s="64"/>
    </row>
    <row r="64" spans="1:27" x14ac:dyDescent="0.25">
      <c r="A64" s="182"/>
      <c r="I64" s="64"/>
    </row>
    <row r="65" spans="1:8" x14ac:dyDescent="0.25">
      <c r="A65" s="180"/>
      <c r="B65" s="41"/>
      <c r="C65" s="41"/>
      <c r="D65" s="41"/>
      <c r="E65" s="41"/>
      <c r="F65" s="41"/>
      <c r="G65" s="34"/>
      <c r="H65" s="41"/>
    </row>
  </sheetData>
  <mergeCells count="4">
    <mergeCell ref="F10:Q10"/>
    <mergeCell ref="F9:Q9"/>
    <mergeCell ref="S9:AD9"/>
    <mergeCell ref="S10:AD10"/>
  </mergeCells>
  <dataValidations count="1">
    <dataValidation type="list" allowBlank="1" sqref="Z24:Z28 K24:K28 X24:X28 Z42 T52:T54 AB20 T24:T28 T14:T20 Q20 T42 Z37 Z39 AD20:AD21 Z14:Z20" xr:uid="{00000000-0002-0000-03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5"/>
  <sheetViews>
    <sheetView showRuler="0" zoomScale="70" zoomScaleNormal="70" workbookViewId="0">
      <selection sqref="A1:XFD1048576"/>
    </sheetView>
  </sheetViews>
  <sheetFormatPr defaultColWidth="13.7265625" defaultRowHeight="12.5" x14ac:dyDescent="0.25"/>
  <cols>
    <col min="1" max="1" width="34.7265625" customWidth="1"/>
    <col min="2" max="2" width="98.1796875" customWidth="1"/>
    <col min="3" max="3" width="8.26953125" customWidth="1"/>
    <col min="4" max="4" width="8.1796875" customWidth="1"/>
    <col min="5" max="5" width="3.54296875" customWidth="1"/>
    <col min="6" max="6" width="16.7265625" customWidth="1"/>
    <col min="7" max="7" width="8.453125" customWidth="1"/>
    <col min="8" max="8" width="3.54296875" customWidth="1"/>
    <col min="9" max="9" width="22.54296875" customWidth="1"/>
    <col min="10" max="10" width="12.453125" customWidth="1"/>
    <col min="11" max="11" width="4.54296875" customWidth="1"/>
    <col min="12" max="15" width="9.1796875" customWidth="1"/>
    <col min="16" max="195" width="9.26953125" customWidth="1"/>
  </cols>
  <sheetData>
    <row r="1" spans="1:11" ht="22.5" customHeight="1" x14ac:dyDescent="0.25">
      <c r="A1" s="198" t="s">
        <v>0</v>
      </c>
    </row>
    <row r="2" spans="1:11" ht="22.5" customHeight="1" x14ac:dyDescent="0.25"/>
    <row r="3" spans="1:11" ht="22.5" customHeight="1" x14ac:dyDescent="0.25">
      <c r="A3" s="198" t="s">
        <v>1</v>
      </c>
    </row>
    <row r="4" spans="1:11" ht="16.75" customHeight="1" x14ac:dyDescent="0.4">
      <c r="A4" s="199"/>
      <c r="B4" s="46"/>
      <c r="C4" s="46"/>
      <c r="D4" s="46"/>
      <c r="E4" s="46"/>
      <c r="F4" s="46"/>
      <c r="G4" s="136"/>
      <c r="H4" s="101"/>
    </row>
    <row r="5" spans="1:11" ht="16.75" customHeight="1" x14ac:dyDescent="0.25"/>
    <row r="6" spans="1:11" ht="21.65" customHeight="1" x14ac:dyDescent="0.4">
      <c r="A6" s="202" t="s">
        <v>51</v>
      </c>
      <c r="B6" s="47"/>
      <c r="C6" s="47"/>
      <c r="D6" s="48"/>
      <c r="E6" s="49"/>
    </row>
    <row r="7" spans="1:11" ht="45.75" customHeight="1" x14ac:dyDescent="0.4">
      <c r="A7" s="203" t="s">
        <v>254</v>
      </c>
      <c r="B7" s="50"/>
      <c r="C7" s="50"/>
      <c r="D7" s="51"/>
      <c r="E7" s="49"/>
    </row>
    <row r="8" spans="1:11" ht="25.9" customHeight="1" x14ac:dyDescent="0.25">
      <c r="A8" s="53"/>
      <c r="B8" s="53"/>
      <c r="C8" s="53"/>
      <c r="D8" s="53"/>
      <c r="H8" s="23"/>
    </row>
    <row r="9" spans="1:11" ht="16.75" customHeight="1" x14ac:dyDescent="0.35">
      <c r="A9" s="183" t="s">
        <v>4</v>
      </c>
      <c r="B9" s="2" t="s">
        <v>5</v>
      </c>
      <c r="C9" s="3" t="s">
        <v>6</v>
      </c>
      <c r="D9" s="4" t="s">
        <v>7</v>
      </c>
      <c r="E9" s="102"/>
      <c r="F9" s="209" t="s">
        <v>8</v>
      </c>
      <c r="G9" s="210"/>
      <c r="H9" s="102"/>
      <c r="I9" s="209" t="s">
        <v>9</v>
      </c>
      <c r="J9" s="210"/>
      <c r="K9" s="109"/>
    </row>
    <row r="10" spans="1:11" ht="17.5" customHeight="1" x14ac:dyDescent="0.35">
      <c r="A10" s="184" t="s">
        <v>10</v>
      </c>
      <c r="B10" s="55"/>
      <c r="C10" s="56"/>
      <c r="D10" s="6" t="s">
        <v>11</v>
      </c>
      <c r="E10" s="102"/>
      <c r="F10" s="225"/>
      <c r="G10" s="226"/>
      <c r="H10" s="102"/>
      <c r="I10" s="225"/>
      <c r="J10" s="226"/>
      <c r="K10" s="109"/>
    </row>
    <row r="11" spans="1:11" ht="18.399999999999999" customHeight="1" x14ac:dyDescent="0.35">
      <c r="A11" s="193"/>
      <c r="B11" s="58"/>
      <c r="C11" s="59"/>
      <c r="D11" s="60"/>
      <c r="E11" s="102"/>
      <c r="F11" s="185" t="s">
        <v>12</v>
      </c>
      <c r="G11" s="186" t="s">
        <v>15</v>
      </c>
      <c r="H11" s="54"/>
      <c r="I11" s="185" t="s">
        <v>13</v>
      </c>
      <c r="J11" s="186" t="s">
        <v>15</v>
      </c>
      <c r="K11" s="49"/>
    </row>
    <row r="12" spans="1:11" ht="14.15" customHeight="1" x14ac:dyDescent="0.25">
      <c r="A12" s="41"/>
      <c r="B12" s="194"/>
      <c r="C12" s="41"/>
      <c r="D12" s="41"/>
      <c r="F12" s="41"/>
      <c r="G12" s="34"/>
      <c r="I12" s="41"/>
      <c r="J12" s="34"/>
    </row>
    <row r="13" spans="1:11" ht="15" customHeight="1" x14ac:dyDescent="0.25"/>
    <row r="14" spans="1:11" ht="18.399999999999999" customHeight="1" x14ac:dyDescent="0.35">
      <c r="A14" s="195"/>
      <c r="B14" s="9" t="s">
        <v>255</v>
      </c>
      <c r="C14" s="107"/>
      <c r="D14" s="108"/>
      <c r="E14" s="109"/>
    </row>
    <row r="15" spans="1:11" ht="14.15" customHeight="1" x14ac:dyDescent="0.25">
      <c r="A15" s="10" t="s">
        <v>256</v>
      </c>
      <c r="B15" s="11" t="s">
        <v>257</v>
      </c>
      <c r="C15" s="12" t="s">
        <v>258</v>
      </c>
      <c r="D15" s="13" t="s">
        <v>59</v>
      </c>
      <c r="E15" s="54"/>
      <c r="F15" s="156">
        <f>4562+398</f>
        <v>4960</v>
      </c>
      <c r="G15" s="16" t="s">
        <v>44</v>
      </c>
      <c r="H15" s="54"/>
      <c r="I15" s="156">
        <f>4562+398</f>
        <v>4960</v>
      </c>
      <c r="J15" s="16" t="s">
        <v>44</v>
      </c>
      <c r="K15" s="49"/>
    </row>
    <row r="16" spans="1:11" ht="14.15" customHeight="1" x14ac:dyDescent="0.25">
      <c r="A16" s="17" t="s">
        <v>259</v>
      </c>
      <c r="B16" s="18" t="s">
        <v>260</v>
      </c>
      <c r="C16" s="19" t="s">
        <v>258</v>
      </c>
      <c r="D16" s="20" t="s">
        <v>59</v>
      </c>
      <c r="E16" s="54"/>
      <c r="F16" s="159">
        <v>3860</v>
      </c>
      <c r="G16" s="22" t="s">
        <v>44</v>
      </c>
      <c r="H16" s="54"/>
      <c r="I16" s="159">
        <v>3860</v>
      </c>
      <c r="J16" s="22" t="s">
        <v>44</v>
      </c>
      <c r="K16" s="49"/>
    </row>
    <row r="17" spans="1:11" ht="14.15" customHeight="1" x14ac:dyDescent="0.25">
      <c r="A17" s="17" t="s">
        <v>261</v>
      </c>
      <c r="B17" s="18" t="s">
        <v>262</v>
      </c>
      <c r="C17" s="19" t="s">
        <v>258</v>
      </c>
      <c r="D17" s="20" t="s">
        <v>59</v>
      </c>
      <c r="E17" s="54"/>
      <c r="F17" s="159">
        <v>5459</v>
      </c>
      <c r="G17" s="22" t="s">
        <v>44</v>
      </c>
      <c r="H17" s="54"/>
      <c r="I17" s="159">
        <v>5459</v>
      </c>
      <c r="J17" s="22" t="s">
        <v>44</v>
      </c>
      <c r="K17" s="49"/>
    </row>
    <row r="18" spans="1:11" ht="14.15" customHeight="1" x14ac:dyDescent="0.25">
      <c r="A18" s="17" t="s">
        <v>263</v>
      </c>
      <c r="B18" s="18" t="s">
        <v>264</v>
      </c>
      <c r="C18" s="19" t="s">
        <v>258</v>
      </c>
      <c r="D18" s="20" t="s">
        <v>59</v>
      </c>
      <c r="E18" s="54"/>
      <c r="F18" s="159">
        <f>7621+80</f>
        <v>7701</v>
      </c>
      <c r="G18" s="22" t="s">
        <v>44</v>
      </c>
      <c r="H18" s="54"/>
      <c r="I18" s="159">
        <f>7621+80</f>
        <v>7701</v>
      </c>
      <c r="J18" s="22" t="s">
        <v>44</v>
      </c>
      <c r="K18" s="49"/>
    </row>
    <row r="19" spans="1:11" ht="15" customHeight="1" x14ac:dyDescent="0.3">
      <c r="A19" s="25" t="s">
        <v>265</v>
      </c>
      <c r="B19" s="26" t="s">
        <v>266</v>
      </c>
      <c r="C19" s="27" t="s">
        <v>258</v>
      </c>
      <c r="D19" s="28" t="s">
        <v>20</v>
      </c>
      <c r="E19" s="111"/>
      <c r="F19" s="21">
        <f>SUM(F15:F18)</f>
        <v>21980</v>
      </c>
      <c r="G19" s="22" t="s">
        <v>44</v>
      </c>
      <c r="H19" s="54"/>
      <c r="I19" s="21">
        <f>SUM(I15:I18)</f>
        <v>21980</v>
      </c>
      <c r="J19" s="22" t="s">
        <v>44</v>
      </c>
      <c r="K19" s="49"/>
    </row>
    <row r="20" spans="1:11" ht="14.15" customHeight="1" x14ac:dyDescent="0.25">
      <c r="A20" s="10" t="s">
        <v>267</v>
      </c>
      <c r="B20" s="11" t="s">
        <v>268</v>
      </c>
      <c r="C20" s="12" t="s">
        <v>19</v>
      </c>
      <c r="D20" s="13" t="s">
        <v>59</v>
      </c>
      <c r="E20" s="54"/>
      <c r="F20" s="159">
        <f>15750+1150</f>
        <v>16900</v>
      </c>
      <c r="G20" s="22" t="s">
        <v>32</v>
      </c>
      <c r="H20" s="54"/>
      <c r="I20" s="159">
        <f>15750+1150</f>
        <v>16900</v>
      </c>
      <c r="J20" s="22" t="s">
        <v>32</v>
      </c>
      <c r="K20" s="49"/>
    </row>
    <row r="21" spans="1:11" ht="14.15" customHeight="1" x14ac:dyDescent="0.25">
      <c r="A21" s="17" t="s">
        <v>269</v>
      </c>
      <c r="B21" s="18" t="s">
        <v>270</v>
      </c>
      <c r="C21" s="19" t="s">
        <v>19</v>
      </c>
      <c r="D21" s="20" t="s">
        <v>59</v>
      </c>
      <c r="E21" s="54"/>
      <c r="F21" s="159">
        <v>-24000</v>
      </c>
      <c r="G21" s="22" t="s">
        <v>32</v>
      </c>
      <c r="H21" s="54"/>
      <c r="I21" s="159">
        <v>-24000</v>
      </c>
      <c r="J21" s="22" t="s">
        <v>32</v>
      </c>
      <c r="K21" s="49"/>
    </row>
    <row r="22" spans="1:11" ht="14.15" customHeight="1" x14ac:dyDescent="0.25">
      <c r="A22" s="17" t="s">
        <v>271</v>
      </c>
      <c r="B22" s="18" t="s">
        <v>272</v>
      </c>
      <c r="C22" s="19" t="s">
        <v>19</v>
      </c>
      <c r="D22" s="20" t="s">
        <v>59</v>
      </c>
      <c r="E22" s="54"/>
      <c r="F22" s="159">
        <v>-6450</v>
      </c>
      <c r="G22" s="22" t="s">
        <v>32</v>
      </c>
      <c r="H22" s="54"/>
      <c r="I22" s="159">
        <v>-6450</v>
      </c>
      <c r="J22" s="22" t="s">
        <v>32</v>
      </c>
      <c r="K22" s="49"/>
    </row>
    <row r="23" spans="1:11" ht="14.15" customHeight="1" x14ac:dyDescent="0.25">
      <c r="A23" s="17" t="s">
        <v>273</v>
      </c>
      <c r="B23" s="18" t="s">
        <v>274</v>
      </c>
      <c r="C23" s="19" t="s">
        <v>19</v>
      </c>
      <c r="D23" s="20" t="s">
        <v>59</v>
      </c>
      <c r="E23" s="54"/>
      <c r="F23" s="159">
        <v>13200</v>
      </c>
      <c r="G23" s="22" t="s">
        <v>275</v>
      </c>
      <c r="H23" s="54"/>
      <c r="I23" s="159">
        <v>13200</v>
      </c>
      <c r="J23" s="22" t="s">
        <v>275</v>
      </c>
      <c r="K23" s="49"/>
    </row>
    <row r="24" spans="1:11" ht="15" customHeight="1" x14ac:dyDescent="0.3">
      <c r="A24" s="25" t="s">
        <v>276</v>
      </c>
      <c r="B24" s="26" t="s">
        <v>36</v>
      </c>
      <c r="C24" s="27" t="s">
        <v>19</v>
      </c>
      <c r="D24" s="28" t="s">
        <v>20</v>
      </c>
      <c r="E24" s="111"/>
      <c r="F24" s="33">
        <f>SUM(F20:F23)</f>
        <v>-350</v>
      </c>
      <c r="G24" s="30" t="s">
        <v>32</v>
      </c>
      <c r="H24" s="54"/>
      <c r="I24" s="33">
        <f>SUM(I20:I23)</f>
        <v>-350</v>
      </c>
      <c r="J24" s="30" t="s">
        <v>32</v>
      </c>
      <c r="K24" s="49"/>
    </row>
    <row r="25" spans="1:11" ht="15" customHeight="1" x14ac:dyDescent="0.3">
      <c r="A25" s="196"/>
      <c r="B25" s="53"/>
      <c r="C25" s="31"/>
      <c r="D25" s="31"/>
      <c r="F25" s="41"/>
      <c r="G25" s="34"/>
      <c r="I25" s="41"/>
      <c r="J25" s="34"/>
    </row>
    <row r="26" spans="1:11" ht="18.399999999999999" customHeight="1" x14ac:dyDescent="0.35">
      <c r="A26" s="195"/>
      <c r="B26" s="9" t="s">
        <v>277</v>
      </c>
      <c r="C26" s="107"/>
      <c r="D26" s="108"/>
      <c r="E26" s="109"/>
      <c r="F26" s="187"/>
      <c r="G26" s="188"/>
    </row>
    <row r="27" spans="1:11" ht="14.15" customHeight="1" x14ac:dyDescent="0.3">
      <c r="A27" s="10" t="s">
        <v>278</v>
      </c>
      <c r="B27" s="11" t="s">
        <v>279</v>
      </c>
      <c r="C27" s="12" t="s">
        <v>258</v>
      </c>
      <c r="D27" s="13" t="s">
        <v>59</v>
      </c>
      <c r="E27" s="54"/>
      <c r="F27" s="156">
        <v>555.34</v>
      </c>
      <c r="G27" s="16" t="s">
        <v>192</v>
      </c>
      <c r="H27" s="54"/>
      <c r="I27" s="156">
        <v>477.93</v>
      </c>
      <c r="J27" s="16" t="s">
        <v>192</v>
      </c>
      <c r="K27" s="110"/>
    </row>
    <row r="28" spans="1:11" ht="14.15" customHeight="1" x14ac:dyDescent="0.25">
      <c r="A28" s="17" t="s">
        <v>280</v>
      </c>
      <c r="B28" s="18" t="s">
        <v>281</v>
      </c>
      <c r="C28" s="19" t="s">
        <v>258</v>
      </c>
      <c r="D28" s="20" t="s">
        <v>59</v>
      </c>
      <c r="E28" s="54"/>
      <c r="F28" s="159">
        <v>303.10000000000002</v>
      </c>
      <c r="G28" s="22" t="s">
        <v>192</v>
      </c>
      <c r="H28" s="54"/>
      <c r="I28" s="159">
        <v>249.93</v>
      </c>
      <c r="J28" s="22" t="s">
        <v>192</v>
      </c>
      <c r="K28" s="49"/>
    </row>
    <row r="29" spans="1:11" ht="15" customHeight="1" x14ac:dyDescent="0.35">
      <c r="A29" s="17" t="s">
        <v>282</v>
      </c>
      <c r="B29" s="18" t="s">
        <v>283</v>
      </c>
      <c r="C29" s="19" t="s">
        <v>258</v>
      </c>
      <c r="D29" s="20" t="s">
        <v>59</v>
      </c>
      <c r="E29" s="54"/>
      <c r="F29" s="159">
        <v>0</v>
      </c>
      <c r="G29" s="22" t="s">
        <v>284</v>
      </c>
      <c r="H29" s="54"/>
      <c r="I29" s="159">
        <v>0</v>
      </c>
      <c r="J29" s="22" t="s">
        <v>284</v>
      </c>
      <c r="K29" s="109"/>
    </row>
    <row r="30" spans="1:11" ht="14.15" customHeight="1" x14ac:dyDescent="0.25">
      <c r="A30" s="17" t="s">
        <v>285</v>
      </c>
      <c r="B30" s="18" t="s">
        <v>286</v>
      </c>
      <c r="C30" s="19" t="s">
        <v>258</v>
      </c>
      <c r="D30" s="20" t="s">
        <v>59</v>
      </c>
      <c r="E30" s="54"/>
      <c r="F30" s="159">
        <v>0</v>
      </c>
      <c r="G30" s="22" t="s">
        <v>284</v>
      </c>
      <c r="H30" s="54"/>
      <c r="I30" s="159">
        <v>0</v>
      </c>
      <c r="J30" s="22" t="s">
        <v>284</v>
      </c>
      <c r="K30" s="49"/>
    </row>
    <row r="31" spans="1:11" ht="15" customHeight="1" x14ac:dyDescent="0.25">
      <c r="A31" s="25" t="s">
        <v>287</v>
      </c>
      <c r="B31" s="26" t="s">
        <v>288</v>
      </c>
      <c r="C31" s="27" t="s">
        <v>258</v>
      </c>
      <c r="D31" s="28" t="s">
        <v>20</v>
      </c>
      <c r="E31" s="54"/>
      <c r="F31" s="21">
        <f>SUM(F27:F30)</f>
        <v>858.44</v>
      </c>
      <c r="G31" s="22" t="s">
        <v>192</v>
      </c>
      <c r="H31" s="54"/>
      <c r="I31" s="21">
        <f>SUM(I27:I30)</f>
        <v>727.86</v>
      </c>
      <c r="J31" s="22" t="s">
        <v>192</v>
      </c>
      <c r="K31" s="49"/>
    </row>
    <row r="32" spans="1:11" ht="14.15" customHeight="1" x14ac:dyDescent="0.25">
      <c r="A32" s="10" t="s">
        <v>289</v>
      </c>
      <c r="B32" s="11" t="s">
        <v>290</v>
      </c>
      <c r="C32" s="12" t="s">
        <v>19</v>
      </c>
      <c r="D32" s="13" t="s">
        <v>59</v>
      </c>
      <c r="E32" s="54"/>
      <c r="F32" s="159">
        <v>-4392</v>
      </c>
      <c r="G32" s="22" t="s">
        <v>32</v>
      </c>
      <c r="H32" s="54"/>
      <c r="I32" s="159">
        <v>-3778.03665</v>
      </c>
      <c r="J32" s="22" t="s">
        <v>32</v>
      </c>
      <c r="K32" s="49"/>
    </row>
    <row r="33" spans="1:11" ht="14.15" customHeight="1" x14ac:dyDescent="0.25">
      <c r="A33" s="17" t="s">
        <v>291</v>
      </c>
      <c r="B33" s="18" t="s">
        <v>292</v>
      </c>
      <c r="C33" s="19" t="s">
        <v>19</v>
      </c>
      <c r="D33" s="20" t="s">
        <v>59</v>
      </c>
      <c r="E33" s="54"/>
      <c r="F33" s="159">
        <v>-1803</v>
      </c>
      <c r="G33" s="22" t="s">
        <v>32</v>
      </c>
      <c r="H33" s="54"/>
      <c r="I33" s="159">
        <v>-2175</v>
      </c>
      <c r="J33" s="22" t="s">
        <v>32</v>
      </c>
      <c r="K33" s="49"/>
    </row>
    <row r="34" spans="1:11" ht="14.15" customHeight="1" x14ac:dyDescent="0.25">
      <c r="A34" s="17" t="s">
        <v>293</v>
      </c>
      <c r="B34" s="18" t="s">
        <v>294</v>
      </c>
      <c r="C34" s="19" t="s">
        <v>19</v>
      </c>
      <c r="D34" s="20" t="s">
        <v>59</v>
      </c>
      <c r="E34" s="54"/>
      <c r="F34" s="159">
        <v>0</v>
      </c>
      <c r="G34" s="22" t="s">
        <v>295</v>
      </c>
      <c r="H34" s="54"/>
      <c r="I34" s="159">
        <v>0</v>
      </c>
      <c r="J34" s="22" t="s">
        <v>295</v>
      </c>
      <c r="K34" s="49"/>
    </row>
    <row r="35" spans="1:11" ht="15" customHeight="1" x14ac:dyDescent="0.25">
      <c r="A35" s="25" t="s">
        <v>296</v>
      </c>
      <c r="B35" s="26" t="s">
        <v>297</v>
      </c>
      <c r="C35" s="27" t="s">
        <v>19</v>
      </c>
      <c r="D35" s="28" t="s">
        <v>59</v>
      </c>
      <c r="E35" s="54"/>
      <c r="F35" s="189">
        <v>0</v>
      </c>
      <c r="G35" s="30" t="s">
        <v>295</v>
      </c>
      <c r="H35" s="54"/>
      <c r="I35" s="189">
        <v>0</v>
      </c>
      <c r="J35" s="30" t="s">
        <v>295</v>
      </c>
      <c r="K35" s="49"/>
    </row>
    <row r="36" spans="1:11" ht="15" customHeight="1" x14ac:dyDescent="0.3">
      <c r="A36" s="196"/>
      <c r="B36" s="53"/>
      <c r="C36" s="31"/>
      <c r="D36" s="31"/>
      <c r="F36" s="41"/>
      <c r="G36" s="34"/>
      <c r="I36" s="41"/>
      <c r="J36" s="34"/>
    </row>
    <row r="37" spans="1:11" ht="18.399999999999999" customHeight="1" x14ac:dyDescent="0.35">
      <c r="A37" s="195"/>
      <c r="B37" s="9" t="s">
        <v>298</v>
      </c>
      <c r="C37" s="107"/>
      <c r="D37" s="108"/>
      <c r="E37" s="49"/>
      <c r="F37" s="42"/>
      <c r="G37" s="35"/>
    </row>
    <row r="38" spans="1:11" ht="14.15" customHeight="1" x14ac:dyDescent="0.25">
      <c r="A38" s="10" t="s">
        <v>299</v>
      </c>
      <c r="B38" s="11" t="s">
        <v>300</v>
      </c>
      <c r="C38" s="12" t="s">
        <v>301</v>
      </c>
      <c r="D38" s="13" t="s">
        <v>59</v>
      </c>
      <c r="E38" s="54"/>
      <c r="F38" s="156">
        <v>4363</v>
      </c>
      <c r="G38" s="16" t="s">
        <v>27</v>
      </c>
      <c r="H38" s="54"/>
      <c r="I38" s="156">
        <v>2626.6709999999998</v>
      </c>
      <c r="J38" s="16" t="s">
        <v>27</v>
      </c>
      <c r="K38" s="49"/>
    </row>
    <row r="39" spans="1:11" ht="14.15" customHeight="1" x14ac:dyDescent="0.25">
      <c r="A39" s="17" t="s">
        <v>302</v>
      </c>
      <c r="B39" s="18" t="s">
        <v>303</v>
      </c>
      <c r="C39" s="19" t="s">
        <v>301</v>
      </c>
      <c r="D39" s="20" t="s">
        <v>59</v>
      </c>
      <c r="E39" s="54"/>
      <c r="F39" s="159">
        <v>1600</v>
      </c>
      <c r="G39" s="22" t="s">
        <v>27</v>
      </c>
      <c r="H39" s="54"/>
      <c r="I39" s="159">
        <v>4530.66</v>
      </c>
      <c r="J39" s="22" t="s">
        <v>27</v>
      </c>
      <c r="K39" s="49"/>
    </row>
    <row r="40" spans="1:11" ht="14.15" customHeight="1" x14ac:dyDescent="0.25">
      <c r="A40" s="17" t="s">
        <v>304</v>
      </c>
      <c r="B40" s="18" t="s">
        <v>305</v>
      </c>
      <c r="C40" s="19" t="s">
        <v>301</v>
      </c>
      <c r="D40" s="20" t="s">
        <v>59</v>
      </c>
      <c r="E40" s="54"/>
      <c r="F40" s="159">
        <v>0</v>
      </c>
      <c r="G40" s="22" t="s">
        <v>92</v>
      </c>
      <c r="H40" s="54"/>
      <c r="I40" s="159">
        <v>0</v>
      </c>
      <c r="J40" s="22" t="s">
        <v>92</v>
      </c>
      <c r="K40" s="49"/>
    </row>
    <row r="41" spans="1:11" ht="14.15" customHeight="1" x14ac:dyDescent="0.25">
      <c r="A41" s="17" t="s">
        <v>306</v>
      </c>
      <c r="B41" s="18" t="s">
        <v>307</v>
      </c>
      <c r="C41" s="19" t="s">
        <v>301</v>
      </c>
      <c r="D41" s="20" t="s">
        <v>59</v>
      </c>
      <c r="E41" s="54"/>
      <c r="F41" s="159">
        <v>0</v>
      </c>
      <c r="G41" s="22" t="s">
        <v>92</v>
      </c>
      <c r="H41" s="54"/>
      <c r="I41" s="159">
        <v>0</v>
      </c>
      <c r="J41" s="22" t="s">
        <v>92</v>
      </c>
      <c r="K41" s="49"/>
    </row>
    <row r="42" spans="1:11" ht="15" customHeight="1" x14ac:dyDescent="0.3">
      <c r="A42" s="25" t="s">
        <v>308</v>
      </c>
      <c r="B42" s="26" t="s">
        <v>309</v>
      </c>
      <c r="C42" s="27" t="s">
        <v>301</v>
      </c>
      <c r="D42" s="28" t="s">
        <v>20</v>
      </c>
      <c r="E42" s="111"/>
      <c r="F42" s="33">
        <f>SUM(F38:F41)</f>
        <v>5963</v>
      </c>
      <c r="G42" s="30" t="s">
        <v>27</v>
      </c>
      <c r="H42" s="54"/>
      <c r="I42" s="33">
        <f>SUM(I38:I41)</f>
        <v>7157.3310000000001</v>
      </c>
      <c r="J42" s="30" t="s">
        <v>27</v>
      </c>
      <c r="K42" s="49"/>
    </row>
    <row r="43" spans="1:11" ht="15" customHeight="1" x14ac:dyDescent="0.3">
      <c r="A43" s="197"/>
      <c r="B43" s="197"/>
      <c r="C43" s="197"/>
      <c r="D43" s="197"/>
      <c r="F43" s="41"/>
      <c r="G43" s="190"/>
      <c r="I43" s="41"/>
      <c r="J43" s="190"/>
    </row>
    <row r="44" spans="1:11" ht="18.399999999999999" customHeight="1" x14ac:dyDescent="0.35">
      <c r="A44" s="195"/>
      <c r="B44" s="9" t="s">
        <v>310</v>
      </c>
      <c r="C44" s="107"/>
      <c r="D44" s="108"/>
      <c r="E44" s="49"/>
      <c r="F44" s="42"/>
      <c r="G44" s="35"/>
    </row>
    <row r="45" spans="1:11" ht="14.15" customHeight="1" x14ac:dyDescent="0.25">
      <c r="A45" s="10" t="s">
        <v>311</v>
      </c>
      <c r="B45" s="11" t="s">
        <v>312</v>
      </c>
      <c r="C45" s="12" t="s">
        <v>258</v>
      </c>
      <c r="D45" s="13" t="s">
        <v>142</v>
      </c>
      <c r="E45" s="54"/>
      <c r="F45" s="156">
        <v>23219</v>
      </c>
      <c r="G45" s="16" t="s">
        <v>44</v>
      </c>
      <c r="H45" s="54"/>
      <c r="I45" s="14">
        <f>F19</f>
        <v>21980</v>
      </c>
      <c r="J45" s="16" t="s">
        <v>44</v>
      </c>
      <c r="K45" s="49"/>
    </row>
    <row r="46" spans="1:11" ht="14.15" customHeight="1" x14ac:dyDescent="0.25">
      <c r="A46" s="17" t="s">
        <v>313</v>
      </c>
      <c r="B46" s="18" t="s">
        <v>31</v>
      </c>
      <c r="C46" s="19" t="s">
        <v>19</v>
      </c>
      <c r="D46" s="20" t="s">
        <v>142</v>
      </c>
      <c r="E46" s="54"/>
      <c r="F46" s="159">
        <v>-5844</v>
      </c>
      <c r="G46" s="22" t="s">
        <v>32</v>
      </c>
      <c r="H46" s="54"/>
      <c r="I46" s="21">
        <f>F24</f>
        <v>-350</v>
      </c>
      <c r="J46" s="22" t="s">
        <v>32</v>
      </c>
      <c r="K46" s="49"/>
    </row>
    <row r="47" spans="1:11" ht="15" customHeight="1" x14ac:dyDescent="0.25">
      <c r="A47" s="25" t="s">
        <v>314</v>
      </c>
      <c r="B47" s="26" t="s">
        <v>315</v>
      </c>
      <c r="C47" s="27" t="s">
        <v>301</v>
      </c>
      <c r="D47" s="28" t="s">
        <v>142</v>
      </c>
      <c r="E47" s="54"/>
      <c r="F47" s="189">
        <v>1459</v>
      </c>
      <c r="G47" s="30" t="s">
        <v>27</v>
      </c>
      <c r="H47" s="54"/>
      <c r="I47" s="33">
        <f>F42</f>
        <v>5963</v>
      </c>
      <c r="J47" s="30" t="s">
        <v>27</v>
      </c>
      <c r="K47" s="49"/>
    </row>
    <row r="48" spans="1:11" ht="15" customHeight="1" x14ac:dyDescent="0.25">
      <c r="A48" s="53"/>
      <c r="B48" s="53"/>
      <c r="C48" s="53"/>
      <c r="D48" s="53"/>
      <c r="F48" s="41"/>
      <c r="G48" s="34"/>
      <c r="I48" s="41"/>
      <c r="J48" s="34"/>
    </row>
    <row r="49" spans="1:11" ht="18.399999999999999" customHeight="1" x14ac:dyDescent="0.35">
      <c r="A49" s="195"/>
      <c r="B49" s="9" t="s">
        <v>316</v>
      </c>
      <c r="C49" s="107"/>
      <c r="D49" s="108"/>
      <c r="E49" s="49"/>
    </row>
    <row r="50" spans="1:11" ht="15" customHeight="1" x14ac:dyDescent="0.25">
      <c r="A50" s="36" t="s">
        <v>317</v>
      </c>
      <c r="B50" s="37" t="s">
        <v>316</v>
      </c>
      <c r="C50" s="38" t="s">
        <v>19</v>
      </c>
      <c r="D50" s="39" t="s">
        <v>59</v>
      </c>
      <c r="E50" s="49"/>
      <c r="I50" s="191" t="s">
        <v>318</v>
      </c>
      <c r="J50" s="192" t="s">
        <v>319</v>
      </c>
      <c r="K50" s="135"/>
    </row>
    <row r="51" spans="1:11" ht="15" customHeight="1" x14ac:dyDescent="0.25">
      <c r="A51" s="53"/>
      <c r="B51" s="53"/>
      <c r="C51" s="53"/>
      <c r="D51" s="53"/>
      <c r="I51" s="41"/>
      <c r="J51" s="34"/>
    </row>
    <row r="52" spans="1:11" ht="18.399999999999999" customHeight="1" x14ac:dyDescent="0.35">
      <c r="A52" s="195"/>
      <c r="B52" s="9" t="s">
        <v>320</v>
      </c>
      <c r="C52" s="107"/>
      <c r="D52" s="108"/>
      <c r="E52" s="49"/>
    </row>
    <row r="53" spans="1:11" ht="16.75" customHeight="1" x14ac:dyDescent="0.25">
      <c r="A53" s="10" t="s">
        <v>321</v>
      </c>
      <c r="B53" s="11" t="s">
        <v>322</v>
      </c>
      <c r="C53" s="12" t="s">
        <v>323</v>
      </c>
      <c r="D53" s="13" t="s">
        <v>59</v>
      </c>
      <c r="E53" s="54"/>
      <c r="F53" s="156">
        <v>97000000</v>
      </c>
      <c r="G53" s="16" t="s">
        <v>32</v>
      </c>
      <c r="H53" s="54"/>
      <c r="I53" s="156">
        <v>7332300</v>
      </c>
      <c r="J53" s="16" t="s">
        <v>21</v>
      </c>
      <c r="K53" s="49"/>
    </row>
    <row r="54" spans="1:11" ht="15" customHeight="1" x14ac:dyDescent="0.25">
      <c r="A54" s="25" t="s">
        <v>324</v>
      </c>
      <c r="B54" s="26" t="s">
        <v>325</v>
      </c>
      <c r="C54" s="27" t="s">
        <v>323</v>
      </c>
      <c r="D54" s="28" t="s">
        <v>59</v>
      </c>
      <c r="E54" s="49"/>
      <c r="F54" s="46"/>
      <c r="G54" s="46"/>
      <c r="I54" s="33">
        <f>I53</f>
        <v>7332300</v>
      </c>
      <c r="J54" s="22" t="s">
        <v>21</v>
      </c>
      <c r="K54" s="49"/>
    </row>
    <row r="55" spans="1:11" ht="14.15" customHeight="1" x14ac:dyDescent="0.25">
      <c r="A55" s="41"/>
      <c r="B55" s="41"/>
      <c r="C55" s="41"/>
      <c r="D55" s="41"/>
      <c r="I55" s="41"/>
      <c r="J55" s="136"/>
    </row>
    <row r="56" spans="1:11" ht="14.15" customHeight="1" x14ac:dyDescent="0.25"/>
    <row r="57" spans="1:11" ht="15" customHeight="1" x14ac:dyDescent="0.25"/>
    <row r="58" spans="1:11" ht="14.15" customHeight="1" x14ac:dyDescent="0.25">
      <c r="A58" s="205"/>
      <c r="B58" s="41"/>
      <c r="C58" s="41"/>
      <c r="D58" s="41"/>
      <c r="E58" s="41"/>
      <c r="F58" s="63"/>
      <c r="G58" s="64"/>
    </row>
    <row r="59" spans="1:11" ht="14.15" customHeight="1" x14ac:dyDescent="0.25">
      <c r="A59" s="206" t="s">
        <v>47</v>
      </c>
      <c r="C59" s="45" t="s">
        <v>48</v>
      </c>
      <c r="G59" s="64"/>
    </row>
    <row r="60" spans="1:11" ht="14.15" customHeight="1" x14ac:dyDescent="0.25">
      <c r="A60" s="207"/>
      <c r="G60" s="64"/>
    </row>
    <row r="61" spans="1:11" ht="14.15" customHeight="1" x14ac:dyDescent="0.25">
      <c r="A61" s="206" t="s">
        <v>252</v>
      </c>
      <c r="C61" s="45" t="s">
        <v>48</v>
      </c>
      <c r="G61" s="64"/>
    </row>
    <row r="62" spans="1:11" ht="14.15" customHeight="1" x14ac:dyDescent="0.25">
      <c r="A62" s="207"/>
      <c r="G62" s="64"/>
    </row>
    <row r="63" spans="1:11" ht="14.15" customHeight="1" x14ac:dyDescent="0.25">
      <c r="A63" s="44" t="s">
        <v>49</v>
      </c>
      <c r="C63" s="204" t="s">
        <v>50</v>
      </c>
      <c r="G63" s="64"/>
    </row>
    <row r="64" spans="1:11" ht="15" customHeight="1" x14ac:dyDescent="0.25">
      <c r="A64" s="65"/>
      <c r="G64" s="64"/>
    </row>
    <row r="65" spans="1:6" x14ac:dyDescent="0.25">
      <c r="A65" s="41"/>
      <c r="B65" s="41"/>
      <c r="C65" s="41"/>
      <c r="D65" s="41"/>
      <c r="E65" s="41"/>
      <c r="F65" s="41"/>
    </row>
  </sheetData>
  <mergeCells count="2">
    <mergeCell ref="I9:J10"/>
    <mergeCell ref="F9:G10"/>
  </mergeCells>
  <dataValidations count="1">
    <dataValidation type="list" allowBlank="1" sqref="J50 J53 J38:J42 J27:J35 J15:J24 G19" xr:uid="{00000000-0002-0000-04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C0</vt:lpstr>
      <vt:lpstr>C1</vt:lpstr>
      <vt:lpstr>C2</vt:lpstr>
      <vt:lpstr>C3</vt:lpstr>
      <vt:lpstr>C4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2026-10-21T12:05:51Z</dcterms:created>
  <dcterms:modified xsi:type="dcterms:W3CDTF">2026-10-21T12:05:55Z</dcterms:modified>
  <cp:category/>
  <cp:contentStatus/>
</cp:coreProperties>
</file>