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showInkAnnotation="0" autoCompressPictures="0" defaultThemeVersion="166925"/>
  <xr:revisionPtr revIDLastSave="0" documentId="13_ncr:1_{035A9AB4-F3BA-48C7-A6D1-63058A508356}" xr6:coauthVersionLast="47" xr6:coauthVersionMax="47" xr10:uidLastSave="{00000000-0000-0000-0000-000000000000}"/>
  <bookViews>
    <workbookView xWindow="-110" yWindow="-110" windowWidth="25180" windowHeight="16140" tabRatio="500" xr2:uid="{00000000-000D-0000-FFFF-FFFF00000000}"/>
  </bookViews>
  <sheets>
    <sheet name="B1" sheetId="1" r:id="rId1"/>
    <sheet name="B2" sheetId="2" r:id="rId2"/>
    <sheet name="B3" sheetId="3" r:id="rId3"/>
    <sheet name="B3a" sheetId="4" r:id="rId4"/>
    <sheet name="B4" sheetId="5" r:id="rId5"/>
    <sheet name="B5" sheetId="6" r:id="rId6"/>
    <sheet name="B6" sheetId="7" r:id="rId7"/>
    <sheet name="B6A" sheetId="8" r:id="rId8"/>
    <sheet name="B7" sheetId="9" r:id="rId9"/>
    <sheet name="B8" sheetId="10" r:id="rId10"/>
    <sheet name="B9" sheetId="11" r:id="rId11"/>
    <sheet name="B9a" sheetId="12" r:id="rId12"/>
    <sheet name="B9b" sheetId="13" r:id="rId13"/>
    <sheet name="B9c" sheetId="14" r:id="rId14"/>
    <sheet name="B9d" sheetId="15" r:id="rId15"/>
    <sheet name="B9e" sheetId="16" r:id="rId16"/>
    <sheet name="B9f" sheetId="17" r:id="rId17"/>
    <sheet name="B10" sheetId="18" r:id="rId18"/>
    <sheet name="B11a" sheetId="19" r:id="rId19"/>
    <sheet name="B11b" sheetId="20" r:id="rId20"/>
    <sheet name="B11c" sheetId="21" r:id="rId21"/>
  </sheets>
  <definedNames>
    <definedName name="_xlnm.Print_Area" localSheetId="1">'B2'!$A$1:$L$82</definedName>
    <definedName name="_xlnm.Print_Area" localSheetId="2">'B3'!$A$1:$K$61</definedName>
    <definedName name="_xlnm.Print_Area" localSheetId="6">'B6'!$A$1:$O$99</definedName>
    <definedName name="_xlnm.Print_Area" localSheetId="7">B6A!$A$1:$K$57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5" i="21" l="1" a="1"/>
  <c r="X54" i="21"/>
  <c r="K55" i="21" a="1"/>
  <c r="K54" i="21"/>
  <c r="X53" i="21"/>
  <c r="K53" i="21"/>
  <c r="X52" i="21"/>
  <c r="K52" i="21"/>
  <c r="X48" i="21"/>
  <c r="X51" i="21" s="1"/>
  <c r="K48" i="21"/>
  <c r="K51" i="21" s="1"/>
  <c r="K61" i="20"/>
  <c r="H61" i="20"/>
  <c r="K57" i="20"/>
  <c r="H57" i="20"/>
  <c r="K49" i="20"/>
  <c r="H49" i="20"/>
  <c r="K41" i="20"/>
  <c r="H41" i="20"/>
  <c r="K35" i="20"/>
  <c r="H35" i="20"/>
  <c r="K29" i="20"/>
  <c r="H29" i="20"/>
  <c r="K23" i="20"/>
  <c r="H23" i="20"/>
  <c r="K17" i="20"/>
  <c r="H17" i="20"/>
  <c r="K7" i="20"/>
  <c r="N29" i="19"/>
  <c r="M29" i="19"/>
  <c r="L29" i="19"/>
  <c r="L33" i="19" s="1"/>
  <c r="F29" i="19"/>
  <c r="E29" i="19"/>
  <c r="D29" i="19"/>
  <c r="D33" i="19" s="1"/>
  <c r="N28" i="19"/>
  <c r="M28" i="19"/>
  <c r="L28" i="19"/>
  <c r="L32" i="19" s="1"/>
  <c r="F28" i="19"/>
  <c r="E28" i="19"/>
  <c r="D28" i="19"/>
  <c r="D32" i="19" s="1"/>
  <c r="O25" i="19"/>
  <c r="G25" i="19"/>
  <c r="O24" i="19"/>
  <c r="G24" i="19"/>
  <c r="O23" i="19"/>
  <c r="G23" i="19"/>
  <c r="O22" i="19"/>
  <c r="G22" i="19"/>
  <c r="O18" i="19"/>
  <c r="G18" i="19"/>
  <c r="O17" i="19"/>
  <c r="G17" i="19"/>
  <c r="O16" i="19"/>
  <c r="G16" i="19"/>
  <c r="O15" i="19"/>
  <c r="G15" i="19"/>
  <c r="O14" i="19"/>
  <c r="G14" i="19"/>
  <c r="O13" i="19"/>
  <c r="G13" i="19"/>
  <c r="O12" i="19"/>
  <c r="G12" i="19"/>
  <c r="O11" i="19"/>
  <c r="G11" i="19"/>
  <c r="F56" i="18"/>
  <c r="F33" i="18"/>
  <c r="F32" i="18"/>
  <c r="X24" i="18"/>
  <c r="V24" i="18"/>
  <c r="P24" i="18"/>
  <c r="N24" i="18"/>
  <c r="H24" i="18"/>
  <c r="F24" i="18"/>
  <c r="AB23" i="18"/>
  <c r="L23" i="18"/>
  <c r="AB22" i="18"/>
  <c r="AB21" i="18"/>
  <c r="AB20" i="18"/>
  <c r="AB19" i="18"/>
  <c r="AB18" i="18"/>
  <c r="AB17" i="18"/>
  <c r="AB16" i="18"/>
  <c r="AB15" i="18"/>
  <c r="AB14" i="18"/>
  <c r="T14" i="18"/>
  <c r="L14" i="18"/>
  <c r="AB13" i="18"/>
  <c r="T13" i="18"/>
  <c r="L13" i="18"/>
  <c r="AB12" i="18"/>
  <c r="AB11" i="18"/>
  <c r="N263" i="17"/>
  <c r="G263" i="17"/>
  <c r="F263" i="17"/>
  <c r="E263" i="17"/>
  <c r="D263" i="17"/>
  <c r="C263" i="17"/>
  <c r="H262" i="17"/>
  <c r="K262" i="17" s="1"/>
  <c r="H261" i="17"/>
  <c r="K261" i="17" s="1"/>
  <c r="H260" i="17"/>
  <c r="K260" i="17" s="1"/>
  <c r="H259" i="17"/>
  <c r="K259" i="17" s="1"/>
  <c r="H258" i="17"/>
  <c r="K258" i="17" s="1"/>
  <c r="H257" i="17"/>
  <c r="K257" i="17" s="1"/>
  <c r="H256" i="17"/>
  <c r="K256" i="17" s="1"/>
  <c r="H255" i="17"/>
  <c r="K255" i="17" s="1"/>
  <c r="H254" i="17"/>
  <c r="K254" i="17" s="1"/>
  <c r="H253" i="17"/>
  <c r="K253" i="17" s="1"/>
  <c r="H252" i="17"/>
  <c r="K252" i="17" s="1"/>
  <c r="H251" i="17"/>
  <c r="K251" i="17" s="1"/>
  <c r="H250" i="17"/>
  <c r="K250" i="17" s="1"/>
  <c r="H249" i="17"/>
  <c r="K249" i="17" s="1"/>
  <c r="H248" i="17"/>
  <c r="K248" i="17" s="1"/>
  <c r="H247" i="17"/>
  <c r="K247" i="17" s="1"/>
  <c r="H246" i="17"/>
  <c r="K246" i="17" s="1"/>
  <c r="H245" i="17"/>
  <c r="K245" i="17" s="1"/>
  <c r="H244" i="17"/>
  <c r="K244" i="17" s="1"/>
  <c r="H243" i="17"/>
  <c r="K243" i="17" s="1"/>
  <c r="H242" i="17"/>
  <c r="K242" i="17" s="1"/>
  <c r="H241" i="17"/>
  <c r="K241" i="17" s="1"/>
  <c r="H240" i="17"/>
  <c r="K240" i="17" s="1"/>
  <c r="H239" i="17"/>
  <c r="K239" i="17" s="1"/>
  <c r="H238" i="17"/>
  <c r="K238" i="17" s="1"/>
  <c r="H237" i="17"/>
  <c r="K237" i="17" s="1"/>
  <c r="H236" i="17"/>
  <c r="K236" i="17" s="1"/>
  <c r="H235" i="17"/>
  <c r="K235" i="17" s="1"/>
  <c r="H234" i="17"/>
  <c r="K234" i="17" s="1"/>
  <c r="H233" i="17"/>
  <c r="K233" i="17" s="1"/>
  <c r="H232" i="17"/>
  <c r="K232" i="17" s="1"/>
  <c r="H231" i="17"/>
  <c r="K231" i="17" s="1"/>
  <c r="H230" i="17"/>
  <c r="K230" i="17" s="1"/>
  <c r="H229" i="17"/>
  <c r="K229" i="17" s="1"/>
  <c r="H228" i="17"/>
  <c r="K228" i="17" s="1"/>
  <c r="H227" i="17"/>
  <c r="K227" i="17" s="1"/>
  <c r="H226" i="17"/>
  <c r="K226" i="17" s="1"/>
  <c r="H225" i="17"/>
  <c r="K225" i="17" s="1"/>
  <c r="H224" i="17"/>
  <c r="K224" i="17" s="1"/>
  <c r="H223" i="17"/>
  <c r="K223" i="17" s="1"/>
  <c r="H222" i="17"/>
  <c r="K222" i="17" s="1"/>
  <c r="H221" i="17"/>
  <c r="K221" i="17" s="1"/>
  <c r="H220" i="17"/>
  <c r="K220" i="17" s="1"/>
  <c r="H219" i="17"/>
  <c r="K219" i="17" s="1"/>
  <c r="H218" i="17"/>
  <c r="K218" i="17" s="1"/>
  <c r="H217" i="17"/>
  <c r="K217" i="17" s="1"/>
  <c r="H216" i="17"/>
  <c r="K216" i="17" s="1"/>
  <c r="H215" i="17"/>
  <c r="K215" i="17" s="1"/>
  <c r="H214" i="17"/>
  <c r="K214" i="17" s="1"/>
  <c r="H213" i="17"/>
  <c r="K213" i="17" s="1"/>
  <c r="H212" i="17"/>
  <c r="K212" i="17" s="1"/>
  <c r="H211" i="17"/>
  <c r="K211" i="17" s="1"/>
  <c r="H210" i="17"/>
  <c r="K210" i="17" s="1"/>
  <c r="H209" i="17"/>
  <c r="K209" i="17" s="1"/>
  <c r="H208" i="17"/>
  <c r="K208" i="17" s="1"/>
  <c r="H207" i="17"/>
  <c r="K207" i="17" s="1"/>
  <c r="H206" i="17"/>
  <c r="K206" i="17" s="1"/>
  <c r="H205" i="17"/>
  <c r="K205" i="17" s="1"/>
  <c r="H204" i="17"/>
  <c r="K204" i="17" s="1"/>
  <c r="H203" i="17"/>
  <c r="K203" i="17" s="1"/>
  <c r="H202" i="17"/>
  <c r="K202" i="17" s="1"/>
  <c r="H201" i="17"/>
  <c r="K201" i="17" s="1"/>
  <c r="H200" i="17"/>
  <c r="K200" i="17" s="1"/>
  <c r="H199" i="17"/>
  <c r="K199" i="17" s="1"/>
  <c r="H198" i="17"/>
  <c r="K198" i="17" s="1"/>
  <c r="H197" i="17"/>
  <c r="K197" i="17" s="1"/>
  <c r="H196" i="17"/>
  <c r="K196" i="17" s="1"/>
  <c r="H195" i="17"/>
  <c r="K195" i="17" s="1"/>
  <c r="H194" i="17"/>
  <c r="K194" i="17" s="1"/>
  <c r="H193" i="17"/>
  <c r="K193" i="17" s="1"/>
  <c r="H192" i="17"/>
  <c r="K192" i="17" s="1"/>
  <c r="H191" i="17"/>
  <c r="K191" i="17" s="1"/>
  <c r="H190" i="17"/>
  <c r="K190" i="17" s="1"/>
  <c r="H189" i="17"/>
  <c r="K189" i="17" s="1"/>
  <c r="H188" i="17"/>
  <c r="K188" i="17" s="1"/>
  <c r="H187" i="17"/>
  <c r="K187" i="17" s="1"/>
  <c r="H186" i="17"/>
  <c r="K186" i="17" s="1"/>
  <c r="H185" i="17"/>
  <c r="K185" i="17" s="1"/>
  <c r="H184" i="17"/>
  <c r="K184" i="17" s="1"/>
  <c r="H183" i="17"/>
  <c r="K183" i="17" s="1"/>
  <c r="H182" i="17"/>
  <c r="K182" i="17" s="1"/>
  <c r="H181" i="17"/>
  <c r="K181" i="17" s="1"/>
  <c r="H180" i="17"/>
  <c r="K180" i="17" s="1"/>
  <c r="H179" i="17"/>
  <c r="K179" i="17" s="1"/>
  <c r="H178" i="17"/>
  <c r="K178" i="17" s="1"/>
  <c r="H177" i="17"/>
  <c r="K177" i="17" s="1"/>
  <c r="H176" i="17"/>
  <c r="K176" i="17" s="1"/>
  <c r="H175" i="17"/>
  <c r="K175" i="17" s="1"/>
  <c r="H174" i="17"/>
  <c r="K174" i="17" s="1"/>
  <c r="H173" i="17"/>
  <c r="K173" i="17" s="1"/>
  <c r="H172" i="17"/>
  <c r="K172" i="17" s="1"/>
  <c r="H171" i="17"/>
  <c r="K171" i="17" s="1"/>
  <c r="H170" i="17"/>
  <c r="K170" i="17" s="1"/>
  <c r="H169" i="17"/>
  <c r="K169" i="17" s="1"/>
  <c r="H168" i="17"/>
  <c r="K168" i="17" s="1"/>
  <c r="H167" i="17"/>
  <c r="K167" i="17" s="1"/>
  <c r="H166" i="17"/>
  <c r="K166" i="17" s="1"/>
  <c r="H165" i="17"/>
  <c r="K165" i="17" s="1"/>
  <c r="H164" i="17"/>
  <c r="K164" i="17" s="1"/>
  <c r="H163" i="17"/>
  <c r="K163" i="17" s="1"/>
  <c r="H162" i="17"/>
  <c r="K162" i="17" s="1"/>
  <c r="H161" i="17"/>
  <c r="K161" i="17" s="1"/>
  <c r="H160" i="17"/>
  <c r="K160" i="17" s="1"/>
  <c r="H159" i="17"/>
  <c r="K159" i="17" s="1"/>
  <c r="H158" i="17"/>
  <c r="K158" i="17" s="1"/>
  <c r="H157" i="17"/>
  <c r="K157" i="17" s="1"/>
  <c r="H156" i="17"/>
  <c r="K156" i="17" s="1"/>
  <c r="H155" i="17"/>
  <c r="K155" i="17" s="1"/>
  <c r="H154" i="17"/>
  <c r="K154" i="17" s="1"/>
  <c r="H153" i="17"/>
  <c r="K153" i="17" s="1"/>
  <c r="H152" i="17"/>
  <c r="K152" i="17" s="1"/>
  <c r="H151" i="17"/>
  <c r="K151" i="17" s="1"/>
  <c r="H150" i="17"/>
  <c r="K150" i="17" s="1"/>
  <c r="H149" i="17"/>
  <c r="K149" i="17" s="1"/>
  <c r="H148" i="17"/>
  <c r="K148" i="17" s="1"/>
  <c r="H147" i="17"/>
  <c r="K147" i="17" s="1"/>
  <c r="H146" i="17"/>
  <c r="K146" i="17" s="1"/>
  <c r="H145" i="17"/>
  <c r="K145" i="17" s="1"/>
  <c r="H144" i="17"/>
  <c r="K144" i="17" s="1"/>
  <c r="H143" i="17"/>
  <c r="K143" i="17" s="1"/>
  <c r="H142" i="17"/>
  <c r="K142" i="17" s="1"/>
  <c r="H141" i="17"/>
  <c r="K141" i="17" s="1"/>
  <c r="H140" i="17"/>
  <c r="K140" i="17" s="1"/>
  <c r="H139" i="17"/>
  <c r="K139" i="17" s="1"/>
  <c r="H138" i="17"/>
  <c r="K138" i="17" s="1"/>
  <c r="H137" i="17"/>
  <c r="K137" i="17" s="1"/>
  <c r="H136" i="17"/>
  <c r="K136" i="17" s="1"/>
  <c r="H135" i="17"/>
  <c r="K135" i="17" s="1"/>
  <c r="H134" i="17"/>
  <c r="K134" i="17" s="1"/>
  <c r="H133" i="17"/>
  <c r="K133" i="17" s="1"/>
  <c r="H132" i="17"/>
  <c r="K132" i="17" s="1"/>
  <c r="H131" i="17"/>
  <c r="K131" i="17" s="1"/>
  <c r="H130" i="17"/>
  <c r="K130" i="17" s="1"/>
  <c r="H129" i="17"/>
  <c r="K129" i="17" s="1"/>
  <c r="H128" i="17"/>
  <c r="K128" i="17" s="1"/>
  <c r="H127" i="17"/>
  <c r="K127" i="17" s="1"/>
  <c r="H126" i="17"/>
  <c r="K126" i="17" s="1"/>
  <c r="H125" i="17"/>
  <c r="K125" i="17" s="1"/>
  <c r="H124" i="17"/>
  <c r="K124" i="17" s="1"/>
  <c r="H123" i="17"/>
  <c r="K123" i="17" s="1"/>
  <c r="H122" i="17"/>
  <c r="K122" i="17" s="1"/>
  <c r="H121" i="17"/>
  <c r="K121" i="17" s="1"/>
  <c r="H120" i="17"/>
  <c r="K120" i="17" s="1"/>
  <c r="H119" i="17"/>
  <c r="K119" i="17" s="1"/>
  <c r="H118" i="17"/>
  <c r="K118" i="17" s="1"/>
  <c r="H117" i="17"/>
  <c r="K117" i="17" s="1"/>
  <c r="H116" i="17"/>
  <c r="K116" i="17" s="1"/>
  <c r="H115" i="17"/>
  <c r="K115" i="17" s="1"/>
  <c r="H114" i="17"/>
  <c r="K114" i="17" s="1"/>
  <c r="H113" i="17"/>
  <c r="K113" i="17" s="1"/>
  <c r="H112" i="17"/>
  <c r="K112" i="17" s="1"/>
  <c r="H111" i="17"/>
  <c r="K111" i="17" s="1"/>
  <c r="H110" i="17"/>
  <c r="K110" i="17" s="1"/>
  <c r="H109" i="17"/>
  <c r="K109" i="17" s="1"/>
  <c r="H108" i="17"/>
  <c r="K108" i="17" s="1"/>
  <c r="H107" i="17"/>
  <c r="K107" i="17" s="1"/>
  <c r="H106" i="17"/>
  <c r="K106" i="17" s="1"/>
  <c r="H105" i="17"/>
  <c r="K105" i="17" s="1"/>
  <c r="H104" i="17"/>
  <c r="K104" i="17" s="1"/>
  <c r="H103" i="17"/>
  <c r="K103" i="17" s="1"/>
  <c r="H102" i="17"/>
  <c r="K102" i="17" s="1"/>
  <c r="H101" i="17"/>
  <c r="K101" i="17" s="1"/>
  <c r="H100" i="17"/>
  <c r="K100" i="17" s="1"/>
  <c r="H99" i="17"/>
  <c r="K99" i="17" s="1"/>
  <c r="H98" i="17"/>
  <c r="K98" i="17" s="1"/>
  <c r="H97" i="17"/>
  <c r="K97" i="17" s="1"/>
  <c r="H96" i="17"/>
  <c r="K96" i="17" s="1"/>
  <c r="H95" i="17"/>
  <c r="K95" i="17" s="1"/>
  <c r="H94" i="17"/>
  <c r="K94" i="17" s="1"/>
  <c r="H93" i="17"/>
  <c r="K93" i="17" s="1"/>
  <c r="H92" i="17"/>
  <c r="K92" i="17" s="1"/>
  <c r="H91" i="17"/>
  <c r="K91" i="17" s="1"/>
  <c r="H90" i="17"/>
  <c r="K90" i="17" s="1"/>
  <c r="H89" i="17"/>
  <c r="K89" i="17" s="1"/>
  <c r="H88" i="17"/>
  <c r="K88" i="17" s="1"/>
  <c r="H87" i="17"/>
  <c r="K87" i="17" s="1"/>
  <c r="H86" i="17"/>
  <c r="K86" i="17" s="1"/>
  <c r="H85" i="17"/>
  <c r="K85" i="17" s="1"/>
  <c r="H84" i="17"/>
  <c r="K84" i="17" s="1"/>
  <c r="H83" i="17"/>
  <c r="K83" i="17" s="1"/>
  <c r="H82" i="17"/>
  <c r="K82" i="17" s="1"/>
  <c r="H81" i="17"/>
  <c r="K81" i="17" s="1"/>
  <c r="H80" i="17"/>
  <c r="K80" i="17" s="1"/>
  <c r="H79" i="17"/>
  <c r="K79" i="17" s="1"/>
  <c r="H78" i="17"/>
  <c r="K78" i="17" s="1"/>
  <c r="H77" i="17"/>
  <c r="K77" i="17" s="1"/>
  <c r="H76" i="17"/>
  <c r="K76" i="17" s="1"/>
  <c r="H75" i="17"/>
  <c r="K75" i="17" s="1"/>
  <c r="H74" i="17"/>
  <c r="K74" i="17" s="1"/>
  <c r="H73" i="17"/>
  <c r="K73" i="17" s="1"/>
  <c r="H72" i="17"/>
  <c r="K72" i="17" s="1"/>
  <c r="H71" i="17"/>
  <c r="K71" i="17" s="1"/>
  <c r="H70" i="17"/>
  <c r="K70" i="17" s="1"/>
  <c r="H69" i="17"/>
  <c r="K69" i="17" s="1"/>
  <c r="H68" i="17"/>
  <c r="K68" i="17" s="1"/>
  <c r="H67" i="17"/>
  <c r="K67" i="17" s="1"/>
  <c r="H66" i="17"/>
  <c r="K66" i="17" s="1"/>
  <c r="H65" i="17"/>
  <c r="K65" i="17" s="1"/>
  <c r="H64" i="17"/>
  <c r="K64" i="17" s="1"/>
  <c r="H63" i="17"/>
  <c r="K63" i="17" s="1"/>
  <c r="H62" i="17"/>
  <c r="K62" i="17" s="1"/>
  <c r="H61" i="17"/>
  <c r="K61" i="17" s="1"/>
  <c r="H60" i="17"/>
  <c r="K60" i="17" s="1"/>
  <c r="H59" i="17"/>
  <c r="K59" i="17" s="1"/>
  <c r="H58" i="17"/>
  <c r="K58" i="17" s="1"/>
  <c r="H57" i="17"/>
  <c r="K57" i="17" s="1"/>
  <c r="H56" i="17"/>
  <c r="K56" i="17" s="1"/>
  <c r="H55" i="17"/>
  <c r="K55" i="17" s="1"/>
  <c r="H54" i="17"/>
  <c r="K54" i="17" s="1"/>
  <c r="H53" i="17"/>
  <c r="K53" i="17" s="1"/>
  <c r="H52" i="17"/>
  <c r="K52" i="17" s="1"/>
  <c r="H51" i="17"/>
  <c r="K51" i="17" s="1"/>
  <c r="H50" i="17"/>
  <c r="K50" i="17" s="1"/>
  <c r="H49" i="17"/>
  <c r="K49" i="17" s="1"/>
  <c r="H48" i="17"/>
  <c r="K48" i="17" s="1"/>
  <c r="H47" i="17"/>
  <c r="K47" i="17" s="1"/>
  <c r="H46" i="17"/>
  <c r="K46" i="17" s="1"/>
  <c r="H45" i="17"/>
  <c r="K45" i="17" s="1"/>
  <c r="H44" i="17"/>
  <c r="K44" i="17" s="1"/>
  <c r="H43" i="17"/>
  <c r="K43" i="17" s="1"/>
  <c r="H42" i="17"/>
  <c r="K42" i="17" s="1"/>
  <c r="H41" i="17"/>
  <c r="K41" i="17" s="1"/>
  <c r="H40" i="17"/>
  <c r="K40" i="17" s="1"/>
  <c r="H39" i="17"/>
  <c r="K39" i="17" s="1"/>
  <c r="H38" i="17"/>
  <c r="K38" i="17" s="1"/>
  <c r="H37" i="17"/>
  <c r="K37" i="17" s="1"/>
  <c r="H36" i="17"/>
  <c r="K36" i="17" s="1"/>
  <c r="H35" i="17"/>
  <c r="K35" i="17" s="1"/>
  <c r="H34" i="17"/>
  <c r="K34" i="17" s="1"/>
  <c r="H33" i="17"/>
  <c r="K33" i="17" s="1"/>
  <c r="H32" i="17"/>
  <c r="K32" i="17" s="1"/>
  <c r="H31" i="17"/>
  <c r="K31" i="17" s="1"/>
  <c r="H30" i="17"/>
  <c r="K30" i="17" s="1"/>
  <c r="H29" i="17"/>
  <c r="K29" i="17" s="1"/>
  <c r="H28" i="17"/>
  <c r="K28" i="17" s="1"/>
  <c r="H27" i="17"/>
  <c r="K27" i="17" s="1"/>
  <c r="H26" i="17"/>
  <c r="K26" i="17" s="1"/>
  <c r="H25" i="17"/>
  <c r="K25" i="17" s="1"/>
  <c r="H24" i="17"/>
  <c r="K24" i="17" s="1"/>
  <c r="H23" i="17"/>
  <c r="K23" i="17" s="1"/>
  <c r="H22" i="17"/>
  <c r="K22" i="17" s="1"/>
  <c r="H21" i="17"/>
  <c r="K21" i="17" s="1"/>
  <c r="H20" i="17"/>
  <c r="K20" i="17" s="1"/>
  <c r="H19" i="17"/>
  <c r="K19" i="17" s="1"/>
  <c r="H18" i="17"/>
  <c r="K18" i="17" s="1"/>
  <c r="H17" i="17"/>
  <c r="K17" i="17" s="1"/>
  <c r="H16" i="17"/>
  <c r="K16" i="17" s="1"/>
  <c r="H15" i="17"/>
  <c r="K15" i="17" s="1"/>
  <c r="H14" i="17"/>
  <c r="K14" i="17" s="1"/>
  <c r="H13" i="17"/>
  <c r="K13" i="17" s="1"/>
  <c r="N263" i="16"/>
  <c r="G263" i="16"/>
  <c r="F263" i="16"/>
  <c r="E263" i="16"/>
  <c r="D263" i="16"/>
  <c r="C263" i="16"/>
  <c r="H262" i="16"/>
  <c r="K262" i="16" s="1"/>
  <c r="H261" i="16"/>
  <c r="K261" i="16" s="1"/>
  <c r="H260" i="16"/>
  <c r="K260" i="16" s="1"/>
  <c r="H259" i="16"/>
  <c r="K259" i="16" s="1"/>
  <c r="H258" i="16"/>
  <c r="K258" i="16" s="1"/>
  <c r="H257" i="16"/>
  <c r="K257" i="16" s="1"/>
  <c r="H256" i="16"/>
  <c r="K256" i="16" s="1"/>
  <c r="H255" i="16"/>
  <c r="K255" i="16" s="1"/>
  <c r="H254" i="16"/>
  <c r="K254" i="16" s="1"/>
  <c r="H253" i="16"/>
  <c r="K253" i="16" s="1"/>
  <c r="H252" i="16"/>
  <c r="K252" i="16" s="1"/>
  <c r="H251" i="16"/>
  <c r="K251" i="16" s="1"/>
  <c r="H250" i="16"/>
  <c r="K250" i="16" s="1"/>
  <c r="H249" i="16"/>
  <c r="K249" i="16" s="1"/>
  <c r="H248" i="16"/>
  <c r="K248" i="16" s="1"/>
  <c r="H247" i="16"/>
  <c r="K247" i="16" s="1"/>
  <c r="H246" i="16"/>
  <c r="K246" i="16" s="1"/>
  <c r="H245" i="16"/>
  <c r="K245" i="16" s="1"/>
  <c r="H244" i="16"/>
  <c r="K244" i="16" s="1"/>
  <c r="H243" i="16"/>
  <c r="K243" i="16" s="1"/>
  <c r="H242" i="16"/>
  <c r="K242" i="16" s="1"/>
  <c r="H241" i="16"/>
  <c r="K241" i="16" s="1"/>
  <c r="H240" i="16"/>
  <c r="K240" i="16" s="1"/>
  <c r="H239" i="16"/>
  <c r="K239" i="16" s="1"/>
  <c r="H238" i="16"/>
  <c r="K238" i="16" s="1"/>
  <c r="H237" i="16"/>
  <c r="K237" i="16" s="1"/>
  <c r="H236" i="16"/>
  <c r="K236" i="16" s="1"/>
  <c r="H235" i="16"/>
  <c r="K235" i="16" s="1"/>
  <c r="H234" i="16"/>
  <c r="K234" i="16" s="1"/>
  <c r="H233" i="16"/>
  <c r="K233" i="16" s="1"/>
  <c r="H232" i="16"/>
  <c r="K232" i="16" s="1"/>
  <c r="H231" i="16"/>
  <c r="K231" i="16" s="1"/>
  <c r="H230" i="16"/>
  <c r="K230" i="16" s="1"/>
  <c r="H229" i="16"/>
  <c r="K229" i="16" s="1"/>
  <c r="H228" i="16"/>
  <c r="K228" i="16" s="1"/>
  <c r="H227" i="16"/>
  <c r="K227" i="16" s="1"/>
  <c r="H226" i="16"/>
  <c r="K226" i="16" s="1"/>
  <c r="H225" i="16"/>
  <c r="K225" i="16" s="1"/>
  <c r="H224" i="16"/>
  <c r="K224" i="16" s="1"/>
  <c r="H223" i="16"/>
  <c r="K223" i="16" s="1"/>
  <c r="H222" i="16"/>
  <c r="K222" i="16" s="1"/>
  <c r="H221" i="16"/>
  <c r="K221" i="16" s="1"/>
  <c r="H220" i="16"/>
  <c r="K220" i="16" s="1"/>
  <c r="H219" i="16"/>
  <c r="K219" i="16" s="1"/>
  <c r="H218" i="16"/>
  <c r="K218" i="16" s="1"/>
  <c r="H217" i="16"/>
  <c r="K217" i="16" s="1"/>
  <c r="H216" i="16"/>
  <c r="K216" i="16" s="1"/>
  <c r="H215" i="16"/>
  <c r="K215" i="16" s="1"/>
  <c r="H214" i="16"/>
  <c r="K214" i="16" s="1"/>
  <c r="H213" i="16"/>
  <c r="K213" i="16" s="1"/>
  <c r="H212" i="16"/>
  <c r="K212" i="16" s="1"/>
  <c r="H211" i="16"/>
  <c r="K211" i="16" s="1"/>
  <c r="H210" i="16"/>
  <c r="K210" i="16" s="1"/>
  <c r="H209" i="16"/>
  <c r="K209" i="16" s="1"/>
  <c r="H208" i="16"/>
  <c r="K208" i="16" s="1"/>
  <c r="H207" i="16"/>
  <c r="K207" i="16" s="1"/>
  <c r="H206" i="16"/>
  <c r="K206" i="16" s="1"/>
  <c r="H205" i="16"/>
  <c r="K205" i="16" s="1"/>
  <c r="H204" i="16"/>
  <c r="K204" i="16" s="1"/>
  <c r="H203" i="16"/>
  <c r="K203" i="16" s="1"/>
  <c r="H202" i="16"/>
  <c r="K202" i="16" s="1"/>
  <c r="H201" i="16"/>
  <c r="K201" i="16" s="1"/>
  <c r="H200" i="16"/>
  <c r="K200" i="16" s="1"/>
  <c r="H199" i="16"/>
  <c r="K199" i="16" s="1"/>
  <c r="H198" i="16"/>
  <c r="K198" i="16" s="1"/>
  <c r="H197" i="16"/>
  <c r="K197" i="16" s="1"/>
  <c r="H196" i="16"/>
  <c r="K196" i="16" s="1"/>
  <c r="H195" i="16"/>
  <c r="K195" i="16" s="1"/>
  <c r="H194" i="16"/>
  <c r="K194" i="16" s="1"/>
  <c r="H193" i="16"/>
  <c r="K193" i="16" s="1"/>
  <c r="H192" i="16"/>
  <c r="K192" i="16" s="1"/>
  <c r="H191" i="16"/>
  <c r="K191" i="16" s="1"/>
  <c r="H190" i="16"/>
  <c r="K190" i="16" s="1"/>
  <c r="H189" i="16"/>
  <c r="K189" i="16" s="1"/>
  <c r="H188" i="16"/>
  <c r="K188" i="16" s="1"/>
  <c r="H187" i="16"/>
  <c r="K187" i="16" s="1"/>
  <c r="H186" i="16"/>
  <c r="K186" i="16" s="1"/>
  <c r="H185" i="16"/>
  <c r="K185" i="16" s="1"/>
  <c r="H184" i="16"/>
  <c r="K184" i="16" s="1"/>
  <c r="H183" i="16"/>
  <c r="K183" i="16" s="1"/>
  <c r="H182" i="16"/>
  <c r="K182" i="16" s="1"/>
  <c r="H181" i="16"/>
  <c r="K181" i="16" s="1"/>
  <c r="H180" i="16"/>
  <c r="K180" i="16" s="1"/>
  <c r="H179" i="16"/>
  <c r="K179" i="16" s="1"/>
  <c r="H178" i="16"/>
  <c r="K178" i="16" s="1"/>
  <c r="H177" i="16"/>
  <c r="K177" i="16" s="1"/>
  <c r="H176" i="16"/>
  <c r="K176" i="16" s="1"/>
  <c r="H175" i="16"/>
  <c r="K175" i="16" s="1"/>
  <c r="H174" i="16"/>
  <c r="K174" i="16" s="1"/>
  <c r="H173" i="16"/>
  <c r="K173" i="16" s="1"/>
  <c r="H172" i="16"/>
  <c r="K172" i="16" s="1"/>
  <c r="H171" i="16"/>
  <c r="K171" i="16" s="1"/>
  <c r="H170" i="16"/>
  <c r="K170" i="16" s="1"/>
  <c r="H169" i="16"/>
  <c r="K169" i="16" s="1"/>
  <c r="H168" i="16"/>
  <c r="K168" i="16" s="1"/>
  <c r="H167" i="16"/>
  <c r="K167" i="16" s="1"/>
  <c r="H166" i="16"/>
  <c r="K166" i="16" s="1"/>
  <c r="H165" i="16"/>
  <c r="K165" i="16" s="1"/>
  <c r="H164" i="16"/>
  <c r="K164" i="16" s="1"/>
  <c r="H163" i="16"/>
  <c r="K163" i="16" s="1"/>
  <c r="H162" i="16"/>
  <c r="K162" i="16" s="1"/>
  <c r="H161" i="16"/>
  <c r="K161" i="16" s="1"/>
  <c r="H160" i="16"/>
  <c r="K160" i="16" s="1"/>
  <c r="H159" i="16"/>
  <c r="K159" i="16" s="1"/>
  <c r="H158" i="16"/>
  <c r="K158" i="16" s="1"/>
  <c r="H157" i="16"/>
  <c r="K157" i="16" s="1"/>
  <c r="H156" i="16"/>
  <c r="K156" i="16" s="1"/>
  <c r="H155" i="16"/>
  <c r="K155" i="16" s="1"/>
  <c r="H154" i="16"/>
  <c r="K154" i="16" s="1"/>
  <c r="H153" i="16"/>
  <c r="K153" i="16" s="1"/>
  <c r="H152" i="16"/>
  <c r="K152" i="16" s="1"/>
  <c r="H151" i="16"/>
  <c r="K151" i="16" s="1"/>
  <c r="H150" i="16"/>
  <c r="K150" i="16" s="1"/>
  <c r="H149" i="16"/>
  <c r="K149" i="16" s="1"/>
  <c r="H148" i="16"/>
  <c r="K148" i="16" s="1"/>
  <c r="H147" i="16"/>
  <c r="K147" i="16" s="1"/>
  <c r="H146" i="16"/>
  <c r="K146" i="16" s="1"/>
  <c r="H145" i="16"/>
  <c r="K145" i="16" s="1"/>
  <c r="H144" i="16"/>
  <c r="K144" i="16" s="1"/>
  <c r="H143" i="16"/>
  <c r="K143" i="16" s="1"/>
  <c r="H142" i="16"/>
  <c r="K142" i="16" s="1"/>
  <c r="H141" i="16"/>
  <c r="K141" i="16" s="1"/>
  <c r="H140" i="16"/>
  <c r="K140" i="16" s="1"/>
  <c r="H139" i="16"/>
  <c r="K139" i="16" s="1"/>
  <c r="H138" i="16"/>
  <c r="K138" i="16" s="1"/>
  <c r="H137" i="16"/>
  <c r="K137" i="16" s="1"/>
  <c r="H136" i="16"/>
  <c r="K136" i="16" s="1"/>
  <c r="H135" i="16"/>
  <c r="K135" i="16" s="1"/>
  <c r="H134" i="16"/>
  <c r="K134" i="16" s="1"/>
  <c r="H133" i="16"/>
  <c r="K133" i="16" s="1"/>
  <c r="H132" i="16"/>
  <c r="K132" i="16" s="1"/>
  <c r="H131" i="16"/>
  <c r="K131" i="16" s="1"/>
  <c r="H130" i="16"/>
  <c r="K130" i="16" s="1"/>
  <c r="H129" i="16"/>
  <c r="K129" i="16" s="1"/>
  <c r="H128" i="16"/>
  <c r="K128" i="16" s="1"/>
  <c r="H127" i="16"/>
  <c r="K127" i="16" s="1"/>
  <c r="H126" i="16"/>
  <c r="K126" i="16" s="1"/>
  <c r="H125" i="16"/>
  <c r="K125" i="16" s="1"/>
  <c r="H124" i="16"/>
  <c r="K124" i="16" s="1"/>
  <c r="H123" i="16"/>
  <c r="K123" i="16" s="1"/>
  <c r="H122" i="16"/>
  <c r="K122" i="16" s="1"/>
  <c r="H121" i="16"/>
  <c r="K121" i="16" s="1"/>
  <c r="H120" i="16"/>
  <c r="K120" i="16" s="1"/>
  <c r="H119" i="16"/>
  <c r="K119" i="16" s="1"/>
  <c r="H118" i="16"/>
  <c r="K118" i="16" s="1"/>
  <c r="H117" i="16"/>
  <c r="K117" i="16" s="1"/>
  <c r="H116" i="16"/>
  <c r="K116" i="16" s="1"/>
  <c r="H115" i="16"/>
  <c r="K115" i="16" s="1"/>
  <c r="H114" i="16"/>
  <c r="K114" i="16" s="1"/>
  <c r="H113" i="16"/>
  <c r="K113" i="16" s="1"/>
  <c r="H112" i="16"/>
  <c r="K112" i="16" s="1"/>
  <c r="H111" i="16"/>
  <c r="K111" i="16" s="1"/>
  <c r="H110" i="16"/>
  <c r="K110" i="16" s="1"/>
  <c r="H109" i="16"/>
  <c r="K109" i="16" s="1"/>
  <c r="H108" i="16"/>
  <c r="K108" i="16" s="1"/>
  <c r="H107" i="16"/>
  <c r="K107" i="16" s="1"/>
  <c r="H106" i="16"/>
  <c r="K106" i="16" s="1"/>
  <c r="H105" i="16"/>
  <c r="K105" i="16" s="1"/>
  <c r="H104" i="16"/>
  <c r="K104" i="16" s="1"/>
  <c r="H103" i="16"/>
  <c r="K103" i="16" s="1"/>
  <c r="H102" i="16"/>
  <c r="K102" i="16" s="1"/>
  <c r="H101" i="16"/>
  <c r="K101" i="16" s="1"/>
  <c r="H100" i="16"/>
  <c r="K100" i="16" s="1"/>
  <c r="H99" i="16"/>
  <c r="K99" i="16" s="1"/>
  <c r="H98" i="16"/>
  <c r="K98" i="16" s="1"/>
  <c r="H97" i="16"/>
  <c r="K97" i="16" s="1"/>
  <c r="H96" i="16"/>
  <c r="K96" i="16" s="1"/>
  <c r="H95" i="16"/>
  <c r="K95" i="16" s="1"/>
  <c r="H94" i="16"/>
  <c r="K94" i="16" s="1"/>
  <c r="H93" i="16"/>
  <c r="K93" i="16" s="1"/>
  <c r="H92" i="16"/>
  <c r="K92" i="16" s="1"/>
  <c r="H91" i="16"/>
  <c r="K91" i="16" s="1"/>
  <c r="H90" i="16"/>
  <c r="K90" i="16" s="1"/>
  <c r="H89" i="16"/>
  <c r="K89" i="16" s="1"/>
  <c r="H88" i="16"/>
  <c r="K88" i="16" s="1"/>
  <c r="H87" i="16"/>
  <c r="K87" i="16" s="1"/>
  <c r="H86" i="16"/>
  <c r="K86" i="16" s="1"/>
  <c r="H85" i="16"/>
  <c r="K85" i="16" s="1"/>
  <c r="H84" i="16"/>
  <c r="K84" i="16" s="1"/>
  <c r="H83" i="16"/>
  <c r="K83" i="16" s="1"/>
  <c r="H82" i="16"/>
  <c r="K82" i="16" s="1"/>
  <c r="H81" i="16"/>
  <c r="K81" i="16" s="1"/>
  <c r="H80" i="16"/>
  <c r="K80" i="16" s="1"/>
  <c r="H79" i="16"/>
  <c r="K79" i="16" s="1"/>
  <c r="H78" i="16"/>
  <c r="K78" i="16" s="1"/>
  <c r="H77" i="16"/>
  <c r="K77" i="16" s="1"/>
  <c r="H76" i="16"/>
  <c r="K76" i="16" s="1"/>
  <c r="H75" i="16"/>
  <c r="K75" i="16" s="1"/>
  <c r="H74" i="16"/>
  <c r="K74" i="16" s="1"/>
  <c r="H73" i="16"/>
  <c r="K73" i="16" s="1"/>
  <c r="H72" i="16"/>
  <c r="K72" i="16" s="1"/>
  <c r="H71" i="16"/>
  <c r="K71" i="16" s="1"/>
  <c r="H70" i="16"/>
  <c r="K70" i="16" s="1"/>
  <c r="H69" i="16"/>
  <c r="K69" i="16" s="1"/>
  <c r="H68" i="16"/>
  <c r="K68" i="16" s="1"/>
  <c r="H67" i="16"/>
  <c r="K67" i="16" s="1"/>
  <c r="H66" i="16"/>
  <c r="K66" i="16" s="1"/>
  <c r="H65" i="16"/>
  <c r="K65" i="16" s="1"/>
  <c r="H64" i="16"/>
  <c r="K64" i="16" s="1"/>
  <c r="H63" i="16"/>
  <c r="K63" i="16" s="1"/>
  <c r="H62" i="16"/>
  <c r="K62" i="16" s="1"/>
  <c r="H61" i="16"/>
  <c r="K61" i="16" s="1"/>
  <c r="H60" i="16"/>
  <c r="K60" i="16" s="1"/>
  <c r="H59" i="16"/>
  <c r="K59" i="16" s="1"/>
  <c r="H58" i="16"/>
  <c r="K58" i="16" s="1"/>
  <c r="H57" i="16"/>
  <c r="K57" i="16" s="1"/>
  <c r="H56" i="16"/>
  <c r="K56" i="16" s="1"/>
  <c r="H55" i="16"/>
  <c r="K55" i="16" s="1"/>
  <c r="H54" i="16"/>
  <c r="K54" i="16" s="1"/>
  <c r="H53" i="16"/>
  <c r="K53" i="16" s="1"/>
  <c r="H52" i="16"/>
  <c r="K52" i="16" s="1"/>
  <c r="H51" i="16"/>
  <c r="K51" i="16" s="1"/>
  <c r="H50" i="16"/>
  <c r="K50" i="16" s="1"/>
  <c r="H49" i="16"/>
  <c r="K49" i="16" s="1"/>
  <c r="H48" i="16"/>
  <c r="K48" i="16" s="1"/>
  <c r="H47" i="16"/>
  <c r="K47" i="16" s="1"/>
  <c r="H46" i="16"/>
  <c r="K46" i="16" s="1"/>
  <c r="H45" i="16"/>
  <c r="K45" i="16" s="1"/>
  <c r="H44" i="16"/>
  <c r="K44" i="16" s="1"/>
  <c r="H43" i="16"/>
  <c r="K43" i="16" s="1"/>
  <c r="H42" i="16"/>
  <c r="K42" i="16" s="1"/>
  <c r="H41" i="16"/>
  <c r="K41" i="16" s="1"/>
  <c r="H40" i="16"/>
  <c r="K40" i="16" s="1"/>
  <c r="H39" i="16"/>
  <c r="K39" i="16" s="1"/>
  <c r="H38" i="16"/>
  <c r="K38" i="16" s="1"/>
  <c r="H37" i="16"/>
  <c r="K37" i="16" s="1"/>
  <c r="H36" i="16"/>
  <c r="K36" i="16" s="1"/>
  <c r="H35" i="16"/>
  <c r="K35" i="16" s="1"/>
  <c r="H34" i="16"/>
  <c r="K34" i="16" s="1"/>
  <c r="H33" i="16"/>
  <c r="K33" i="16" s="1"/>
  <c r="H32" i="16"/>
  <c r="K32" i="16" s="1"/>
  <c r="H31" i="16"/>
  <c r="K31" i="16" s="1"/>
  <c r="H30" i="16"/>
  <c r="K30" i="16" s="1"/>
  <c r="H29" i="16"/>
  <c r="K29" i="16" s="1"/>
  <c r="H28" i="16"/>
  <c r="K28" i="16" s="1"/>
  <c r="H27" i="16"/>
  <c r="K27" i="16" s="1"/>
  <c r="H26" i="16"/>
  <c r="K26" i="16" s="1"/>
  <c r="H25" i="16"/>
  <c r="K25" i="16" s="1"/>
  <c r="H24" i="16"/>
  <c r="K24" i="16" s="1"/>
  <c r="H23" i="16"/>
  <c r="K23" i="16" s="1"/>
  <c r="H22" i="16"/>
  <c r="K22" i="16" s="1"/>
  <c r="H21" i="16"/>
  <c r="K21" i="16" s="1"/>
  <c r="H20" i="16"/>
  <c r="K20" i="16" s="1"/>
  <c r="H19" i="16"/>
  <c r="K19" i="16" s="1"/>
  <c r="H18" i="16"/>
  <c r="K18" i="16" s="1"/>
  <c r="H17" i="16"/>
  <c r="K17" i="16" s="1"/>
  <c r="H16" i="16"/>
  <c r="K16" i="16" s="1"/>
  <c r="H15" i="16"/>
  <c r="K15" i="16" s="1"/>
  <c r="H14" i="16"/>
  <c r="K14" i="16" s="1"/>
  <c r="H13" i="16"/>
  <c r="K13" i="16" s="1"/>
  <c r="N263" i="15"/>
  <c r="G263" i="15"/>
  <c r="F263" i="15"/>
  <c r="E263" i="15"/>
  <c r="D263" i="15"/>
  <c r="C263" i="15"/>
  <c r="H262" i="15"/>
  <c r="K262" i="15" s="1"/>
  <c r="H261" i="15"/>
  <c r="K261" i="15" s="1"/>
  <c r="H260" i="15"/>
  <c r="K260" i="15" s="1"/>
  <c r="H259" i="15"/>
  <c r="K259" i="15" s="1"/>
  <c r="H258" i="15"/>
  <c r="K258" i="15" s="1"/>
  <c r="H257" i="15"/>
  <c r="K257" i="15" s="1"/>
  <c r="H256" i="15"/>
  <c r="K256" i="15" s="1"/>
  <c r="H255" i="15"/>
  <c r="K255" i="15" s="1"/>
  <c r="H254" i="15"/>
  <c r="K254" i="15" s="1"/>
  <c r="H253" i="15"/>
  <c r="K253" i="15" s="1"/>
  <c r="H252" i="15"/>
  <c r="K252" i="15" s="1"/>
  <c r="H251" i="15"/>
  <c r="K251" i="15" s="1"/>
  <c r="H250" i="15"/>
  <c r="K250" i="15" s="1"/>
  <c r="H249" i="15"/>
  <c r="K249" i="15" s="1"/>
  <c r="H248" i="15"/>
  <c r="K248" i="15" s="1"/>
  <c r="H247" i="15"/>
  <c r="K247" i="15" s="1"/>
  <c r="H246" i="15"/>
  <c r="K246" i="15" s="1"/>
  <c r="H245" i="15"/>
  <c r="K245" i="15" s="1"/>
  <c r="H244" i="15"/>
  <c r="K244" i="15" s="1"/>
  <c r="H243" i="15"/>
  <c r="K243" i="15" s="1"/>
  <c r="H242" i="15"/>
  <c r="K242" i="15" s="1"/>
  <c r="H241" i="15"/>
  <c r="K241" i="15" s="1"/>
  <c r="H240" i="15"/>
  <c r="K240" i="15" s="1"/>
  <c r="H239" i="15"/>
  <c r="K239" i="15" s="1"/>
  <c r="H238" i="15"/>
  <c r="K238" i="15" s="1"/>
  <c r="H237" i="15"/>
  <c r="K237" i="15" s="1"/>
  <c r="H236" i="15"/>
  <c r="K236" i="15" s="1"/>
  <c r="H235" i="15"/>
  <c r="K235" i="15" s="1"/>
  <c r="H234" i="15"/>
  <c r="K234" i="15" s="1"/>
  <c r="H233" i="15"/>
  <c r="K233" i="15" s="1"/>
  <c r="H232" i="15"/>
  <c r="K232" i="15" s="1"/>
  <c r="H231" i="15"/>
  <c r="K231" i="15" s="1"/>
  <c r="H230" i="15"/>
  <c r="K230" i="15" s="1"/>
  <c r="H229" i="15"/>
  <c r="K229" i="15" s="1"/>
  <c r="H228" i="15"/>
  <c r="K228" i="15" s="1"/>
  <c r="H227" i="15"/>
  <c r="K227" i="15" s="1"/>
  <c r="H226" i="15"/>
  <c r="K226" i="15" s="1"/>
  <c r="H225" i="15"/>
  <c r="K225" i="15" s="1"/>
  <c r="H224" i="15"/>
  <c r="K224" i="15" s="1"/>
  <c r="H223" i="15"/>
  <c r="K223" i="15" s="1"/>
  <c r="H222" i="15"/>
  <c r="K222" i="15" s="1"/>
  <c r="H221" i="15"/>
  <c r="K221" i="15" s="1"/>
  <c r="H220" i="15"/>
  <c r="K220" i="15" s="1"/>
  <c r="H219" i="15"/>
  <c r="K219" i="15" s="1"/>
  <c r="H218" i="15"/>
  <c r="K218" i="15" s="1"/>
  <c r="H217" i="15"/>
  <c r="K217" i="15" s="1"/>
  <c r="H216" i="15"/>
  <c r="K216" i="15" s="1"/>
  <c r="H215" i="15"/>
  <c r="K215" i="15" s="1"/>
  <c r="H214" i="15"/>
  <c r="K214" i="15" s="1"/>
  <c r="H213" i="15"/>
  <c r="K213" i="15" s="1"/>
  <c r="H212" i="15"/>
  <c r="K212" i="15" s="1"/>
  <c r="H211" i="15"/>
  <c r="K211" i="15" s="1"/>
  <c r="H210" i="15"/>
  <c r="K210" i="15" s="1"/>
  <c r="H209" i="15"/>
  <c r="K209" i="15" s="1"/>
  <c r="H208" i="15"/>
  <c r="K208" i="15" s="1"/>
  <c r="H207" i="15"/>
  <c r="K207" i="15" s="1"/>
  <c r="H206" i="15"/>
  <c r="K206" i="15" s="1"/>
  <c r="H205" i="15"/>
  <c r="K205" i="15" s="1"/>
  <c r="H204" i="15"/>
  <c r="K204" i="15" s="1"/>
  <c r="H203" i="15"/>
  <c r="K203" i="15" s="1"/>
  <c r="H202" i="15"/>
  <c r="K202" i="15" s="1"/>
  <c r="H201" i="15"/>
  <c r="K201" i="15" s="1"/>
  <c r="H200" i="15"/>
  <c r="K200" i="15" s="1"/>
  <c r="H199" i="15"/>
  <c r="K199" i="15" s="1"/>
  <c r="H198" i="15"/>
  <c r="K198" i="15" s="1"/>
  <c r="H197" i="15"/>
  <c r="K197" i="15" s="1"/>
  <c r="H196" i="15"/>
  <c r="K196" i="15" s="1"/>
  <c r="H195" i="15"/>
  <c r="K195" i="15" s="1"/>
  <c r="H194" i="15"/>
  <c r="K194" i="15" s="1"/>
  <c r="H193" i="15"/>
  <c r="K193" i="15" s="1"/>
  <c r="H192" i="15"/>
  <c r="K192" i="15" s="1"/>
  <c r="H191" i="15"/>
  <c r="K191" i="15" s="1"/>
  <c r="H190" i="15"/>
  <c r="K190" i="15" s="1"/>
  <c r="H189" i="15"/>
  <c r="K189" i="15" s="1"/>
  <c r="H188" i="15"/>
  <c r="K188" i="15" s="1"/>
  <c r="H187" i="15"/>
  <c r="K187" i="15" s="1"/>
  <c r="H186" i="15"/>
  <c r="K186" i="15" s="1"/>
  <c r="H185" i="15"/>
  <c r="K185" i="15" s="1"/>
  <c r="H184" i="15"/>
  <c r="K184" i="15" s="1"/>
  <c r="H183" i="15"/>
  <c r="K183" i="15" s="1"/>
  <c r="H182" i="15"/>
  <c r="K182" i="15" s="1"/>
  <c r="H181" i="15"/>
  <c r="K181" i="15" s="1"/>
  <c r="H180" i="15"/>
  <c r="K180" i="15" s="1"/>
  <c r="H179" i="15"/>
  <c r="K179" i="15" s="1"/>
  <c r="H178" i="15"/>
  <c r="K178" i="15" s="1"/>
  <c r="H177" i="15"/>
  <c r="K177" i="15" s="1"/>
  <c r="H176" i="15"/>
  <c r="K176" i="15" s="1"/>
  <c r="H175" i="15"/>
  <c r="K175" i="15" s="1"/>
  <c r="H174" i="15"/>
  <c r="K174" i="15" s="1"/>
  <c r="H173" i="15"/>
  <c r="K173" i="15" s="1"/>
  <c r="H172" i="15"/>
  <c r="K172" i="15" s="1"/>
  <c r="H171" i="15"/>
  <c r="K171" i="15" s="1"/>
  <c r="H170" i="15"/>
  <c r="K170" i="15" s="1"/>
  <c r="H169" i="15"/>
  <c r="K169" i="15" s="1"/>
  <c r="H168" i="15"/>
  <c r="K168" i="15" s="1"/>
  <c r="H167" i="15"/>
  <c r="K167" i="15" s="1"/>
  <c r="H166" i="15"/>
  <c r="K166" i="15" s="1"/>
  <c r="H165" i="15"/>
  <c r="K165" i="15" s="1"/>
  <c r="H164" i="15"/>
  <c r="K164" i="15" s="1"/>
  <c r="H163" i="15"/>
  <c r="K163" i="15" s="1"/>
  <c r="H162" i="15"/>
  <c r="K162" i="15" s="1"/>
  <c r="H161" i="15"/>
  <c r="K161" i="15" s="1"/>
  <c r="H160" i="15"/>
  <c r="K160" i="15" s="1"/>
  <c r="H159" i="15"/>
  <c r="K159" i="15" s="1"/>
  <c r="H158" i="15"/>
  <c r="K158" i="15" s="1"/>
  <c r="H157" i="15"/>
  <c r="K157" i="15" s="1"/>
  <c r="H156" i="15"/>
  <c r="K156" i="15" s="1"/>
  <c r="H155" i="15"/>
  <c r="K155" i="15" s="1"/>
  <c r="H154" i="15"/>
  <c r="K154" i="15" s="1"/>
  <c r="H153" i="15"/>
  <c r="K153" i="15" s="1"/>
  <c r="H152" i="15"/>
  <c r="K152" i="15" s="1"/>
  <c r="H151" i="15"/>
  <c r="K151" i="15" s="1"/>
  <c r="H150" i="15"/>
  <c r="K150" i="15" s="1"/>
  <c r="H149" i="15"/>
  <c r="K149" i="15" s="1"/>
  <c r="H148" i="15"/>
  <c r="K148" i="15" s="1"/>
  <c r="H147" i="15"/>
  <c r="K147" i="15" s="1"/>
  <c r="H146" i="15"/>
  <c r="K146" i="15" s="1"/>
  <c r="H145" i="15"/>
  <c r="K145" i="15" s="1"/>
  <c r="H144" i="15"/>
  <c r="K144" i="15" s="1"/>
  <c r="H143" i="15"/>
  <c r="K143" i="15" s="1"/>
  <c r="H142" i="15"/>
  <c r="K142" i="15" s="1"/>
  <c r="H141" i="15"/>
  <c r="K141" i="15" s="1"/>
  <c r="H140" i="15"/>
  <c r="K140" i="15" s="1"/>
  <c r="H139" i="15"/>
  <c r="K139" i="15" s="1"/>
  <c r="H138" i="15"/>
  <c r="K138" i="15" s="1"/>
  <c r="H137" i="15"/>
  <c r="K137" i="15" s="1"/>
  <c r="H136" i="15"/>
  <c r="K136" i="15" s="1"/>
  <c r="H135" i="15"/>
  <c r="K135" i="15" s="1"/>
  <c r="H134" i="15"/>
  <c r="K134" i="15" s="1"/>
  <c r="H133" i="15"/>
  <c r="K133" i="15" s="1"/>
  <c r="H132" i="15"/>
  <c r="K132" i="15" s="1"/>
  <c r="H131" i="15"/>
  <c r="K131" i="15" s="1"/>
  <c r="H130" i="15"/>
  <c r="K130" i="15" s="1"/>
  <c r="H129" i="15"/>
  <c r="K129" i="15" s="1"/>
  <c r="H128" i="15"/>
  <c r="K128" i="15" s="1"/>
  <c r="H127" i="15"/>
  <c r="K127" i="15" s="1"/>
  <c r="H126" i="15"/>
  <c r="K126" i="15" s="1"/>
  <c r="H125" i="15"/>
  <c r="K125" i="15" s="1"/>
  <c r="H124" i="15"/>
  <c r="K124" i="15" s="1"/>
  <c r="H123" i="15"/>
  <c r="K123" i="15" s="1"/>
  <c r="H122" i="15"/>
  <c r="K122" i="15" s="1"/>
  <c r="H121" i="15"/>
  <c r="K121" i="15" s="1"/>
  <c r="H120" i="15"/>
  <c r="K120" i="15" s="1"/>
  <c r="H119" i="15"/>
  <c r="K119" i="15" s="1"/>
  <c r="H118" i="15"/>
  <c r="K118" i="15" s="1"/>
  <c r="H117" i="15"/>
  <c r="K117" i="15" s="1"/>
  <c r="H116" i="15"/>
  <c r="K116" i="15" s="1"/>
  <c r="H115" i="15"/>
  <c r="K115" i="15" s="1"/>
  <c r="H114" i="15"/>
  <c r="K114" i="15" s="1"/>
  <c r="H113" i="15"/>
  <c r="K113" i="15" s="1"/>
  <c r="H112" i="15"/>
  <c r="K112" i="15" s="1"/>
  <c r="H111" i="15"/>
  <c r="K111" i="15" s="1"/>
  <c r="H110" i="15"/>
  <c r="K110" i="15" s="1"/>
  <c r="H109" i="15"/>
  <c r="K109" i="15" s="1"/>
  <c r="H108" i="15"/>
  <c r="K108" i="15" s="1"/>
  <c r="H107" i="15"/>
  <c r="K107" i="15" s="1"/>
  <c r="H106" i="15"/>
  <c r="K106" i="15" s="1"/>
  <c r="H105" i="15"/>
  <c r="K105" i="15" s="1"/>
  <c r="H104" i="15"/>
  <c r="K104" i="15" s="1"/>
  <c r="H103" i="15"/>
  <c r="K103" i="15" s="1"/>
  <c r="H102" i="15"/>
  <c r="K102" i="15" s="1"/>
  <c r="H101" i="15"/>
  <c r="K101" i="15" s="1"/>
  <c r="H100" i="15"/>
  <c r="K100" i="15" s="1"/>
  <c r="H99" i="15"/>
  <c r="K99" i="15" s="1"/>
  <c r="H98" i="15"/>
  <c r="K98" i="15" s="1"/>
  <c r="H97" i="15"/>
  <c r="K97" i="15" s="1"/>
  <c r="H96" i="15"/>
  <c r="K96" i="15" s="1"/>
  <c r="H95" i="15"/>
  <c r="K95" i="15" s="1"/>
  <c r="H94" i="15"/>
  <c r="K94" i="15" s="1"/>
  <c r="H93" i="15"/>
  <c r="K93" i="15" s="1"/>
  <c r="H92" i="15"/>
  <c r="K92" i="15" s="1"/>
  <c r="H91" i="15"/>
  <c r="K91" i="15" s="1"/>
  <c r="H90" i="15"/>
  <c r="K90" i="15" s="1"/>
  <c r="H89" i="15"/>
  <c r="K89" i="15" s="1"/>
  <c r="H88" i="15"/>
  <c r="K88" i="15" s="1"/>
  <c r="H87" i="15"/>
  <c r="K87" i="15" s="1"/>
  <c r="H86" i="15"/>
  <c r="K86" i="15" s="1"/>
  <c r="H85" i="15"/>
  <c r="K85" i="15" s="1"/>
  <c r="H84" i="15"/>
  <c r="K84" i="15" s="1"/>
  <c r="H83" i="15"/>
  <c r="K83" i="15" s="1"/>
  <c r="H82" i="15"/>
  <c r="K82" i="15" s="1"/>
  <c r="H81" i="15"/>
  <c r="K81" i="15" s="1"/>
  <c r="H80" i="15"/>
  <c r="K80" i="15" s="1"/>
  <c r="H79" i="15"/>
  <c r="K79" i="15" s="1"/>
  <c r="H78" i="15"/>
  <c r="K78" i="15" s="1"/>
  <c r="H77" i="15"/>
  <c r="K77" i="15" s="1"/>
  <c r="H76" i="15"/>
  <c r="K76" i="15" s="1"/>
  <c r="H75" i="15"/>
  <c r="K75" i="15" s="1"/>
  <c r="H74" i="15"/>
  <c r="K74" i="15" s="1"/>
  <c r="H73" i="15"/>
  <c r="K73" i="15" s="1"/>
  <c r="H72" i="15"/>
  <c r="K72" i="15" s="1"/>
  <c r="H71" i="15"/>
  <c r="K71" i="15" s="1"/>
  <c r="H70" i="15"/>
  <c r="K70" i="15" s="1"/>
  <c r="H69" i="15"/>
  <c r="K69" i="15" s="1"/>
  <c r="H68" i="15"/>
  <c r="K68" i="15" s="1"/>
  <c r="H67" i="15"/>
  <c r="K67" i="15" s="1"/>
  <c r="H66" i="15"/>
  <c r="K66" i="15" s="1"/>
  <c r="H65" i="15"/>
  <c r="K65" i="15" s="1"/>
  <c r="H64" i="15"/>
  <c r="K64" i="15" s="1"/>
  <c r="H63" i="15"/>
  <c r="K63" i="15" s="1"/>
  <c r="H62" i="15"/>
  <c r="K62" i="15" s="1"/>
  <c r="H61" i="15"/>
  <c r="K61" i="15" s="1"/>
  <c r="H60" i="15"/>
  <c r="K60" i="15" s="1"/>
  <c r="H59" i="15"/>
  <c r="K59" i="15" s="1"/>
  <c r="H58" i="15"/>
  <c r="K58" i="15" s="1"/>
  <c r="H57" i="15"/>
  <c r="K57" i="15" s="1"/>
  <c r="H56" i="15"/>
  <c r="K56" i="15" s="1"/>
  <c r="H55" i="15"/>
  <c r="K55" i="15" s="1"/>
  <c r="H54" i="15"/>
  <c r="K54" i="15" s="1"/>
  <c r="H53" i="15"/>
  <c r="K53" i="15" s="1"/>
  <c r="H52" i="15"/>
  <c r="K52" i="15" s="1"/>
  <c r="H51" i="15"/>
  <c r="K51" i="15" s="1"/>
  <c r="H50" i="15"/>
  <c r="K50" i="15" s="1"/>
  <c r="H49" i="15"/>
  <c r="K49" i="15" s="1"/>
  <c r="H48" i="15"/>
  <c r="K48" i="15" s="1"/>
  <c r="H47" i="15"/>
  <c r="K47" i="15" s="1"/>
  <c r="H46" i="15"/>
  <c r="K46" i="15" s="1"/>
  <c r="H45" i="15"/>
  <c r="K45" i="15" s="1"/>
  <c r="H44" i="15"/>
  <c r="K44" i="15" s="1"/>
  <c r="H43" i="15"/>
  <c r="K43" i="15" s="1"/>
  <c r="H42" i="15"/>
  <c r="K42" i="15" s="1"/>
  <c r="H41" i="15"/>
  <c r="K41" i="15" s="1"/>
  <c r="H40" i="15"/>
  <c r="K40" i="15" s="1"/>
  <c r="H39" i="15"/>
  <c r="K39" i="15" s="1"/>
  <c r="H38" i="15"/>
  <c r="K38" i="15" s="1"/>
  <c r="H37" i="15"/>
  <c r="K37" i="15" s="1"/>
  <c r="H36" i="15"/>
  <c r="K36" i="15" s="1"/>
  <c r="H35" i="15"/>
  <c r="K35" i="15" s="1"/>
  <c r="H34" i="15"/>
  <c r="K34" i="15" s="1"/>
  <c r="H33" i="15"/>
  <c r="K33" i="15" s="1"/>
  <c r="H32" i="15"/>
  <c r="K32" i="15" s="1"/>
  <c r="H31" i="15"/>
  <c r="K31" i="15" s="1"/>
  <c r="H30" i="15"/>
  <c r="K30" i="15" s="1"/>
  <c r="H29" i="15"/>
  <c r="K29" i="15" s="1"/>
  <c r="H28" i="15"/>
  <c r="K28" i="15" s="1"/>
  <c r="H27" i="15"/>
  <c r="K27" i="15" s="1"/>
  <c r="H26" i="15"/>
  <c r="K26" i="15" s="1"/>
  <c r="H25" i="15"/>
  <c r="K25" i="15" s="1"/>
  <c r="H24" i="15"/>
  <c r="K24" i="15" s="1"/>
  <c r="H23" i="15"/>
  <c r="K23" i="15" s="1"/>
  <c r="H22" i="15"/>
  <c r="K22" i="15" s="1"/>
  <c r="H21" i="15"/>
  <c r="K21" i="15" s="1"/>
  <c r="H20" i="15"/>
  <c r="K20" i="15" s="1"/>
  <c r="H19" i="15"/>
  <c r="K19" i="15" s="1"/>
  <c r="H18" i="15"/>
  <c r="K18" i="15" s="1"/>
  <c r="H17" i="15"/>
  <c r="K17" i="15" s="1"/>
  <c r="H16" i="15"/>
  <c r="K16" i="15" s="1"/>
  <c r="H15" i="15"/>
  <c r="K15" i="15" s="1"/>
  <c r="H14" i="15"/>
  <c r="K14" i="15" s="1"/>
  <c r="H13" i="15"/>
  <c r="K13" i="15" s="1"/>
  <c r="N263" i="14"/>
  <c r="G263" i="14"/>
  <c r="F263" i="14"/>
  <c r="E263" i="14"/>
  <c r="D263" i="14"/>
  <c r="C263" i="14"/>
  <c r="H262" i="14"/>
  <c r="K262" i="14" s="1"/>
  <c r="H261" i="14"/>
  <c r="K261" i="14" s="1"/>
  <c r="H260" i="14"/>
  <c r="K260" i="14" s="1"/>
  <c r="H259" i="14"/>
  <c r="K259" i="14" s="1"/>
  <c r="H258" i="14"/>
  <c r="K258" i="14" s="1"/>
  <c r="H257" i="14"/>
  <c r="K257" i="14" s="1"/>
  <c r="H256" i="14"/>
  <c r="K256" i="14" s="1"/>
  <c r="H255" i="14"/>
  <c r="K255" i="14" s="1"/>
  <c r="H254" i="14"/>
  <c r="K254" i="14" s="1"/>
  <c r="H253" i="14"/>
  <c r="K253" i="14" s="1"/>
  <c r="H252" i="14"/>
  <c r="K252" i="14" s="1"/>
  <c r="H251" i="14"/>
  <c r="K251" i="14" s="1"/>
  <c r="H250" i="14"/>
  <c r="K250" i="14" s="1"/>
  <c r="H249" i="14"/>
  <c r="K249" i="14" s="1"/>
  <c r="H248" i="14"/>
  <c r="K248" i="14" s="1"/>
  <c r="H247" i="14"/>
  <c r="K247" i="14" s="1"/>
  <c r="H246" i="14"/>
  <c r="K246" i="14" s="1"/>
  <c r="H245" i="14"/>
  <c r="K245" i="14" s="1"/>
  <c r="H244" i="14"/>
  <c r="K244" i="14" s="1"/>
  <c r="H243" i="14"/>
  <c r="K243" i="14" s="1"/>
  <c r="H242" i="14"/>
  <c r="K242" i="14" s="1"/>
  <c r="H241" i="14"/>
  <c r="K241" i="14" s="1"/>
  <c r="H240" i="14"/>
  <c r="K240" i="14" s="1"/>
  <c r="H239" i="14"/>
  <c r="K239" i="14" s="1"/>
  <c r="H238" i="14"/>
  <c r="K238" i="14" s="1"/>
  <c r="H237" i="14"/>
  <c r="K237" i="14" s="1"/>
  <c r="H236" i="14"/>
  <c r="K236" i="14" s="1"/>
  <c r="H235" i="14"/>
  <c r="K235" i="14" s="1"/>
  <c r="H234" i="14"/>
  <c r="K234" i="14" s="1"/>
  <c r="H233" i="14"/>
  <c r="K233" i="14" s="1"/>
  <c r="H232" i="14"/>
  <c r="K232" i="14" s="1"/>
  <c r="H231" i="14"/>
  <c r="K231" i="14" s="1"/>
  <c r="H230" i="14"/>
  <c r="K230" i="14" s="1"/>
  <c r="H229" i="14"/>
  <c r="K229" i="14" s="1"/>
  <c r="H228" i="14"/>
  <c r="K228" i="14" s="1"/>
  <c r="H227" i="14"/>
  <c r="K227" i="14" s="1"/>
  <c r="H226" i="14"/>
  <c r="K226" i="14" s="1"/>
  <c r="H225" i="14"/>
  <c r="K225" i="14" s="1"/>
  <c r="H224" i="14"/>
  <c r="K224" i="14" s="1"/>
  <c r="H223" i="14"/>
  <c r="K223" i="14" s="1"/>
  <c r="H222" i="14"/>
  <c r="K222" i="14" s="1"/>
  <c r="H221" i="14"/>
  <c r="K221" i="14" s="1"/>
  <c r="H220" i="14"/>
  <c r="K220" i="14" s="1"/>
  <c r="H219" i="14"/>
  <c r="K219" i="14" s="1"/>
  <c r="H218" i="14"/>
  <c r="K218" i="14" s="1"/>
  <c r="H217" i="14"/>
  <c r="K217" i="14" s="1"/>
  <c r="H216" i="14"/>
  <c r="K216" i="14" s="1"/>
  <c r="H215" i="14"/>
  <c r="K215" i="14" s="1"/>
  <c r="H214" i="14"/>
  <c r="K214" i="14" s="1"/>
  <c r="H213" i="14"/>
  <c r="K213" i="14" s="1"/>
  <c r="H212" i="14"/>
  <c r="K212" i="14" s="1"/>
  <c r="H211" i="14"/>
  <c r="K211" i="14" s="1"/>
  <c r="H210" i="14"/>
  <c r="K210" i="14" s="1"/>
  <c r="H209" i="14"/>
  <c r="K209" i="14" s="1"/>
  <c r="H208" i="14"/>
  <c r="K208" i="14" s="1"/>
  <c r="H207" i="14"/>
  <c r="K207" i="14" s="1"/>
  <c r="H206" i="14"/>
  <c r="K206" i="14" s="1"/>
  <c r="H205" i="14"/>
  <c r="K205" i="14" s="1"/>
  <c r="H204" i="14"/>
  <c r="K204" i="14" s="1"/>
  <c r="H203" i="14"/>
  <c r="K203" i="14" s="1"/>
  <c r="H202" i="14"/>
  <c r="K202" i="14" s="1"/>
  <c r="H201" i="14"/>
  <c r="K201" i="14" s="1"/>
  <c r="H200" i="14"/>
  <c r="K200" i="14" s="1"/>
  <c r="H199" i="14"/>
  <c r="K199" i="14" s="1"/>
  <c r="H198" i="14"/>
  <c r="K198" i="14" s="1"/>
  <c r="H197" i="14"/>
  <c r="K197" i="14" s="1"/>
  <c r="H196" i="14"/>
  <c r="K196" i="14" s="1"/>
  <c r="H195" i="14"/>
  <c r="K195" i="14" s="1"/>
  <c r="H194" i="14"/>
  <c r="K194" i="14" s="1"/>
  <c r="H193" i="14"/>
  <c r="K193" i="14" s="1"/>
  <c r="H192" i="14"/>
  <c r="K192" i="14" s="1"/>
  <c r="H191" i="14"/>
  <c r="K191" i="14" s="1"/>
  <c r="H190" i="14"/>
  <c r="K190" i="14" s="1"/>
  <c r="H189" i="14"/>
  <c r="K189" i="14" s="1"/>
  <c r="H188" i="14"/>
  <c r="K188" i="14" s="1"/>
  <c r="H187" i="14"/>
  <c r="K187" i="14" s="1"/>
  <c r="H186" i="14"/>
  <c r="K186" i="14" s="1"/>
  <c r="H185" i="14"/>
  <c r="K185" i="14" s="1"/>
  <c r="H184" i="14"/>
  <c r="K184" i="14" s="1"/>
  <c r="H183" i="14"/>
  <c r="K183" i="14" s="1"/>
  <c r="H182" i="14"/>
  <c r="K182" i="14" s="1"/>
  <c r="H181" i="14"/>
  <c r="K181" i="14" s="1"/>
  <c r="H180" i="14"/>
  <c r="K180" i="14" s="1"/>
  <c r="H179" i="14"/>
  <c r="K179" i="14" s="1"/>
  <c r="H178" i="14"/>
  <c r="K178" i="14" s="1"/>
  <c r="H177" i="14"/>
  <c r="K177" i="14" s="1"/>
  <c r="H176" i="14"/>
  <c r="K176" i="14" s="1"/>
  <c r="H175" i="14"/>
  <c r="K175" i="14" s="1"/>
  <c r="H174" i="14"/>
  <c r="K174" i="14" s="1"/>
  <c r="H173" i="14"/>
  <c r="K173" i="14" s="1"/>
  <c r="H172" i="14"/>
  <c r="K172" i="14" s="1"/>
  <c r="H171" i="14"/>
  <c r="K171" i="14" s="1"/>
  <c r="H170" i="14"/>
  <c r="K170" i="14" s="1"/>
  <c r="H169" i="14"/>
  <c r="K169" i="14" s="1"/>
  <c r="H168" i="14"/>
  <c r="K168" i="14" s="1"/>
  <c r="H167" i="14"/>
  <c r="K167" i="14" s="1"/>
  <c r="H166" i="14"/>
  <c r="K166" i="14" s="1"/>
  <c r="H165" i="14"/>
  <c r="K165" i="14" s="1"/>
  <c r="H164" i="14"/>
  <c r="K164" i="14" s="1"/>
  <c r="H163" i="14"/>
  <c r="K163" i="14" s="1"/>
  <c r="H162" i="14"/>
  <c r="K162" i="14" s="1"/>
  <c r="H161" i="14"/>
  <c r="K161" i="14" s="1"/>
  <c r="H160" i="14"/>
  <c r="K160" i="14" s="1"/>
  <c r="H159" i="14"/>
  <c r="K159" i="14" s="1"/>
  <c r="H158" i="14"/>
  <c r="K158" i="14" s="1"/>
  <c r="H157" i="14"/>
  <c r="K157" i="14" s="1"/>
  <c r="H156" i="14"/>
  <c r="K156" i="14" s="1"/>
  <c r="H155" i="14"/>
  <c r="K155" i="14" s="1"/>
  <c r="H154" i="14"/>
  <c r="K154" i="14" s="1"/>
  <c r="H153" i="14"/>
  <c r="K153" i="14" s="1"/>
  <c r="H152" i="14"/>
  <c r="K152" i="14" s="1"/>
  <c r="H151" i="14"/>
  <c r="K151" i="14" s="1"/>
  <c r="H150" i="14"/>
  <c r="K150" i="14" s="1"/>
  <c r="H149" i="14"/>
  <c r="K149" i="14" s="1"/>
  <c r="H148" i="14"/>
  <c r="K148" i="14" s="1"/>
  <c r="H147" i="14"/>
  <c r="K147" i="14" s="1"/>
  <c r="H146" i="14"/>
  <c r="K146" i="14" s="1"/>
  <c r="H145" i="14"/>
  <c r="K145" i="14" s="1"/>
  <c r="H144" i="14"/>
  <c r="K144" i="14" s="1"/>
  <c r="H143" i="14"/>
  <c r="K143" i="14" s="1"/>
  <c r="H142" i="14"/>
  <c r="K142" i="14" s="1"/>
  <c r="H141" i="14"/>
  <c r="K141" i="14" s="1"/>
  <c r="H140" i="14"/>
  <c r="K140" i="14" s="1"/>
  <c r="H139" i="14"/>
  <c r="K139" i="14" s="1"/>
  <c r="H138" i="14"/>
  <c r="K138" i="14" s="1"/>
  <c r="H137" i="14"/>
  <c r="K137" i="14" s="1"/>
  <c r="H136" i="14"/>
  <c r="K136" i="14" s="1"/>
  <c r="H135" i="14"/>
  <c r="K135" i="14" s="1"/>
  <c r="H134" i="14"/>
  <c r="K134" i="14" s="1"/>
  <c r="H133" i="14"/>
  <c r="K133" i="14" s="1"/>
  <c r="H132" i="14"/>
  <c r="K132" i="14" s="1"/>
  <c r="H131" i="14"/>
  <c r="K131" i="14" s="1"/>
  <c r="H130" i="14"/>
  <c r="K130" i="14" s="1"/>
  <c r="H129" i="14"/>
  <c r="K129" i="14" s="1"/>
  <c r="H128" i="14"/>
  <c r="K128" i="14" s="1"/>
  <c r="H127" i="14"/>
  <c r="K127" i="14" s="1"/>
  <c r="H126" i="14"/>
  <c r="K126" i="14" s="1"/>
  <c r="H125" i="14"/>
  <c r="K125" i="14" s="1"/>
  <c r="H124" i="14"/>
  <c r="K124" i="14" s="1"/>
  <c r="H123" i="14"/>
  <c r="K123" i="14" s="1"/>
  <c r="H122" i="14"/>
  <c r="K122" i="14" s="1"/>
  <c r="H121" i="14"/>
  <c r="K121" i="14" s="1"/>
  <c r="H120" i="14"/>
  <c r="K120" i="14" s="1"/>
  <c r="H119" i="14"/>
  <c r="K119" i="14" s="1"/>
  <c r="H118" i="14"/>
  <c r="K118" i="14" s="1"/>
  <c r="H117" i="14"/>
  <c r="K117" i="14" s="1"/>
  <c r="H116" i="14"/>
  <c r="K116" i="14" s="1"/>
  <c r="H115" i="14"/>
  <c r="K115" i="14" s="1"/>
  <c r="H114" i="14"/>
  <c r="K114" i="14" s="1"/>
  <c r="H113" i="14"/>
  <c r="K113" i="14" s="1"/>
  <c r="H112" i="14"/>
  <c r="K112" i="14" s="1"/>
  <c r="H111" i="14"/>
  <c r="K111" i="14" s="1"/>
  <c r="H110" i="14"/>
  <c r="K110" i="14" s="1"/>
  <c r="H109" i="14"/>
  <c r="K109" i="14" s="1"/>
  <c r="H108" i="14"/>
  <c r="K108" i="14" s="1"/>
  <c r="H107" i="14"/>
  <c r="K107" i="14" s="1"/>
  <c r="H106" i="14"/>
  <c r="K106" i="14" s="1"/>
  <c r="H105" i="14"/>
  <c r="K105" i="14" s="1"/>
  <c r="H104" i="14"/>
  <c r="K104" i="14" s="1"/>
  <c r="H103" i="14"/>
  <c r="K103" i="14" s="1"/>
  <c r="H102" i="14"/>
  <c r="K102" i="14" s="1"/>
  <c r="H101" i="14"/>
  <c r="K101" i="14" s="1"/>
  <c r="H100" i="14"/>
  <c r="K100" i="14" s="1"/>
  <c r="H99" i="14"/>
  <c r="K99" i="14" s="1"/>
  <c r="H98" i="14"/>
  <c r="K98" i="14" s="1"/>
  <c r="H97" i="14"/>
  <c r="K97" i="14" s="1"/>
  <c r="H96" i="14"/>
  <c r="K96" i="14" s="1"/>
  <c r="H95" i="14"/>
  <c r="K95" i="14" s="1"/>
  <c r="H94" i="14"/>
  <c r="K94" i="14" s="1"/>
  <c r="H93" i="14"/>
  <c r="K93" i="14" s="1"/>
  <c r="H92" i="14"/>
  <c r="K92" i="14" s="1"/>
  <c r="H91" i="14"/>
  <c r="K91" i="14" s="1"/>
  <c r="H90" i="14"/>
  <c r="K90" i="14" s="1"/>
  <c r="H89" i="14"/>
  <c r="K89" i="14" s="1"/>
  <c r="H88" i="14"/>
  <c r="K88" i="14" s="1"/>
  <c r="H87" i="14"/>
  <c r="K87" i="14" s="1"/>
  <c r="H86" i="14"/>
  <c r="K86" i="14" s="1"/>
  <c r="H85" i="14"/>
  <c r="K85" i="14" s="1"/>
  <c r="H84" i="14"/>
  <c r="K84" i="14" s="1"/>
  <c r="H83" i="14"/>
  <c r="K83" i="14" s="1"/>
  <c r="H82" i="14"/>
  <c r="K82" i="14" s="1"/>
  <c r="H81" i="14"/>
  <c r="K81" i="14" s="1"/>
  <c r="H80" i="14"/>
  <c r="K80" i="14" s="1"/>
  <c r="H79" i="14"/>
  <c r="K79" i="14" s="1"/>
  <c r="H78" i="14"/>
  <c r="K78" i="14" s="1"/>
  <c r="H77" i="14"/>
  <c r="K77" i="14" s="1"/>
  <c r="H76" i="14"/>
  <c r="K76" i="14" s="1"/>
  <c r="H75" i="14"/>
  <c r="K75" i="14" s="1"/>
  <c r="H74" i="14"/>
  <c r="K74" i="14" s="1"/>
  <c r="H73" i="14"/>
  <c r="K73" i="14" s="1"/>
  <c r="H72" i="14"/>
  <c r="K72" i="14" s="1"/>
  <c r="H71" i="14"/>
  <c r="K71" i="14" s="1"/>
  <c r="H70" i="14"/>
  <c r="K70" i="14" s="1"/>
  <c r="H69" i="14"/>
  <c r="K69" i="14" s="1"/>
  <c r="H68" i="14"/>
  <c r="K68" i="14" s="1"/>
  <c r="H67" i="14"/>
  <c r="K67" i="14" s="1"/>
  <c r="H66" i="14"/>
  <c r="K66" i="14" s="1"/>
  <c r="H65" i="14"/>
  <c r="K65" i="14" s="1"/>
  <c r="H64" i="14"/>
  <c r="K64" i="14" s="1"/>
  <c r="H63" i="14"/>
  <c r="K63" i="14" s="1"/>
  <c r="H62" i="14"/>
  <c r="K62" i="14" s="1"/>
  <c r="H61" i="14"/>
  <c r="K61" i="14" s="1"/>
  <c r="H60" i="14"/>
  <c r="K60" i="14" s="1"/>
  <c r="H59" i="14"/>
  <c r="K59" i="14" s="1"/>
  <c r="H58" i="14"/>
  <c r="K58" i="14" s="1"/>
  <c r="H57" i="14"/>
  <c r="K57" i="14" s="1"/>
  <c r="H56" i="14"/>
  <c r="K56" i="14" s="1"/>
  <c r="H55" i="14"/>
  <c r="K55" i="14" s="1"/>
  <c r="H54" i="14"/>
  <c r="K54" i="14" s="1"/>
  <c r="H53" i="14"/>
  <c r="K53" i="14" s="1"/>
  <c r="H52" i="14"/>
  <c r="K52" i="14" s="1"/>
  <c r="H51" i="14"/>
  <c r="K51" i="14" s="1"/>
  <c r="H50" i="14"/>
  <c r="K50" i="14" s="1"/>
  <c r="H49" i="14"/>
  <c r="K49" i="14" s="1"/>
  <c r="H48" i="14"/>
  <c r="K48" i="14" s="1"/>
  <c r="H47" i="14"/>
  <c r="K47" i="14" s="1"/>
  <c r="H46" i="14"/>
  <c r="K46" i="14" s="1"/>
  <c r="H45" i="14"/>
  <c r="K45" i="14" s="1"/>
  <c r="H44" i="14"/>
  <c r="K44" i="14" s="1"/>
  <c r="H43" i="14"/>
  <c r="K43" i="14" s="1"/>
  <c r="H42" i="14"/>
  <c r="K42" i="14" s="1"/>
  <c r="H41" i="14"/>
  <c r="K41" i="14" s="1"/>
  <c r="H40" i="14"/>
  <c r="K40" i="14" s="1"/>
  <c r="H39" i="14"/>
  <c r="K39" i="14" s="1"/>
  <c r="H38" i="14"/>
  <c r="K38" i="14" s="1"/>
  <c r="H37" i="14"/>
  <c r="K37" i="14" s="1"/>
  <c r="H36" i="14"/>
  <c r="K36" i="14" s="1"/>
  <c r="H35" i="14"/>
  <c r="K35" i="14" s="1"/>
  <c r="H34" i="14"/>
  <c r="K34" i="14" s="1"/>
  <c r="H33" i="14"/>
  <c r="K33" i="14" s="1"/>
  <c r="H32" i="14"/>
  <c r="K32" i="14" s="1"/>
  <c r="H31" i="14"/>
  <c r="K31" i="14" s="1"/>
  <c r="H30" i="14"/>
  <c r="K30" i="14" s="1"/>
  <c r="H29" i="14"/>
  <c r="K29" i="14" s="1"/>
  <c r="H28" i="14"/>
  <c r="K28" i="14" s="1"/>
  <c r="H27" i="14"/>
  <c r="K27" i="14" s="1"/>
  <c r="H26" i="14"/>
  <c r="K26" i="14" s="1"/>
  <c r="H25" i="14"/>
  <c r="K25" i="14" s="1"/>
  <c r="H24" i="14"/>
  <c r="K24" i="14" s="1"/>
  <c r="H23" i="14"/>
  <c r="K23" i="14" s="1"/>
  <c r="H22" i="14"/>
  <c r="K22" i="14" s="1"/>
  <c r="H21" i="14"/>
  <c r="K21" i="14" s="1"/>
  <c r="H20" i="14"/>
  <c r="K20" i="14" s="1"/>
  <c r="H19" i="14"/>
  <c r="K19" i="14" s="1"/>
  <c r="H18" i="14"/>
  <c r="K18" i="14" s="1"/>
  <c r="H17" i="14"/>
  <c r="K17" i="14" s="1"/>
  <c r="H16" i="14"/>
  <c r="K16" i="14" s="1"/>
  <c r="H15" i="14"/>
  <c r="K15" i="14" s="1"/>
  <c r="H14" i="14"/>
  <c r="K14" i="14" s="1"/>
  <c r="H13" i="14"/>
  <c r="K13" i="14" s="1"/>
  <c r="N263" i="13"/>
  <c r="G263" i="13"/>
  <c r="F263" i="13"/>
  <c r="E263" i="13"/>
  <c r="D263" i="13"/>
  <c r="C263" i="13"/>
  <c r="H262" i="13"/>
  <c r="K262" i="13" s="1"/>
  <c r="H261" i="13"/>
  <c r="K261" i="13" s="1"/>
  <c r="H260" i="13"/>
  <c r="K260" i="13" s="1"/>
  <c r="H259" i="13"/>
  <c r="K259" i="13" s="1"/>
  <c r="H258" i="13"/>
  <c r="K258" i="13" s="1"/>
  <c r="H257" i="13"/>
  <c r="K257" i="13" s="1"/>
  <c r="H256" i="13"/>
  <c r="K256" i="13" s="1"/>
  <c r="H255" i="13"/>
  <c r="K255" i="13" s="1"/>
  <c r="H254" i="13"/>
  <c r="K254" i="13" s="1"/>
  <c r="H253" i="13"/>
  <c r="K253" i="13" s="1"/>
  <c r="H252" i="13"/>
  <c r="K252" i="13" s="1"/>
  <c r="H251" i="13"/>
  <c r="K251" i="13" s="1"/>
  <c r="H250" i="13"/>
  <c r="K250" i="13" s="1"/>
  <c r="H249" i="13"/>
  <c r="K249" i="13" s="1"/>
  <c r="H248" i="13"/>
  <c r="K248" i="13" s="1"/>
  <c r="H247" i="13"/>
  <c r="K247" i="13" s="1"/>
  <c r="H246" i="13"/>
  <c r="K246" i="13" s="1"/>
  <c r="H245" i="13"/>
  <c r="K245" i="13" s="1"/>
  <c r="H244" i="13"/>
  <c r="K244" i="13" s="1"/>
  <c r="H243" i="13"/>
  <c r="K243" i="13" s="1"/>
  <c r="H242" i="13"/>
  <c r="K242" i="13" s="1"/>
  <c r="H241" i="13"/>
  <c r="K241" i="13" s="1"/>
  <c r="H240" i="13"/>
  <c r="K240" i="13" s="1"/>
  <c r="H239" i="13"/>
  <c r="K239" i="13" s="1"/>
  <c r="H238" i="13"/>
  <c r="K238" i="13" s="1"/>
  <c r="H237" i="13"/>
  <c r="K237" i="13" s="1"/>
  <c r="H236" i="13"/>
  <c r="K236" i="13" s="1"/>
  <c r="H235" i="13"/>
  <c r="K235" i="13" s="1"/>
  <c r="H234" i="13"/>
  <c r="K234" i="13" s="1"/>
  <c r="H233" i="13"/>
  <c r="K233" i="13" s="1"/>
  <c r="H232" i="13"/>
  <c r="K232" i="13" s="1"/>
  <c r="H231" i="13"/>
  <c r="K231" i="13" s="1"/>
  <c r="H230" i="13"/>
  <c r="K230" i="13" s="1"/>
  <c r="H229" i="13"/>
  <c r="K229" i="13" s="1"/>
  <c r="H228" i="13"/>
  <c r="K228" i="13" s="1"/>
  <c r="H227" i="13"/>
  <c r="K227" i="13" s="1"/>
  <c r="H226" i="13"/>
  <c r="K226" i="13" s="1"/>
  <c r="H225" i="13"/>
  <c r="K225" i="13" s="1"/>
  <c r="H224" i="13"/>
  <c r="K224" i="13" s="1"/>
  <c r="H223" i="13"/>
  <c r="K223" i="13" s="1"/>
  <c r="H222" i="13"/>
  <c r="K222" i="13" s="1"/>
  <c r="H221" i="13"/>
  <c r="K221" i="13" s="1"/>
  <c r="H220" i="13"/>
  <c r="K220" i="13" s="1"/>
  <c r="H219" i="13"/>
  <c r="K219" i="13" s="1"/>
  <c r="H218" i="13"/>
  <c r="K218" i="13" s="1"/>
  <c r="H217" i="13"/>
  <c r="K217" i="13" s="1"/>
  <c r="H216" i="13"/>
  <c r="K216" i="13" s="1"/>
  <c r="H215" i="13"/>
  <c r="K215" i="13" s="1"/>
  <c r="H214" i="13"/>
  <c r="K214" i="13" s="1"/>
  <c r="H213" i="13"/>
  <c r="K213" i="13" s="1"/>
  <c r="H212" i="13"/>
  <c r="K212" i="13" s="1"/>
  <c r="H211" i="13"/>
  <c r="K211" i="13" s="1"/>
  <c r="H210" i="13"/>
  <c r="K210" i="13" s="1"/>
  <c r="H209" i="13"/>
  <c r="K209" i="13" s="1"/>
  <c r="H208" i="13"/>
  <c r="K208" i="13" s="1"/>
  <c r="H207" i="13"/>
  <c r="K207" i="13" s="1"/>
  <c r="H206" i="13"/>
  <c r="K206" i="13" s="1"/>
  <c r="H205" i="13"/>
  <c r="K205" i="13" s="1"/>
  <c r="H204" i="13"/>
  <c r="K204" i="13" s="1"/>
  <c r="H203" i="13"/>
  <c r="K203" i="13" s="1"/>
  <c r="H202" i="13"/>
  <c r="K202" i="13" s="1"/>
  <c r="H201" i="13"/>
  <c r="K201" i="13" s="1"/>
  <c r="H200" i="13"/>
  <c r="K200" i="13" s="1"/>
  <c r="H199" i="13"/>
  <c r="K199" i="13" s="1"/>
  <c r="H198" i="13"/>
  <c r="K198" i="13" s="1"/>
  <c r="H197" i="13"/>
  <c r="K197" i="13" s="1"/>
  <c r="H196" i="13"/>
  <c r="K196" i="13" s="1"/>
  <c r="H195" i="13"/>
  <c r="K195" i="13" s="1"/>
  <c r="H194" i="13"/>
  <c r="K194" i="13" s="1"/>
  <c r="H193" i="13"/>
  <c r="K193" i="13" s="1"/>
  <c r="H192" i="13"/>
  <c r="K192" i="13" s="1"/>
  <c r="H191" i="13"/>
  <c r="K191" i="13" s="1"/>
  <c r="H190" i="13"/>
  <c r="K190" i="13" s="1"/>
  <c r="H189" i="13"/>
  <c r="K189" i="13" s="1"/>
  <c r="H188" i="13"/>
  <c r="K188" i="13" s="1"/>
  <c r="H187" i="13"/>
  <c r="K187" i="13" s="1"/>
  <c r="H186" i="13"/>
  <c r="K186" i="13" s="1"/>
  <c r="H185" i="13"/>
  <c r="K185" i="13" s="1"/>
  <c r="H184" i="13"/>
  <c r="K184" i="13" s="1"/>
  <c r="H183" i="13"/>
  <c r="K183" i="13" s="1"/>
  <c r="H182" i="13"/>
  <c r="K182" i="13" s="1"/>
  <c r="H181" i="13"/>
  <c r="K181" i="13" s="1"/>
  <c r="H180" i="13"/>
  <c r="K180" i="13" s="1"/>
  <c r="H179" i="13"/>
  <c r="K179" i="13" s="1"/>
  <c r="H178" i="13"/>
  <c r="K178" i="13" s="1"/>
  <c r="H177" i="13"/>
  <c r="K177" i="13" s="1"/>
  <c r="H176" i="13"/>
  <c r="K176" i="13" s="1"/>
  <c r="H175" i="13"/>
  <c r="K175" i="13" s="1"/>
  <c r="H174" i="13"/>
  <c r="K174" i="13" s="1"/>
  <c r="H173" i="13"/>
  <c r="K173" i="13" s="1"/>
  <c r="H172" i="13"/>
  <c r="K172" i="13" s="1"/>
  <c r="H171" i="13"/>
  <c r="K171" i="13" s="1"/>
  <c r="H170" i="13"/>
  <c r="K170" i="13" s="1"/>
  <c r="H169" i="13"/>
  <c r="K169" i="13" s="1"/>
  <c r="H168" i="13"/>
  <c r="K168" i="13" s="1"/>
  <c r="H167" i="13"/>
  <c r="K167" i="13" s="1"/>
  <c r="H166" i="13"/>
  <c r="K166" i="13" s="1"/>
  <c r="H165" i="13"/>
  <c r="K165" i="13" s="1"/>
  <c r="H164" i="13"/>
  <c r="K164" i="13" s="1"/>
  <c r="H163" i="13"/>
  <c r="K163" i="13" s="1"/>
  <c r="H162" i="13"/>
  <c r="K162" i="13" s="1"/>
  <c r="H161" i="13"/>
  <c r="K161" i="13" s="1"/>
  <c r="H160" i="13"/>
  <c r="K160" i="13" s="1"/>
  <c r="H159" i="13"/>
  <c r="K159" i="13" s="1"/>
  <c r="H158" i="13"/>
  <c r="K158" i="13" s="1"/>
  <c r="H157" i="13"/>
  <c r="K157" i="13" s="1"/>
  <c r="H156" i="13"/>
  <c r="K156" i="13" s="1"/>
  <c r="H155" i="13"/>
  <c r="K155" i="13" s="1"/>
  <c r="H154" i="13"/>
  <c r="K154" i="13" s="1"/>
  <c r="H153" i="13"/>
  <c r="K153" i="13" s="1"/>
  <c r="H152" i="13"/>
  <c r="K152" i="13" s="1"/>
  <c r="H151" i="13"/>
  <c r="K151" i="13" s="1"/>
  <c r="H150" i="13"/>
  <c r="K150" i="13" s="1"/>
  <c r="H149" i="13"/>
  <c r="K149" i="13" s="1"/>
  <c r="H148" i="13"/>
  <c r="K148" i="13" s="1"/>
  <c r="H147" i="13"/>
  <c r="K147" i="13" s="1"/>
  <c r="H146" i="13"/>
  <c r="K146" i="13" s="1"/>
  <c r="H145" i="13"/>
  <c r="K145" i="13" s="1"/>
  <c r="H144" i="13"/>
  <c r="K144" i="13" s="1"/>
  <c r="H143" i="13"/>
  <c r="K143" i="13" s="1"/>
  <c r="H142" i="13"/>
  <c r="K142" i="13" s="1"/>
  <c r="H141" i="13"/>
  <c r="K141" i="13" s="1"/>
  <c r="H140" i="13"/>
  <c r="K140" i="13" s="1"/>
  <c r="H139" i="13"/>
  <c r="K139" i="13" s="1"/>
  <c r="H138" i="13"/>
  <c r="K138" i="13" s="1"/>
  <c r="H137" i="13"/>
  <c r="K137" i="13" s="1"/>
  <c r="H136" i="13"/>
  <c r="K136" i="13" s="1"/>
  <c r="H135" i="13"/>
  <c r="K135" i="13" s="1"/>
  <c r="H134" i="13"/>
  <c r="K134" i="13" s="1"/>
  <c r="H133" i="13"/>
  <c r="K133" i="13" s="1"/>
  <c r="H132" i="13"/>
  <c r="K132" i="13" s="1"/>
  <c r="H131" i="13"/>
  <c r="K131" i="13" s="1"/>
  <c r="H130" i="13"/>
  <c r="K130" i="13" s="1"/>
  <c r="H129" i="13"/>
  <c r="K129" i="13" s="1"/>
  <c r="H128" i="13"/>
  <c r="K128" i="13" s="1"/>
  <c r="H127" i="13"/>
  <c r="K127" i="13" s="1"/>
  <c r="H126" i="13"/>
  <c r="K126" i="13" s="1"/>
  <c r="H125" i="13"/>
  <c r="K125" i="13" s="1"/>
  <c r="H124" i="13"/>
  <c r="K124" i="13" s="1"/>
  <c r="H123" i="13"/>
  <c r="K123" i="13" s="1"/>
  <c r="H122" i="13"/>
  <c r="K122" i="13" s="1"/>
  <c r="H121" i="13"/>
  <c r="K121" i="13" s="1"/>
  <c r="H120" i="13"/>
  <c r="K120" i="13" s="1"/>
  <c r="H119" i="13"/>
  <c r="K119" i="13" s="1"/>
  <c r="H118" i="13"/>
  <c r="K118" i="13" s="1"/>
  <c r="H117" i="13"/>
  <c r="K117" i="13" s="1"/>
  <c r="H116" i="13"/>
  <c r="K116" i="13" s="1"/>
  <c r="H115" i="13"/>
  <c r="K115" i="13" s="1"/>
  <c r="H114" i="13"/>
  <c r="K114" i="13" s="1"/>
  <c r="H113" i="13"/>
  <c r="K113" i="13" s="1"/>
  <c r="H112" i="13"/>
  <c r="K112" i="13" s="1"/>
  <c r="H111" i="13"/>
  <c r="K111" i="13" s="1"/>
  <c r="H110" i="13"/>
  <c r="K110" i="13" s="1"/>
  <c r="H109" i="13"/>
  <c r="K109" i="13" s="1"/>
  <c r="H108" i="13"/>
  <c r="K108" i="13" s="1"/>
  <c r="H107" i="13"/>
  <c r="K107" i="13" s="1"/>
  <c r="H106" i="13"/>
  <c r="K106" i="13" s="1"/>
  <c r="H105" i="13"/>
  <c r="K105" i="13" s="1"/>
  <c r="H104" i="13"/>
  <c r="K104" i="13" s="1"/>
  <c r="H103" i="13"/>
  <c r="K103" i="13" s="1"/>
  <c r="H102" i="13"/>
  <c r="K102" i="13" s="1"/>
  <c r="H101" i="13"/>
  <c r="K101" i="13" s="1"/>
  <c r="H100" i="13"/>
  <c r="K100" i="13" s="1"/>
  <c r="H99" i="13"/>
  <c r="K99" i="13" s="1"/>
  <c r="H98" i="13"/>
  <c r="K98" i="13" s="1"/>
  <c r="H97" i="13"/>
  <c r="K97" i="13" s="1"/>
  <c r="H96" i="13"/>
  <c r="K96" i="13" s="1"/>
  <c r="H95" i="13"/>
  <c r="K95" i="13" s="1"/>
  <c r="H94" i="13"/>
  <c r="K94" i="13" s="1"/>
  <c r="H93" i="13"/>
  <c r="K93" i="13" s="1"/>
  <c r="H92" i="13"/>
  <c r="K92" i="13" s="1"/>
  <c r="H91" i="13"/>
  <c r="K91" i="13" s="1"/>
  <c r="H90" i="13"/>
  <c r="K90" i="13" s="1"/>
  <c r="H89" i="13"/>
  <c r="K89" i="13" s="1"/>
  <c r="H88" i="13"/>
  <c r="K88" i="13" s="1"/>
  <c r="H87" i="13"/>
  <c r="K87" i="13" s="1"/>
  <c r="H86" i="13"/>
  <c r="K86" i="13" s="1"/>
  <c r="H85" i="13"/>
  <c r="K85" i="13" s="1"/>
  <c r="H84" i="13"/>
  <c r="K84" i="13" s="1"/>
  <c r="H83" i="13"/>
  <c r="K83" i="13" s="1"/>
  <c r="H82" i="13"/>
  <c r="K82" i="13" s="1"/>
  <c r="H81" i="13"/>
  <c r="K81" i="13" s="1"/>
  <c r="H80" i="13"/>
  <c r="K80" i="13" s="1"/>
  <c r="H79" i="13"/>
  <c r="K79" i="13" s="1"/>
  <c r="H78" i="13"/>
  <c r="K78" i="13" s="1"/>
  <c r="H77" i="13"/>
  <c r="K77" i="13" s="1"/>
  <c r="H76" i="13"/>
  <c r="K76" i="13" s="1"/>
  <c r="H75" i="13"/>
  <c r="K75" i="13" s="1"/>
  <c r="H74" i="13"/>
  <c r="K74" i="13" s="1"/>
  <c r="H73" i="13"/>
  <c r="K73" i="13" s="1"/>
  <c r="H72" i="13"/>
  <c r="K72" i="13" s="1"/>
  <c r="H71" i="13"/>
  <c r="K71" i="13" s="1"/>
  <c r="H70" i="13"/>
  <c r="K70" i="13" s="1"/>
  <c r="H69" i="13"/>
  <c r="K69" i="13" s="1"/>
  <c r="H68" i="13"/>
  <c r="K68" i="13" s="1"/>
  <c r="H67" i="13"/>
  <c r="K67" i="13" s="1"/>
  <c r="H66" i="13"/>
  <c r="K66" i="13" s="1"/>
  <c r="H65" i="13"/>
  <c r="K65" i="13" s="1"/>
  <c r="H64" i="13"/>
  <c r="K64" i="13" s="1"/>
  <c r="H63" i="13"/>
  <c r="K63" i="13" s="1"/>
  <c r="H62" i="13"/>
  <c r="K62" i="13" s="1"/>
  <c r="H61" i="13"/>
  <c r="K61" i="13" s="1"/>
  <c r="H60" i="13"/>
  <c r="K60" i="13" s="1"/>
  <c r="H59" i="13"/>
  <c r="K59" i="13" s="1"/>
  <c r="H58" i="13"/>
  <c r="K58" i="13" s="1"/>
  <c r="H57" i="13"/>
  <c r="K57" i="13" s="1"/>
  <c r="H56" i="13"/>
  <c r="K56" i="13" s="1"/>
  <c r="H55" i="13"/>
  <c r="K55" i="13" s="1"/>
  <c r="H54" i="13"/>
  <c r="K54" i="13" s="1"/>
  <c r="H53" i="13"/>
  <c r="K53" i="13" s="1"/>
  <c r="H52" i="13"/>
  <c r="K52" i="13" s="1"/>
  <c r="H51" i="13"/>
  <c r="K51" i="13" s="1"/>
  <c r="H50" i="13"/>
  <c r="K50" i="13" s="1"/>
  <c r="H49" i="13"/>
  <c r="K49" i="13" s="1"/>
  <c r="H48" i="13"/>
  <c r="K48" i="13" s="1"/>
  <c r="H47" i="13"/>
  <c r="K47" i="13" s="1"/>
  <c r="H46" i="13"/>
  <c r="K46" i="13" s="1"/>
  <c r="H45" i="13"/>
  <c r="K45" i="13" s="1"/>
  <c r="H44" i="13"/>
  <c r="K44" i="13" s="1"/>
  <c r="H43" i="13"/>
  <c r="K43" i="13" s="1"/>
  <c r="H42" i="13"/>
  <c r="K42" i="13" s="1"/>
  <c r="H41" i="13"/>
  <c r="K41" i="13" s="1"/>
  <c r="H40" i="13"/>
  <c r="K40" i="13" s="1"/>
  <c r="H39" i="13"/>
  <c r="K39" i="13" s="1"/>
  <c r="H38" i="13"/>
  <c r="K38" i="13" s="1"/>
  <c r="H37" i="13"/>
  <c r="K37" i="13" s="1"/>
  <c r="H36" i="13"/>
  <c r="K36" i="13" s="1"/>
  <c r="H35" i="13"/>
  <c r="K35" i="13" s="1"/>
  <c r="H34" i="13"/>
  <c r="K34" i="13" s="1"/>
  <c r="H33" i="13"/>
  <c r="K33" i="13" s="1"/>
  <c r="H32" i="13"/>
  <c r="K32" i="13" s="1"/>
  <c r="H31" i="13"/>
  <c r="K31" i="13" s="1"/>
  <c r="H30" i="13"/>
  <c r="K30" i="13" s="1"/>
  <c r="H29" i="13"/>
  <c r="K29" i="13" s="1"/>
  <c r="H28" i="13"/>
  <c r="K28" i="13" s="1"/>
  <c r="H27" i="13"/>
  <c r="K27" i="13" s="1"/>
  <c r="H26" i="13"/>
  <c r="K26" i="13" s="1"/>
  <c r="H25" i="13"/>
  <c r="K25" i="13" s="1"/>
  <c r="H24" i="13"/>
  <c r="K24" i="13" s="1"/>
  <c r="H23" i="13"/>
  <c r="K23" i="13" s="1"/>
  <c r="H22" i="13"/>
  <c r="K22" i="13" s="1"/>
  <c r="H21" i="13"/>
  <c r="K21" i="13" s="1"/>
  <c r="H20" i="13"/>
  <c r="K20" i="13" s="1"/>
  <c r="H19" i="13"/>
  <c r="K19" i="13" s="1"/>
  <c r="H18" i="13"/>
  <c r="K18" i="13" s="1"/>
  <c r="H17" i="13"/>
  <c r="K17" i="13" s="1"/>
  <c r="H16" i="13"/>
  <c r="K16" i="13" s="1"/>
  <c r="H15" i="13"/>
  <c r="K15" i="13" s="1"/>
  <c r="H14" i="13"/>
  <c r="K14" i="13" s="1"/>
  <c r="H13" i="13"/>
  <c r="K13" i="13" s="1"/>
  <c r="N263" i="12"/>
  <c r="G263" i="12"/>
  <c r="F263" i="12"/>
  <c r="E263" i="12"/>
  <c r="D263" i="12"/>
  <c r="C263" i="12"/>
  <c r="H262" i="12"/>
  <c r="K262" i="12" s="1"/>
  <c r="H261" i="12"/>
  <c r="K261" i="12" s="1"/>
  <c r="H260" i="12"/>
  <c r="K260" i="12" s="1"/>
  <c r="H259" i="12"/>
  <c r="K259" i="12" s="1"/>
  <c r="H258" i="12"/>
  <c r="K258" i="12" s="1"/>
  <c r="H257" i="12"/>
  <c r="K257" i="12" s="1"/>
  <c r="H256" i="12"/>
  <c r="K256" i="12" s="1"/>
  <c r="H255" i="12"/>
  <c r="K255" i="12" s="1"/>
  <c r="H254" i="12"/>
  <c r="K254" i="12" s="1"/>
  <c r="H253" i="12"/>
  <c r="K253" i="12" s="1"/>
  <c r="H252" i="12"/>
  <c r="K252" i="12" s="1"/>
  <c r="H251" i="12"/>
  <c r="K251" i="12" s="1"/>
  <c r="H250" i="12"/>
  <c r="K250" i="12" s="1"/>
  <c r="H249" i="12"/>
  <c r="K249" i="12" s="1"/>
  <c r="H248" i="12"/>
  <c r="K248" i="12" s="1"/>
  <c r="H247" i="12"/>
  <c r="K247" i="12" s="1"/>
  <c r="H246" i="12"/>
  <c r="K246" i="12" s="1"/>
  <c r="H245" i="12"/>
  <c r="K245" i="12" s="1"/>
  <c r="H244" i="12"/>
  <c r="K244" i="12" s="1"/>
  <c r="H243" i="12"/>
  <c r="K243" i="12" s="1"/>
  <c r="H242" i="12"/>
  <c r="K242" i="12" s="1"/>
  <c r="H241" i="12"/>
  <c r="K241" i="12" s="1"/>
  <c r="H240" i="12"/>
  <c r="K240" i="12" s="1"/>
  <c r="H239" i="12"/>
  <c r="K239" i="12" s="1"/>
  <c r="H238" i="12"/>
  <c r="K238" i="12" s="1"/>
  <c r="H237" i="12"/>
  <c r="K237" i="12" s="1"/>
  <c r="H236" i="12"/>
  <c r="K236" i="12" s="1"/>
  <c r="H235" i="12"/>
  <c r="K235" i="12" s="1"/>
  <c r="H234" i="12"/>
  <c r="K234" i="12" s="1"/>
  <c r="H233" i="12"/>
  <c r="K233" i="12" s="1"/>
  <c r="H232" i="12"/>
  <c r="K232" i="12" s="1"/>
  <c r="H231" i="12"/>
  <c r="K231" i="12" s="1"/>
  <c r="H230" i="12"/>
  <c r="K230" i="12" s="1"/>
  <c r="H229" i="12"/>
  <c r="K229" i="12" s="1"/>
  <c r="H228" i="12"/>
  <c r="K228" i="12" s="1"/>
  <c r="H227" i="12"/>
  <c r="K227" i="12" s="1"/>
  <c r="H226" i="12"/>
  <c r="K226" i="12" s="1"/>
  <c r="H225" i="12"/>
  <c r="K225" i="12" s="1"/>
  <c r="H224" i="12"/>
  <c r="K224" i="12" s="1"/>
  <c r="H223" i="12"/>
  <c r="K223" i="12" s="1"/>
  <c r="H222" i="12"/>
  <c r="K222" i="12" s="1"/>
  <c r="H221" i="12"/>
  <c r="K221" i="12" s="1"/>
  <c r="H220" i="12"/>
  <c r="K220" i="12" s="1"/>
  <c r="H219" i="12"/>
  <c r="K219" i="12" s="1"/>
  <c r="H218" i="12"/>
  <c r="K218" i="12" s="1"/>
  <c r="H217" i="12"/>
  <c r="K217" i="12" s="1"/>
  <c r="H216" i="12"/>
  <c r="K216" i="12" s="1"/>
  <c r="H215" i="12"/>
  <c r="K215" i="12" s="1"/>
  <c r="H214" i="12"/>
  <c r="K214" i="12" s="1"/>
  <c r="H213" i="12"/>
  <c r="K213" i="12" s="1"/>
  <c r="H212" i="12"/>
  <c r="K212" i="12" s="1"/>
  <c r="H211" i="12"/>
  <c r="K211" i="12" s="1"/>
  <c r="H210" i="12"/>
  <c r="K210" i="12" s="1"/>
  <c r="H209" i="12"/>
  <c r="K209" i="12" s="1"/>
  <c r="H208" i="12"/>
  <c r="K208" i="12" s="1"/>
  <c r="H207" i="12"/>
  <c r="K207" i="12" s="1"/>
  <c r="H206" i="12"/>
  <c r="K206" i="12" s="1"/>
  <c r="H205" i="12"/>
  <c r="K205" i="12" s="1"/>
  <c r="H204" i="12"/>
  <c r="K204" i="12" s="1"/>
  <c r="H203" i="12"/>
  <c r="K203" i="12" s="1"/>
  <c r="H202" i="12"/>
  <c r="K202" i="12" s="1"/>
  <c r="H201" i="12"/>
  <c r="K201" i="12" s="1"/>
  <c r="H200" i="12"/>
  <c r="K200" i="12" s="1"/>
  <c r="H199" i="12"/>
  <c r="K199" i="12" s="1"/>
  <c r="H198" i="12"/>
  <c r="K198" i="12" s="1"/>
  <c r="H197" i="12"/>
  <c r="K197" i="12" s="1"/>
  <c r="H196" i="12"/>
  <c r="K196" i="12" s="1"/>
  <c r="H195" i="12"/>
  <c r="K195" i="12" s="1"/>
  <c r="H194" i="12"/>
  <c r="K194" i="12" s="1"/>
  <c r="H193" i="12"/>
  <c r="K193" i="12" s="1"/>
  <c r="H192" i="12"/>
  <c r="K192" i="12" s="1"/>
  <c r="H191" i="12"/>
  <c r="K191" i="12" s="1"/>
  <c r="H190" i="12"/>
  <c r="K190" i="12" s="1"/>
  <c r="H189" i="12"/>
  <c r="K189" i="12" s="1"/>
  <c r="H188" i="12"/>
  <c r="K188" i="12" s="1"/>
  <c r="H187" i="12"/>
  <c r="K187" i="12" s="1"/>
  <c r="H186" i="12"/>
  <c r="K186" i="12" s="1"/>
  <c r="H185" i="12"/>
  <c r="K185" i="12" s="1"/>
  <c r="H184" i="12"/>
  <c r="K184" i="12" s="1"/>
  <c r="H183" i="12"/>
  <c r="K183" i="12" s="1"/>
  <c r="H182" i="12"/>
  <c r="K182" i="12" s="1"/>
  <c r="H181" i="12"/>
  <c r="K181" i="12" s="1"/>
  <c r="H180" i="12"/>
  <c r="K180" i="12" s="1"/>
  <c r="H179" i="12"/>
  <c r="K179" i="12" s="1"/>
  <c r="H178" i="12"/>
  <c r="K178" i="12" s="1"/>
  <c r="H177" i="12"/>
  <c r="K177" i="12" s="1"/>
  <c r="H176" i="12"/>
  <c r="K176" i="12" s="1"/>
  <c r="H175" i="12"/>
  <c r="K175" i="12" s="1"/>
  <c r="H174" i="12"/>
  <c r="K174" i="12" s="1"/>
  <c r="H173" i="12"/>
  <c r="K173" i="12" s="1"/>
  <c r="H172" i="12"/>
  <c r="K172" i="12" s="1"/>
  <c r="H171" i="12"/>
  <c r="K171" i="12" s="1"/>
  <c r="H170" i="12"/>
  <c r="K170" i="12" s="1"/>
  <c r="H169" i="12"/>
  <c r="K169" i="12" s="1"/>
  <c r="H168" i="12"/>
  <c r="K168" i="12" s="1"/>
  <c r="H167" i="12"/>
  <c r="K167" i="12" s="1"/>
  <c r="H166" i="12"/>
  <c r="K166" i="12" s="1"/>
  <c r="H165" i="12"/>
  <c r="K165" i="12" s="1"/>
  <c r="H164" i="12"/>
  <c r="K164" i="12" s="1"/>
  <c r="H163" i="12"/>
  <c r="K163" i="12" s="1"/>
  <c r="H162" i="12"/>
  <c r="K162" i="12" s="1"/>
  <c r="H161" i="12"/>
  <c r="K161" i="12" s="1"/>
  <c r="H160" i="12"/>
  <c r="K160" i="12" s="1"/>
  <c r="H159" i="12"/>
  <c r="K159" i="12" s="1"/>
  <c r="H158" i="12"/>
  <c r="K158" i="12" s="1"/>
  <c r="H157" i="12"/>
  <c r="K157" i="12" s="1"/>
  <c r="H156" i="12"/>
  <c r="K156" i="12" s="1"/>
  <c r="H155" i="12"/>
  <c r="K155" i="12" s="1"/>
  <c r="H154" i="12"/>
  <c r="K154" i="12" s="1"/>
  <c r="H153" i="12"/>
  <c r="K153" i="12" s="1"/>
  <c r="H152" i="12"/>
  <c r="K152" i="12" s="1"/>
  <c r="H151" i="12"/>
  <c r="K151" i="12" s="1"/>
  <c r="H150" i="12"/>
  <c r="K150" i="12" s="1"/>
  <c r="H149" i="12"/>
  <c r="K149" i="12" s="1"/>
  <c r="H148" i="12"/>
  <c r="K148" i="12" s="1"/>
  <c r="H147" i="12"/>
  <c r="K147" i="12" s="1"/>
  <c r="H146" i="12"/>
  <c r="K146" i="12" s="1"/>
  <c r="H145" i="12"/>
  <c r="K145" i="12" s="1"/>
  <c r="H144" i="12"/>
  <c r="K144" i="12" s="1"/>
  <c r="H143" i="12"/>
  <c r="K143" i="12" s="1"/>
  <c r="H142" i="12"/>
  <c r="K142" i="12" s="1"/>
  <c r="H141" i="12"/>
  <c r="K141" i="12" s="1"/>
  <c r="H140" i="12"/>
  <c r="K140" i="12" s="1"/>
  <c r="H139" i="12"/>
  <c r="K139" i="12" s="1"/>
  <c r="H138" i="12"/>
  <c r="K138" i="12" s="1"/>
  <c r="H137" i="12"/>
  <c r="K137" i="12" s="1"/>
  <c r="H136" i="12"/>
  <c r="K136" i="12" s="1"/>
  <c r="H135" i="12"/>
  <c r="K135" i="12" s="1"/>
  <c r="H134" i="12"/>
  <c r="K134" i="12" s="1"/>
  <c r="H133" i="12"/>
  <c r="K133" i="12" s="1"/>
  <c r="H132" i="12"/>
  <c r="K132" i="12" s="1"/>
  <c r="H131" i="12"/>
  <c r="K131" i="12" s="1"/>
  <c r="H130" i="12"/>
  <c r="K130" i="12" s="1"/>
  <c r="H129" i="12"/>
  <c r="K129" i="12" s="1"/>
  <c r="H128" i="12"/>
  <c r="K128" i="12" s="1"/>
  <c r="H127" i="12"/>
  <c r="K127" i="12" s="1"/>
  <c r="H126" i="12"/>
  <c r="K126" i="12" s="1"/>
  <c r="H125" i="12"/>
  <c r="K125" i="12" s="1"/>
  <c r="H124" i="12"/>
  <c r="K124" i="12" s="1"/>
  <c r="H123" i="12"/>
  <c r="K123" i="12" s="1"/>
  <c r="H122" i="12"/>
  <c r="K122" i="12" s="1"/>
  <c r="H121" i="12"/>
  <c r="K121" i="12" s="1"/>
  <c r="H120" i="12"/>
  <c r="K120" i="12" s="1"/>
  <c r="H119" i="12"/>
  <c r="K119" i="12" s="1"/>
  <c r="H118" i="12"/>
  <c r="K118" i="12" s="1"/>
  <c r="H117" i="12"/>
  <c r="K117" i="12" s="1"/>
  <c r="H116" i="12"/>
  <c r="K116" i="12" s="1"/>
  <c r="H115" i="12"/>
  <c r="K115" i="12" s="1"/>
  <c r="H114" i="12"/>
  <c r="K114" i="12" s="1"/>
  <c r="H113" i="12"/>
  <c r="K113" i="12" s="1"/>
  <c r="H112" i="12"/>
  <c r="K112" i="12" s="1"/>
  <c r="H111" i="12"/>
  <c r="K111" i="12" s="1"/>
  <c r="H110" i="12"/>
  <c r="K110" i="12" s="1"/>
  <c r="H109" i="12"/>
  <c r="K109" i="12" s="1"/>
  <c r="H108" i="12"/>
  <c r="K108" i="12" s="1"/>
  <c r="H107" i="12"/>
  <c r="K107" i="12" s="1"/>
  <c r="H106" i="12"/>
  <c r="K106" i="12" s="1"/>
  <c r="H105" i="12"/>
  <c r="K105" i="12" s="1"/>
  <c r="H104" i="12"/>
  <c r="K104" i="12" s="1"/>
  <c r="H103" i="12"/>
  <c r="K103" i="12" s="1"/>
  <c r="H102" i="12"/>
  <c r="K102" i="12" s="1"/>
  <c r="H101" i="12"/>
  <c r="K101" i="12" s="1"/>
  <c r="H100" i="12"/>
  <c r="K100" i="12" s="1"/>
  <c r="H99" i="12"/>
  <c r="K99" i="12" s="1"/>
  <c r="H98" i="12"/>
  <c r="K98" i="12" s="1"/>
  <c r="H97" i="12"/>
  <c r="K97" i="12" s="1"/>
  <c r="H96" i="12"/>
  <c r="K96" i="12" s="1"/>
  <c r="H95" i="12"/>
  <c r="K95" i="12" s="1"/>
  <c r="H94" i="12"/>
  <c r="K94" i="12" s="1"/>
  <c r="H93" i="12"/>
  <c r="K93" i="12" s="1"/>
  <c r="H92" i="12"/>
  <c r="K92" i="12" s="1"/>
  <c r="H91" i="12"/>
  <c r="K91" i="12" s="1"/>
  <c r="H90" i="12"/>
  <c r="K90" i="12" s="1"/>
  <c r="H89" i="12"/>
  <c r="K89" i="12" s="1"/>
  <c r="H88" i="12"/>
  <c r="K88" i="12" s="1"/>
  <c r="H87" i="12"/>
  <c r="K87" i="12" s="1"/>
  <c r="H86" i="12"/>
  <c r="K86" i="12" s="1"/>
  <c r="H85" i="12"/>
  <c r="K85" i="12" s="1"/>
  <c r="H84" i="12"/>
  <c r="K84" i="12" s="1"/>
  <c r="H83" i="12"/>
  <c r="K83" i="12" s="1"/>
  <c r="H82" i="12"/>
  <c r="K82" i="12" s="1"/>
  <c r="H81" i="12"/>
  <c r="K81" i="12" s="1"/>
  <c r="H80" i="12"/>
  <c r="K80" i="12" s="1"/>
  <c r="H79" i="12"/>
  <c r="K79" i="12" s="1"/>
  <c r="H78" i="12"/>
  <c r="K78" i="12" s="1"/>
  <c r="H77" i="12"/>
  <c r="K77" i="12" s="1"/>
  <c r="H76" i="12"/>
  <c r="K76" i="12" s="1"/>
  <c r="H75" i="12"/>
  <c r="K75" i="12" s="1"/>
  <c r="H74" i="12"/>
  <c r="K74" i="12" s="1"/>
  <c r="H73" i="12"/>
  <c r="K73" i="12" s="1"/>
  <c r="H72" i="12"/>
  <c r="K72" i="12" s="1"/>
  <c r="H71" i="12"/>
  <c r="K71" i="12" s="1"/>
  <c r="H70" i="12"/>
  <c r="K70" i="12" s="1"/>
  <c r="H69" i="12"/>
  <c r="K69" i="12" s="1"/>
  <c r="H68" i="12"/>
  <c r="K68" i="12" s="1"/>
  <c r="H67" i="12"/>
  <c r="K67" i="12" s="1"/>
  <c r="H66" i="12"/>
  <c r="K66" i="12" s="1"/>
  <c r="H65" i="12"/>
  <c r="K65" i="12" s="1"/>
  <c r="H64" i="12"/>
  <c r="K64" i="12" s="1"/>
  <c r="H63" i="12"/>
  <c r="K63" i="12" s="1"/>
  <c r="H62" i="12"/>
  <c r="K62" i="12" s="1"/>
  <c r="H61" i="12"/>
  <c r="K61" i="12" s="1"/>
  <c r="H60" i="12"/>
  <c r="K60" i="12" s="1"/>
  <c r="H59" i="12"/>
  <c r="K59" i="12" s="1"/>
  <c r="H58" i="12"/>
  <c r="K58" i="12" s="1"/>
  <c r="H57" i="12"/>
  <c r="K57" i="12" s="1"/>
  <c r="H56" i="12"/>
  <c r="K56" i="12" s="1"/>
  <c r="H55" i="12"/>
  <c r="K55" i="12" s="1"/>
  <c r="H54" i="12"/>
  <c r="K54" i="12" s="1"/>
  <c r="H53" i="12"/>
  <c r="K53" i="12" s="1"/>
  <c r="H52" i="12"/>
  <c r="K52" i="12" s="1"/>
  <c r="H51" i="12"/>
  <c r="K51" i="12" s="1"/>
  <c r="H50" i="12"/>
  <c r="K50" i="12" s="1"/>
  <c r="H49" i="12"/>
  <c r="K49" i="12" s="1"/>
  <c r="H48" i="12"/>
  <c r="K48" i="12" s="1"/>
  <c r="H47" i="12"/>
  <c r="K47" i="12" s="1"/>
  <c r="H46" i="12"/>
  <c r="K46" i="12" s="1"/>
  <c r="H45" i="12"/>
  <c r="K45" i="12" s="1"/>
  <c r="H44" i="12"/>
  <c r="K44" i="12" s="1"/>
  <c r="H43" i="12"/>
  <c r="K43" i="12" s="1"/>
  <c r="H42" i="12"/>
  <c r="K42" i="12" s="1"/>
  <c r="H41" i="12"/>
  <c r="K41" i="12" s="1"/>
  <c r="H40" i="12"/>
  <c r="K40" i="12" s="1"/>
  <c r="H39" i="12"/>
  <c r="K39" i="12" s="1"/>
  <c r="H38" i="12"/>
  <c r="K38" i="12" s="1"/>
  <c r="H37" i="12"/>
  <c r="K37" i="12" s="1"/>
  <c r="H36" i="12"/>
  <c r="K36" i="12" s="1"/>
  <c r="H35" i="12"/>
  <c r="K35" i="12" s="1"/>
  <c r="H34" i="12"/>
  <c r="K34" i="12" s="1"/>
  <c r="H33" i="12"/>
  <c r="K33" i="12" s="1"/>
  <c r="H32" i="12"/>
  <c r="K32" i="12" s="1"/>
  <c r="H31" i="12"/>
  <c r="K31" i="12" s="1"/>
  <c r="H30" i="12"/>
  <c r="K30" i="12" s="1"/>
  <c r="H29" i="12"/>
  <c r="K29" i="12" s="1"/>
  <c r="H28" i="12"/>
  <c r="K28" i="12" s="1"/>
  <c r="H27" i="12"/>
  <c r="K27" i="12" s="1"/>
  <c r="H26" i="12"/>
  <c r="K26" i="12" s="1"/>
  <c r="H25" i="12"/>
  <c r="K25" i="12" s="1"/>
  <c r="H24" i="12"/>
  <c r="K24" i="12" s="1"/>
  <c r="H23" i="12"/>
  <c r="K23" i="12" s="1"/>
  <c r="H22" i="12"/>
  <c r="K22" i="12" s="1"/>
  <c r="H21" i="12"/>
  <c r="K21" i="12" s="1"/>
  <c r="H20" i="12"/>
  <c r="K20" i="12" s="1"/>
  <c r="H19" i="12"/>
  <c r="K19" i="12" s="1"/>
  <c r="H18" i="12"/>
  <c r="K18" i="12" s="1"/>
  <c r="H17" i="12"/>
  <c r="K17" i="12" s="1"/>
  <c r="H16" i="12"/>
  <c r="K16" i="12" s="1"/>
  <c r="H15" i="12"/>
  <c r="K15" i="12" s="1"/>
  <c r="H14" i="12"/>
  <c r="K14" i="12" s="1"/>
  <c r="H13" i="12"/>
  <c r="K13" i="12" s="1"/>
  <c r="K16" i="11"/>
  <c r="J16" i="11"/>
  <c r="I16" i="11"/>
  <c r="H16" i="11"/>
  <c r="G16" i="11"/>
  <c r="F16" i="11"/>
  <c r="I41" i="10"/>
  <c r="F41" i="10"/>
  <c r="I37" i="10"/>
  <c r="F37" i="10"/>
  <c r="N32" i="10"/>
  <c r="L32" i="10"/>
  <c r="R31" i="10"/>
  <c r="R32" i="10" s="1"/>
  <c r="R28" i="10"/>
  <c r="R29" i="10" s="1"/>
  <c r="R27" i="10"/>
  <c r="R26" i="10"/>
  <c r="I12" i="10"/>
  <c r="F12" i="10"/>
  <c r="I121" i="9"/>
  <c r="F121" i="9"/>
  <c r="I115" i="9"/>
  <c r="F115" i="9"/>
  <c r="I103" i="9"/>
  <c r="F103" i="9"/>
  <c r="I89" i="9"/>
  <c r="F89" i="9"/>
  <c r="I81" i="9"/>
  <c r="F81" i="9"/>
  <c r="I74" i="9"/>
  <c r="F74" i="9"/>
  <c r="I67" i="9"/>
  <c r="F67" i="9"/>
  <c r="I57" i="9"/>
  <c r="F57" i="9"/>
  <c r="I50" i="9"/>
  <c r="F50" i="9"/>
  <c r="I27" i="9"/>
  <c r="F27" i="9"/>
  <c r="I17" i="9"/>
  <c r="F17" i="9"/>
  <c r="I12" i="9"/>
  <c r="I28" i="8"/>
  <c r="F28" i="8"/>
  <c r="I15" i="8"/>
  <c r="F15" i="8"/>
  <c r="I12" i="8"/>
  <c r="F12" i="8"/>
  <c r="M72" i="7"/>
  <c r="J72" i="7"/>
  <c r="G72" i="7"/>
  <c r="M50" i="7"/>
  <c r="M80" i="7" s="1"/>
  <c r="M78" i="7" s="1"/>
  <c r="J50" i="7"/>
  <c r="J80" i="7" s="1"/>
  <c r="J78" i="7" s="1"/>
  <c r="G50" i="7"/>
  <c r="G80" i="7" s="1"/>
  <c r="G78" i="7" s="1"/>
  <c r="M33" i="7"/>
  <c r="J33" i="7"/>
  <c r="G33" i="7"/>
  <c r="M30" i="7"/>
  <c r="M34" i="7" s="1"/>
  <c r="J30" i="7"/>
  <c r="J34" i="7" s="1"/>
  <c r="G30" i="7"/>
  <c r="G34" i="7" s="1"/>
  <c r="M22" i="7"/>
  <c r="M65" i="7" s="1"/>
  <c r="M63" i="7" s="1"/>
  <c r="J22" i="7"/>
  <c r="J65" i="7" s="1"/>
  <c r="J63" i="7" s="1"/>
  <c r="G22" i="7"/>
  <c r="G21" i="7"/>
  <c r="G20" i="7"/>
  <c r="G19" i="7"/>
  <c r="G65" i="7" s="1"/>
  <c r="G63" i="7" s="1"/>
  <c r="M18" i="7"/>
  <c r="J18" i="7"/>
  <c r="G18" i="7"/>
  <c r="M17" i="7"/>
  <c r="J17" i="7"/>
  <c r="G17" i="7"/>
  <c r="M16" i="7"/>
  <c r="J16" i="7"/>
  <c r="G16" i="7"/>
  <c r="M12" i="7"/>
  <c r="J12" i="7"/>
  <c r="I64" i="6"/>
  <c r="F64" i="6"/>
  <c r="I42" i="6"/>
  <c r="I45" i="6" s="1"/>
  <c r="F42" i="6"/>
  <c r="F45" i="6" s="1"/>
  <c r="I20" i="6"/>
  <c r="I59" i="6" s="1"/>
  <c r="I57" i="6" s="1"/>
  <c r="F20" i="6"/>
  <c r="F59" i="6" s="1"/>
  <c r="F57" i="6" s="1"/>
  <c r="I18" i="6"/>
  <c r="F18" i="6"/>
  <c r="I17" i="6"/>
  <c r="I22" i="8" s="1"/>
  <c r="F17" i="6"/>
  <c r="F22" i="8" s="1"/>
  <c r="I16" i="6"/>
  <c r="F16" i="6"/>
  <c r="I15" i="6"/>
  <c r="F15" i="6"/>
  <c r="I12" i="6"/>
  <c r="F12" i="6"/>
  <c r="I22" i="5"/>
  <c r="F22" i="5"/>
  <c r="I21" i="5"/>
  <c r="F21" i="5"/>
  <c r="I17" i="5"/>
  <c r="F17" i="5"/>
  <c r="I16" i="5"/>
  <c r="F16" i="5"/>
  <c r="I12" i="5"/>
  <c r="F12" i="5"/>
  <c r="I33" i="4"/>
  <c r="F33" i="4"/>
  <c r="I20" i="4"/>
  <c r="F20" i="4"/>
  <c r="I12" i="4"/>
  <c r="F12" i="4"/>
  <c r="I41" i="3"/>
  <c r="I45" i="3" s="1"/>
  <c r="F41" i="3"/>
  <c r="F45" i="3" s="1"/>
  <c r="I12" i="3"/>
  <c r="F12" i="3"/>
  <c r="J62" i="2"/>
  <c r="G62" i="2"/>
  <c r="J61" i="2"/>
  <c r="G61" i="2"/>
  <c r="J60" i="2"/>
  <c r="J63" i="2" s="1"/>
  <c r="G60" i="2"/>
  <c r="G63" i="2" s="1"/>
  <c r="J12" i="2"/>
  <c r="G12" i="2"/>
  <c r="I20" i="1"/>
  <c r="F20" i="1"/>
  <c r="I18" i="1"/>
  <c r="F18" i="1"/>
  <c r="F17" i="11" l="1"/>
  <c r="G17" i="11"/>
  <c r="H17" i="11"/>
  <c r="I17" i="11"/>
  <c r="J17" i="11"/>
  <c r="K17" i="11"/>
  <c r="O13" i="12"/>
  <c r="M13" i="12"/>
  <c r="P13" i="12" s="1"/>
  <c r="O14" i="12"/>
  <c r="M14" i="12"/>
  <c r="P14" i="12" s="1"/>
  <c r="O15" i="12"/>
  <c r="M15" i="12"/>
  <c r="P15" i="12" s="1"/>
  <c r="O16" i="12"/>
  <c r="M16" i="12"/>
  <c r="P16" i="12" s="1"/>
  <c r="O17" i="12"/>
  <c r="M17" i="12"/>
  <c r="P17" i="12" s="1"/>
  <c r="O18" i="12"/>
  <c r="M18" i="12"/>
  <c r="P18" i="12" s="1"/>
  <c r="O19" i="12"/>
  <c r="M19" i="12"/>
  <c r="P19" i="12" s="1"/>
  <c r="O20" i="12"/>
  <c r="M20" i="12"/>
  <c r="P20" i="12" s="1"/>
  <c r="O21" i="12"/>
  <c r="M21" i="12"/>
  <c r="P21" i="12" s="1"/>
  <c r="O22" i="12"/>
  <c r="M22" i="12"/>
  <c r="P22" i="12" s="1"/>
  <c r="O23" i="12"/>
  <c r="M23" i="12"/>
  <c r="P23" i="12" s="1"/>
  <c r="O24" i="12"/>
  <c r="M24" i="12"/>
  <c r="P24" i="12" s="1"/>
  <c r="O25" i="12"/>
  <c r="M25" i="12"/>
  <c r="P25" i="12" s="1"/>
  <c r="O26" i="12"/>
  <c r="M26" i="12"/>
  <c r="P26" i="12" s="1"/>
  <c r="O27" i="12"/>
  <c r="M27" i="12"/>
  <c r="P27" i="12" s="1"/>
  <c r="O28" i="12"/>
  <c r="M28" i="12"/>
  <c r="P28" i="12" s="1"/>
  <c r="O29" i="12"/>
  <c r="M29" i="12"/>
  <c r="P29" i="12" s="1"/>
  <c r="O30" i="12"/>
  <c r="M30" i="12"/>
  <c r="P30" i="12" s="1"/>
  <c r="O31" i="12"/>
  <c r="M31" i="12"/>
  <c r="P31" i="12" s="1"/>
  <c r="O32" i="12"/>
  <c r="M32" i="12"/>
  <c r="P32" i="12" s="1"/>
  <c r="O33" i="12"/>
  <c r="M33" i="12"/>
  <c r="P33" i="12" s="1"/>
  <c r="O34" i="12"/>
  <c r="M34" i="12"/>
  <c r="P34" i="12" s="1"/>
  <c r="O35" i="12"/>
  <c r="M35" i="12"/>
  <c r="P35" i="12" s="1"/>
  <c r="O36" i="12"/>
  <c r="M36" i="12"/>
  <c r="P36" i="12" s="1"/>
  <c r="O37" i="12"/>
  <c r="M37" i="12"/>
  <c r="P37" i="12" s="1"/>
  <c r="O38" i="12"/>
  <c r="M38" i="12"/>
  <c r="P38" i="12" s="1"/>
  <c r="O39" i="12"/>
  <c r="M39" i="12"/>
  <c r="P39" i="12" s="1"/>
  <c r="O40" i="12"/>
  <c r="M40" i="12"/>
  <c r="P40" i="12" s="1"/>
  <c r="O41" i="12"/>
  <c r="M41" i="12"/>
  <c r="P41" i="12" s="1"/>
  <c r="O42" i="12"/>
  <c r="M42" i="12"/>
  <c r="P42" i="12" s="1"/>
  <c r="O43" i="12"/>
  <c r="M43" i="12"/>
  <c r="P43" i="12" s="1"/>
  <c r="O44" i="12"/>
  <c r="M44" i="12"/>
  <c r="P44" i="12" s="1"/>
  <c r="O45" i="12"/>
  <c r="M45" i="12"/>
  <c r="P45" i="12" s="1"/>
  <c r="O46" i="12"/>
  <c r="M46" i="12"/>
  <c r="P46" i="12" s="1"/>
  <c r="O47" i="12"/>
  <c r="M47" i="12"/>
  <c r="P47" i="12" s="1"/>
  <c r="O48" i="12"/>
  <c r="M48" i="12"/>
  <c r="P48" i="12" s="1"/>
  <c r="O49" i="12"/>
  <c r="M49" i="12"/>
  <c r="P49" i="12" s="1"/>
  <c r="O50" i="12"/>
  <c r="M50" i="12"/>
  <c r="P50" i="12" s="1"/>
  <c r="O51" i="12"/>
  <c r="M51" i="12"/>
  <c r="P51" i="12" s="1"/>
  <c r="O52" i="12"/>
  <c r="M52" i="12"/>
  <c r="P52" i="12" s="1"/>
  <c r="O53" i="12"/>
  <c r="M53" i="12"/>
  <c r="P53" i="12" s="1"/>
  <c r="O54" i="12"/>
  <c r="M54" i="12"/>
  <c r="P54" i="12" s="1"/>
  <c r="O55" i="12"/>
  <c r="M55" i="12"/>
  <c r="P55" i="12" s="1"/>
  <c r="O56" i="12"/>
  <c r="M56" i="12"/>
  <c r="P56" i="12" s="1"/>
  <c r="O57" i="12"/>
  <c r="M57" i="12"/>
  <c r="P57" i="12" s="1"/>
  <c r="O58" i="12"/>
  <c r="M58" i="12"/>
  <c r="P58" i="12" s="1"/>
  <c r="O59" i="12"/>
  <c r="M59" i="12"/>
  <c r="P59" i="12" s="1"/>
  <c r="O60" i="12"/>
  <c r="M60" i="12"/>
  <c r="P60" i="12" s="1"/>
  <c r="O61" i="12"/>
  <c r="M61" i="12"/>
  <c r="P61" i="12" s="1"/>
  <c r="O62" i="12"/>
  <c r="M62" i="12"/>
  <c r="P62" i="12" s="1"/>
  <c r="O63" i="12"/>
  <c r="M63" i="12"/>
  <c r="P63" i="12" s="1"/>
  <c r="O64" i="12"/>
  <c r="M64" i="12"/>
  <c r="P64" i="12" s="1"/>
  <c r="O65" i="12"/>
  <c r="M65" i="12"/>
  <c r="P65" i="12" s="1"/>
  <c r="O66" i="12"/>
  <c r="M66" i="12"/>
  <c r="P66" i="12" s="1"/>
  <c r="O67" i="12"/>
  <c r="M67" i="12"/>
  <c r="P67" i="12" s="1"/>
  <c r="O68" i="12"/>
  <c r="M68" i="12"/>
  <c r="P68" i="12" s="1"/>
  <c r="O69" i="12"/>
  <c r="M69" i="12"/>
  <c r="P69" i="12" s="1"/>
  <c r="O70" i="12"/>
  <c r="M70" i="12"/>
  <c r="P70" i="12" s="1"/>
  <c r="O71" i="12"/>
  <c r="M71" i="12"/>
  <c r="P71" i="12" s="1"/>
  <c r="O72" i="12"/>
  <c r="M72" i="12"/>
  <c r="P72" i="12" s="1"/>
  <c r="O73" i="12"/>
  <c r="M73" i="12"/>
  <c r="P73" i="12" s="1"/>
  <c r="O74" i="12"/>
  <c r="M74" i="12"/>
  <c r="P74" i="12" s="1"/>
  <c r="O75" i="12"/>
  <c r="M75" i="12"/>
  <c r="P75" i="12" s="1"/>
  <c r="O76" i="12"/>
  <c r="M76" i="12"/>
  <c r="P76" i="12" s="1"/>
  <c r="O77" i="12"/>
  <c r="M77" i="12"/>
  <c r="P77" i="12" s="1"/>
  <c r="O78" i="12"/>
  <c r="M78" i="12"/>
  <c r="P78" i="12" s="1"/>
  <c r="O79" i="12"/>
  <c r="M79" i="12"/>
  <c r="P79" i="12" s="1"/>
  <c r="O80" i="12"/>
  <c r="M80" i="12"/>
  <c r="P80" i="12" s="1"/>
  <c r="O81" i="12"/>
  <c r="M81" i="12"/>
  <c r="P81" i="12" s="1"/>
  <c r="O82" i="12"/>
  <c r="M82" i="12"/>
  <c r="P82" i="12" s="1"/>
  <c r="O83" i="12"/>
  <c r="M83" i="12"/>
  <c r="P83" i="12" s="1"/>
  <c r="O84" i="12"/>
  <c r="M84" i="12"/>
  <c r="P84" i="12" s="1"/>
  <c r="O85" i="12"/>
  <c r="M85" i="12"/>
  <c r="P85" i="12" s="1"/>
  <c r="O86" i="12"/>
  <c r="M86" i="12"/>
  <c r="P86" i="12" s="1"/>
  <c r="O87" i="12"/>
  <c r="M87" i="12"/>
  <c r="P87" i="12" s="1"/>
  <c r="O88" i="12"/>
  <c r="M88" i="12"/>
  <c r="P88" i="12" s="1"/>
  <c r="O89" i="12"/>
  <c r="M89" i="12"/>
  <c r="P89" i="12" s="1"/>
  <c r="O90" i="12"/>
  <c r="M90" i="12"/>
  <c r="P90" i="12" s="1"/>
  <c r="O91" i="12"/>
  <c r="M91" i="12"/>
  <c r="P91" i="12" s="1"/>
  <c r="O92" i="12"/>
  <c r="M92" i="12"/>
  <c r="P92" i="12" s="1"/>
  <c r="O93" i="12"/>
  <c r="M93" i="12"/>
  <c r="P93" i="12" s="1"/>
  <c r="O94" i="12"/>
  <c r="M94" i="12"/>
  <c r="P94" i="12" s="1"/>
  <c r="O95" i="12"/>
  <c r="M95" i="12"/>
  <c r="P95" i="12" s="1"/>
  <c r="O96" i="12"/>
  <c r="M96" i="12"/>
  <c r="P96" i="12" s="1"/>
  <c r="O97" i="12"/>
  <c r="M97" i="12"/>
  <c r="P97" i="12" s="1"/>
  <c r="O98" i="12"/>
  <c r="M98" i="12"/>
  <c r="P98" i="12" s="1"/>
  <c r="O99" i="12"/>
  <c r="M99" i="12"/>
  <c r="P99" i="12" s="1"/>
  <c r="O100" i="12"/>
  <c r="M100" i="12"/>
  <c r="P100" i="12" s="1"/>
  <c r="O101" i="12"/>
  <c r="M101" i="12"/>
  <c r="P101" i="12" s="1"/>
  <c r="O102" i="12"/>
  <c r="M102" i="12"/>
  <c r="P102" i="12" s="1"/>
  <c r="O103" i="12"/>
  <c r="M103" i="12"/>
  <c r="P103" i="12" s="1"/>
  <c r="O104" i="12"/>
  <c r="M104" i="12"/>
  <c r="P104" i="12" s="1"/>
  <c r="O105" i="12"/>
  <c r="M105" i="12"/>
  <c r="P105" i="12" s="1"/>
  <c r="O106" i="12"/>
  <c r="M106" i="12"/>
  <c r="P106" i="12" s="1"/>
  <c r="O107" i="12"/>
  <c r="M107" i="12"/>
  <c r="P107" i="12" s="1"/>
  <c r="O108" i="12"/>
  <c r="M108" i="12"/>
  <c r="P108" i="12" s="1"/>
  <c r="O109" i="12"/>
  <c r="M109" i="12"/>
  <c r="P109" i="12" s="1"/>
  <c r="O110" i="12"/>
  <c r="M110" i="12"/>
  <c r="P110" i="12" s="1"/>
  <c r="O111" i="12"/>
  <c r="M111" i="12"/>
  <c r="P111" i="12" s="1"/>
  <c r="O112" i="12"/>
  <c r="M112" i="12"/>
  <c r="P112" i="12" s="1"/>
  <c r="O113" i="12"/>
  <c r="M113" i="12"/>
  <c r="P113" i="12" s="1"/>
  <c r="O114" i="12"/>
  <c r="M114" i="12"/>
  <c r="P114" i="12" s="1"/>
  <c r="O115" i="12"/>
  <c r="M115" i="12"/>
  <c r="P115" i="12" s="1"/>
  <c r="O116" i="12"/>
  <c r="M116" i="12"/>
  <c r="P116" i="12" s="1"/>
  <c r="O117" i="12"/>
  <c r="M117" i="12"/>
  <c r="P117" i="12" s="1"/>
  <c r="O118" i="12"/>
  <c r="M118" i="12"/>
  <c r="P118" i="12" s="1"/>
  <c r="O119" i="12"/>
  <c r="M119" i="12"/>
  <c r="P119" i="12" s="1"/>
  <c r="O120" i="12"/>
  <c r="M120" i="12"/>
  <c r="P120" i="12" s="1"/>
  <c r="O121" i="12"/>
  <c r="M121" i="12"/>
  <c r="P121" i="12" s="1"/>
  <c r="O122" i="12"/>
  <c r="M122" i="12"/>
  <c r="P122" i="12" s="1"/>
  <c r="O123" i="12"/>
  <c r="M123" i="12"/>
  <c r="P123" i="12" s="1"/>
  <c r="O124" i="12"/>
  <c r="M124" i="12"/>
  <c r="P124" i="12" s="1"/>
  <c r="O125" i="12"/>
  <c r="M125" i="12"/>
  <c r="P125" i="12" s="1"/>
  <c r="O126" i="12"/>
  <c r="M126" i="12"/>
  <c r="P126" i="12" s="1"/>
  <c r="O127" i="12"/>
  <c r="M127" i="12"/>
  <c r="P127" i="12" s="1"/>
  <c r="O128" i="12"/>
  <c r="M128" i="12"/>
  <c r="P128" i="12" s="1"/>
  <c r="O129" i="12"/>
  <c r="M129" i="12"/>
  <c r="P129" i="12" s="1"/>
  <c r="O130" i="12"/>
  <c r="M130" i="12"/>
  <c r="P130" i="12" s="1"/>
  <c r="O131" i="12"/>
  <c r="M131" i="12"/>
  <c r="P131" i="12" s="1"/>
  <c r="O132" i="12"/>
  <c r="M132" i="12"/>
  <c r="P132" i="12" s="1"/>
  <c r="O133" i="12"/>
  <c r="M133" i="12"/>
  <c r="P133" i="12" s="1"/>
  <c r="O134" i="12"/>
  <c r="M134" i="12"/>
  <c r="P134" i="12" s="1"/>
  <c r="O135" i="12"/>
  <c r="M135" i="12"/>
  <c r="P135" i="12" s="1"/>
  <c r="O136" i="12"/>
  <c r="M136" i="12"/>
  <c r="P136" i="12" s="1"/>
  <c r="O137" i="12"/>
  <c r="M137" i="12"/>
  <c r="P137" i="12" s="1"/>
  <c r="O138" i="12"/>
  <c r="M138" i="12"/>
  <c r="P138" i="12" s="1"/>
  <c r="O139" i="12"/>
  <c r="M139" i="12"/>
  <c r="P139" i="12" s="1"/>
  <c r="O140" i="12"/>
  <c r="M140" i="12"/>
  <c r="P140" i="12" s="1"/>
  <c r="O141" i="12"/>
  <c r="M141" i="12"/>
  <c r="P141" i="12" s="1"/>
  <c r="O142" i="12"/>
  <c r="M142" i="12"/>
  <c r="P142" i="12" s="1"/>
  <c r="O143" i="12"/>
  <c r="M143" i="12"/>
  <c r="P143" i="12" s="1"/>
  <c r="O144" i="12"/>
  <c r="M144" i="12"/>
  <c r="P144" i="12" s="1"/>
  <c r="O145" i="12"/>
  <c r="M145" i="12"/>
  <c r="P145" i="12" s="1"/>
  <c r="O146" i="12"/>
  <c r="M146" i="12"/>
  <c r="P146" i="12" s="1"/>
  <c r="O147" i="12"/>
  <c r="M147" i="12"/>
  <c r="P147" i="12" s="1"/>
  <c r="O148" i="12"/>
  <c r="M148" i="12"/>
  <c r="P148" i="12" s="1"/>
  <c r="O149" i="12"/>
  <c r="M149" i="12"/>
  <c r="P149" i="12" s="1"/>
  <c r="O150" i="12"/>
  <c r="M150" i="12"/>
  <c r="P150" i="12" s="1"/>
  <c r="O151" i="12"/>
  <c r="M151" i="12"/>
  <c r="P151" i="12" s="1"/>
  <c r="O152" i="12"/>
  <c r="M152" i="12"/>
  <c r="P152" i="12" s="1"/>
  <c r="O153" i="12"/>
  <c r="M153" i="12"/>
  <c r="P153" i="12" s="1"/>
  <c r="O154" i="12"/>
  <c r="M154" i="12"/>
  <c r="P154" i="12" s="1"/>
  <c r="O155" i="12"/>
  <c r="M155" i="12"/>
  <c r="P155" i="12" s="1"/>
  <c r="O156" i="12"/>
  <c r="M156" i="12"/>
  <c r="P156" i="12" s="1"/>
  <c r="O157" i="12"/>
  <c r="M157" i="12"/>
  <c r="P157" i="12" s="1"/>
  <c r="O158" i="12"/>
  <c r="M158" i="12"/>
  <c r="P158" i="12" s="1"/>
  <c r="O159" i="12"/>
  <c r="M159" i="12"/>
  <c r="P159" i="12" s="1"/>
  <c r="O160" i="12"/>
  <c r="M160" i="12"/>
  <c r="P160" i="12" s="1"/>
  <c r="O161" i="12"/>
  <c r="M161" i="12"/>
  <c r="P161" i="12" s="1"/>
  <c r="O162" i="12"/>
  <c r="M162" i="12"/>
  <c r="P162" i="12" s="1"/>
  <c r="O163" i="12"/>
  <c r="M163" i="12"/>
  <c r="P163" i="12" s="1"/>
  <c r="O164" i="12"/>
  <c r="M164" i="12"/>
  <c r="P164" i="12" s="1"/>
  <c r="O165" i="12"/>
  <c r="M165" i="12"/>
  <c r="P165" i="12" s="1"/>
  <c r="O166" i="12"/>
  <c r="M166" i="12"/>
  <c r="P166" i="12" s="1"/>
  <c r="O167" i="12"/>
  <c r="M167" i="12"/>
  <c r="P167" i="12" s="1"/>
  <c r="O168" i="12"/>
  <c r="M168" i="12"/>
  <c r="P168" i="12" s="1"/>
  <c r="O169" i="12"/>
  <c r="M169" i="12"/>
  <c r="P169" i="12" s="1"/>
  <c r="O170" i="12"/>
  <c r="M170" i="12"/>
  <c r="P170" i="12" s="1"/>
  <c r="O171" i="12"/>
  <c r="M171" i="12"/>
  <c r="P171" i="12" s="1"/>
  <c r="O172" i="12"/>
  <c r="M172" i="12"/>
  <c r="P172" i="12" s="1"/>
  <c r="O173" i="12"/>
  <c r="M173" i="12"/>
  <c r="P173" i="12" s="1"/>
  <c r="O174" i="12"/>
  <c r="M174" i="12"/>
  <c r="P174" i="12" s="1"/>
  <c r="O175" i="12"/>
  <c r="M175" i="12"/>
  <c r="P175" i="12" s="1"/>
  <c r="O176" i="12"/>
  <c r="M176" i="12"/>
  <c r="P176" i="12" s="1"/>
  <c r="O177" i="12"/>
  <c r="M177" i="12"/>
  <c r="P177" i="12" s="1"/>
  <c r="O178" i="12"/>
  <c r="M178" i="12"/>
  <c r="P178" i="12" s="1"/>
  <c r="O179" i="12"/>
  <c r="M179" i="12"/>
  <c r="P179" i="12" s="1"/>
  <c r="O180" i="12"/>
  <c r="M180" i="12"/>
  <c r="P180" i="12" s="1"/>
  <c r="O181" i="12"/>
  <c r="M181" i="12"/>
  <c r="P181" i="12" s="1"/>
  <c r="O182" i="12"/>
  <c r="M182" i="12"/>
  <c r="P182" i="12" s="1"/>
  <c r="O183" i="12"/>
  <c r="M183" i="12"/>
  <c r="P183" i="12" s="1"/>
  <c r="O184" i="12"/>
  <c r="M184" i="12"/>
  <c r="P184" i="12" s="1"/>
  <c r="O185" i="12"/>
  <c r="M185" i="12"/>
  <c r="P185" i="12" s="1"/>
  <c r="O186" i="12"/>
  <c r="M186" i="12"/>
  <c r="P186" i="12" s="1"/>
  <c r="O187" i="12"/>
  <c r="M187" i="12"/>
  <c r="P187" i="12" s="1"/>
  <c r="O188" i="12"/>
  <c r="M188" i="12"/>
  <c r="P188" i="12" s="1"/>
  <c r="O189" i="12"/>
  <c r="M189" i="12"/>
  <c r="P189" i="12" s="1"/>
  <c r="O190" i="12"/>
  <c r="M190" i="12"/>
  <c r="P190" i="12" s="1"/>
  <c r="O191" i="12"/>
  <c r="M191" i="12"/>
  <c r="P191" i="12" s="1"/>
  <c r="O192" i="12"/>
  <c r="M192" i="12"/>
  <c r="P192" i="12" s="1"/>
  <c r="O193" i="12"/>
  <c r="M193" i="12"/>
  <c r="P193" i="12" s="1"/>
  <c r="O194" i="12"/>
  <c r="M194" i="12"/>
  <c r="P194" i="12" s="1"/>
  <c r="O195" i="12"/>
  <c r="M195" i="12"/>
  <c r="P195" i="12" s="1"/>
  <c r="O196" i="12"/>
  <c r="M196" i="12"/>
  <c r="P196" i="12" s="1"/>
  <c r="O197" i="12"/>
  <c r="M197" i="12"/>
  <c r="P197" i="12" s="1"/>
  <c r="O198" i="12"/>
  <c r="M198" i="12"/>
  <c r="P198" i="12" s="1"/>
  <c r="O199" i="12"/>
  <c r="M199" i="12"/>
  <c r="P199" i="12" s="1"/>
  <c r="O200" i="12"/>
  <c r="M200" i="12"/>
  <c r="P200" i="12" s="1"/>
  <c r="O201" i="12"/>
  <c r="M201" i="12"/>
  <c r="P201" i="12" s="1"/>
  <c r="O202" i="12"/>
  <c r="M202" i="12"/>
  <c r="P202" i="12" s="1"/>
  <c r="O203" i="12"/>
  <c r="M203" i="12"/>
  <c r="P203" i="12" s="1"/>
  <c r="O204" i="12"/>
  <c r="M204" i="12"/>
  <c r="P204" i="12" s="1"/>
  <c r="O205" i="12"/>
  <c r="M205" i="12"/>
  <c r="P205" i="12" s="1"/>
  <c r="O206" i="12"/>
  <c r="M206" i="12"/>
  <c r="P206" i="12" s="1"/>
  <c r="O207" i="12"/>
  <c r="M207" i="12"/>
  <c r="P207" i="12" s="1"/>
  <c r="O208" i="12"/>
  <c r="M208" i="12"/>
  <c r="P208" i="12" s="1"/>
  <c r="O209" i="12"/>
  <c r="M209" i="12"/>
  <c r="P209" i="12" s="1"/>
  <c r="O210" i="12"/>
  <c r="M210" i="12"/>
  <c r="P210" i="12" s="1"/>
  <c r="O211" i="12"/>
  <c r="M211" i="12"/>
  <c r="P211" i="12" s="1"/>
  <c r="O212" i="12"/>
  <c r="M212" i="12"/>
  <c r="P212" i="12" s="1"/>
  <c r="O213" i="12"/>
  <c r="M213" i="12"/>
  <c r="P213" i="12" s="1"/>
  <c r="O214" i="12"/>
  <c r="M214" i="12"/>
  <c r="P214" i="12" s="1"/>
  <c r="O215" i="12"/>
  <c r="M215" i="12"/>
  <c r="P215" i="12" s="1"/>
  <c r="O216" i="12"/>
  <c r="M216" i="12"/>
  <c r="P216" i="12" s="1"/>
  <c r="O217" i="12"/>
  <c r="M217" i="12"/>
  <c r="P217" i="12" s="1"/>
  <c r="O218" i="12"/>
  <c r="M218" i="12"/>
  <c r="P218" i="12" s="1"/>
  <c r="O219" i="12"/>
  <c r="M219" i="12"/>
  <c r="P219" i="12" s="1"/>
  <c r="O220" i="12"/>
  <c r="M220" i="12"/>
  <c r="P220" i="12" s="1"/>
  <c r="O221" i="12"/>
  <c r="M221" i="12"/>
  <c r="P221" i="12" s="1"/>
  <c r="O222" i="12"/>
  <c r="M222" i="12"/>
  <c r="P222" i="12" s="1"/>
  <c r="O223" i="12"/>
  <c r="M223" i="12"/>
  <c r="P223" i="12" s="1"/>
  <c r="O224" i="12"/>
  <c r="M224" i="12"/>
  <c r="P224" i="12" s="1"/>
  <c r="O225" i="12"/>
  <c r="M225" i="12"/>
  <c r="P225" i="12" s="1"/>
  <c r="O226" i="12"/>
  <c r="M226" i="12"/>
  <c r="P226" i="12" s="1"/>
  <c r="O227" i="12"/>
  <c r="M227" i="12"/>
  <c r="P227" i="12" s="1"/>
  <c r="O228" i="12"/>
  <c r="M228" i="12"/>
  <c r="P228" i="12" s="1"/>
  <c r="O229" i="12"/>
  <c r="M229" i="12"/>
  <c r="P229" i="12" s="1"/>
  <c r="O230" i="12"/>
  <c r="M230" i="12"/>
  <c r="P230" i="12" s="1"/>
  <c r="O231" i="12"/>
  <c r="M231" i="12"/>
  <c r="P231" i="12" s="1"/>
  <c r="O232" i="12"/>
  <c r="M232" i="12"/>
  <c r="P232" i="12" s="1"/>
  <c r="O233" i="12"/>
  <c r="M233" i="12"/>
  <c r="P233" i="12" s="1"/>
  <c r="O234" i="12"/>
  <c r="M234" i="12"/>
  <c r="P234" i="12" s="1"/>
  <c r="O235" i="12"/>
  <c r="M235" i="12"/>
  <c r="P235" i="12" s="1"/>
  <c r="O236" i="12"/>
  <c r="M236" i="12"/>
  <c r="P236" i="12" s="1"/>
  <c r="O237" i="12"/>
  <c r="M237" i="12"/>
  <c r="P237" i="12" s="1"/>
  <c r="O238" i="12"/>
  <c r="M238" i="12"/>
  <c r="P238" i="12" s="1"/>
  <c r="O239" i="12"/>
  <c r="M239" i="12"/>
  <c r="P239" i="12" s="1"/>
  <c r="O240" i="12"/>
  <c r="M240" i="12"/>
  <c r="P240" i="12" s="1"/>
  <c r="O241" i="12"/>
  <c r="M241" i="12"/>
  <c r="P241" i="12" s="1"/>
  <c r="O242" i="12"/>
  <c r="M242" i="12"/>
  <c r="P242" i="12" s="1"/>
  <c r="O243" i="12"/>
  <c r="M243" i="12"/>
  <c r="P243" i="12" s="1"/>
  <c r="O244" i="12"/>
  <c r="M244" i="12"/>
  <c r="P244" i="12" s="1"/>
  <c r="O245" i="12"/>
  <c r="M245" i="12"/>
  <c r="P245" i="12" s="1"/>
  <c r="O246" i="12"/>
  <c r="M246" i="12"/>
  <c r="P246" i="12" s="1"/>
  <c r="O247" i="12"/>
  <c r="M247" i="12"/>
  <c r="P247" i="12" s="1"/>
  <c r="O248" i="12"/>
  <c r="M248" i="12"/>
  <c r="P248" i="12" s="1"/>
  <c r="O249" i="12"/>
  <c r="M249" i="12"/>
  <c r="P249" i="12" s="1"/>
  <c r="O250" i="12"/>
  <c r="M250" i="12"/>
  <c r="P250" i="12" s="1"/>
  <c r="O251" i="12"/>
  <c r="M251" i="12"/>
  <c r="P251" i="12" s="1"/>
  <c r="O252" i="12"/>
  <c r="M252" i="12"/>
  <c r="P252" i="12" s="1"/>
  <c r="O253" i="12"/>
  <c r="M253" i="12"/>
  <c r="P253" i="12" s="1"/>
  <c r="O254" i="12"/>
  <c r="M254" i="12"/>
  <c r="P254" i="12" s="1"/>
  <c r="O255" i="12"/>
  <c r="M255" i="12"/>
  <c r="P255" i="12" s="1"/>
  <c r="O256" i="12"/>
  <c r="M256" i="12"/>
  <c r="P256" i="12" s="1"/>
  <c r="O257" i="12"/>
  <c r="M257" i="12"/>
  <c r="P257" i="12" s="1"/>
  <c r="O258" i="12"/>
  <c r="M258" i="12"/>
  <c r="P258" i="12" s="1"/>
  <c r="O259" i="12"/>
  <c r="M259" i="12"/>
  <c r="P259" i="12" s="1"/>
  <c r="O260" i="12"/>
  <c r="M260" i="12"/>
  <c r="P260" i="12" s="1"/>
  <c r="O261" i="12"/>
  <c r="M261" i="12"/>
  <c r="P261" i="12" s="1"/>
  <c r="O262" i="12"/>
  <c r="M262" i="12"/>
  <c r="P262" i="12" s="1"/>
  <c r="O13" i="13"/>
  <c r="M13" i="13"/>
  <c r="P13" i="13" s="1"/>
  <c r="O14" i="13"/>
  <c r="M14" i="13"/>
  <c r="P14" i="13" s="1"/>
  <c r="O15" i="13"/>
  <c r="M15" i="13"/>
  <c r="P15" i="13" s="1"/>
  <c r="O16" i="13"/>
  <c r="M16" i="13"/>
  <c r="P16" i="13" s="1"/>
  <c r="O17" i="13"/>
  <c r="M17" i="13"/>
  <c r="P17" i="13" s="1"/>
  <c r="O18" i="13"/>
  <c r="M18" i="13"/>
  <c r="P18" i="13" s="1"/>
  <c r="O19" i="13"/>
  <c r="M19" i="13"/>
  <c r="P19" i="13" s="1"/>
  <c r="O20" i="13"/>
  <c r="M20" i="13"/>
  <c r="P20" i="13" s="1"/>
  <c r="O21" i="13"/>
  <c r="M21" i="13"/>
  <c r="P21" i="13" s="1"/>
  <c r="O22" i="13"/>
  <c r="M22" i="13"/>
  <c r="P22" i="13" s="1"/>
  <c r="O23" i="13"/>
  <c r="M23" i="13"/>
  <c r="P23" i="13" s="1"/>
  <c r="O24" i="13"/>
  <c r="M24" i="13"/>
  <c r="P24" i="13" s="1"/>
  <c r="O25" i="13"/>
  <c r="M25" i="13"/>
  <c r="P25" i="13" s="1"/>
  <c r="O26" i="13"/>
  <c r="M26" i="13"/>
  <c r="P26" i="13" s="1"/>
  <c r="O27" i="13"/>
  <c r="M27" i="13"/>
  <c r="P27" i="13" s="1"/>
  <c r="O28" i="13"/>
  <c r="M28" i="13"/>
  <c r="P28" i="13" s="1"/>
  <c r="O29" i="13"/>
  <c r="M29" i="13"/>
  <c r="P29" i="13" s="1"/>
  <c r="O30" i="13"/>
  <c r="M30" i="13"/>
  <c r="P30" i="13" s="1"/>
  <c r="O31" i="13"/>
  <c r="M31" i="13"/>
  <c r="P31" i="13" s="1"/>
  <c r="O32" i="13"/>
  <c r="M32" i="13"/>
  <c r="P32" i="13" s="1"/>
  <c r="O33" i="13"/>
  <c r="M33" i="13"/>
  <c r="P33" i="13" s="1"/>
  <c r="O34" i="13"/>
  <c r="M34" i="13"/>
  <c r="P34" i="13" s="1"/>
  <c r="O35" i="13"/>
  <c r="M35" i="13"/>
  <c r="P35" i="13" s="1"/>
  <c r="O36" i="13"/>
  <c r="M36" i="13"/>
  <c r="P36" i="13" s="1"/>
  <c r="O37" i="13"/>
  <c r="M37" i="13"/>
  <c r="P37" i="13" s="1"/>
  <c r="O38" i="13"/>
  <c r="M38" i="13"/>
  <c r="P38" i="13" s="1"/>
  <c r="O39" i="13"/>
  <c r="M39" i="13"/>
  <c r="P39" i="13" s="1"/>
  <c r="O40" i="13"/>
  <c r="M40" i="13"/>
  <c r="P40" i="13" s="1"/>
  <c r="O41" i="13"/>
  <c r="M41" i="13"/>
  <c r="P41" i="13" s="1"/>
  <c r="O42" i="13"/>
  <c r="M42" i="13"/>
  <c r="P42" i="13" s="1"/>
  <c r="O43" i="13"/>
  <c r="M43" i="13"/>
  <c r="P43" i="13" s="1"/>
  <c r="O44" i="13"/>
  <c r="M44" i="13"/>
  <c r="P44" i="13" s="1"/>
  <c r="O45" i="13"/>
  <c r="M45" i="13"/>
  <c r="P45" i="13" s="1"/>
  <c r="O46" i="13"/>
  <c r="M46" i="13"/>
  <c r="P46" i="13" s="1"/>
  <c r="O47" i="13"/>
  <c r="M47" i="13"/>
  <c r="P47" i="13" s="1"/>
  <c r="O48" i="13"/>
  <c r="M48" i="13"/>
  <c r="P48" i="13" s="1"/>
  <c r="O49" i="13"/>
  <c r="M49" i="13"/>
  <c r="P49" i="13" s="1"/>
  <c r="O50" i="13"/>
  <c r="M50" i="13"/>
  <c r="P50" i="13" s="1"/>
  <c r="O51" i="13"/>
  <c r="M51" i="13"/>
  <c r="P51" i="13" s="1"/>
  <c r="O52" i="13"/>
  <c r="M52" i="13"/>
  <c r="P52" i="13" s="1"/>
  <c r="O53" i="13"/>
  <c r="M53" i="13"/>
  <c r="P53" i="13" s="1"/>
  <c r="O54" i="13"/>
  <c r="M54" i="13"/>
  <c r="P54" i="13" s="1"/>
  <c r="O55" i="13"/>
  <c r="M55" i="13"/>
  <c r="P55" i="13" s="1"/>
  <c r="O56" i="13"/>
  <c r="M56" i="13"/>
  <c r="P56" i="13" s="1"/>
  <c r="O57" i="13"/>
  <c r="M57" i="13"/>
  <c r="P57" i="13" s="1"/>
  <c r="O58" i="13"/>
  <c r="M58" i="13"/>
  <c r="P58" i="13" s="1"/>
  <c r="O59" i="13"/>
  <c r="M59" i="13"/>
  <c r="P59" i="13" s="1"/>
  <c r="O60" i="13"/>
  <c r="M60" i="13"/>
  <c r="P60" i="13" s="1"/>
  <c r="O61" i="13"/>
  <c r="M61" i="13"/>
  <c r="P61" i="13" s="1"/>
  <c r="O62" i="13"/>
  <c r="M62" i="13"/>
  <c r="P62" i="13" s="1"/>
  <c r="O63" i="13"/>
  <c r="M63" i="13"/>
  <c r="P63" i="13" s="1"/>
  <c r="O64" i="13"/>
  <c r="M64" i="13"/>
  <c r="P64" i="13" s="1"/>
  <c r="O65" i="13"/>
  <c r="M65" i="13"/>
  <c r="P65" i="13" s="1"/>
  <c r="O66" i="13"/>
  <c r="M66" i="13"/>
  <c r="P66" i="13" s="1"/>
  <c r="O67" i="13"/>
  <c r="M67" i="13"/>
  <c r="P67" i="13" s="1"/>
  <c r="O68" i="13"/>
  <c r="M68" i="13"/>
  <c r="P68" i="13" s="1"/>
  <c r="O69" i="13"/>
  <c r="M69" i="13"/>
  <c r="P69" i="13" s="1"/>
  <c r="O70" i="13"/>
  <c r="M70" i="13"/>
  <c r="P70" i="13" s="1"/>
  <c r="O71" i="13"/>
  <c r="M71" i="13"/>
  <c r="P71" i="13" s="1"/>
  <c r="O72" i="13"/>
  <c r="M72" i="13"/>
  <c r="P72" i="13" s="1"/>
  <c r="O73" i="13"/>
  <c r="M73" i="13"/>
  <c r="P73" i="13" s="1"/>
  <c r="O74" i="13"/>
  <c r="M74" i="13"/>
  <c r="P74" i="13" s="1"/>
  <c r="O75" i="13"/>
  <c r="M75" i="13"/>
  <c r="P75" i="13" s="1"/>
  <c r="O76" i="13"/>
  <c r="M76" i="13"/>
  <c r="P76" i="13" s="1"/>
  <c r="O77" i="13"/>
  <c r="M77" i="13"/>
  <c r="P77" i="13" s="1"/>
  <c r="O78" i="13"/>
  <c r="M78" i="13"/>
  <c r="P78" i="13" s="1"/>
  <c r="O79" i="13"/>
  <c r="M79" i="13"/>
  <c r="P79" i="13" s="1"/>
  <c r="O80" i="13"/>
  <c r="M80" i="13"/>
  <c r="P80" i="13" s="1"/>
  <c r="O81" i="13"/>
  <c r="M81" i="13"/>
  <c r="P81" i="13" s="1"/>
  <c r="O82" i="13"/>
  <c r="M82" i="13"/>
  <c r="P82" i="13" s="1"/>
  <c r="O83" i="13"/>
  <c r="M83" i="13"/>
  <c r="P83" i="13" s="1"/>
  <c r="O84" i="13"/>
  <c r="M84" i="13"/>
  <c r="P84" i="13" s="1"/>
  <c r="O85" i="13"/>
  <c r="M85" i="13"/>
  <c r="P85" i="13" s="1"/>
  <c r="O86" i="13"/>
  <c r="M86" i="13"/>
  <c r="P86" i="13" s="1"/>
  <c r="O87" i="13"/>
  <c r="M87" i="13"/>
  <c r="P87" i="13" s="1"/>
  <c r="O88" i="13"/>
  <c r="M88" i="13"/>
  <c r="P88" i="13" s="1"/>
  <c r="O89" i="13"/>
  <c r="M89" i="13"/>
  <c r="P89" i="13" s="1"/>
  <c r="O90" i="13"/>
  <c r="M90" i="13"/>
  <c r="P90" i="13" s="1"/>
  <c r="O91" i="13"/>
  <c r="M91" i="13"/>
  <c r="P91" i="13" s="1"/>
  <c r="O92" i="13"/>
  <c r="M92" i="13"/>
  <c r="P92" i="13" s="1"/>
  <c r="O93" i="13"/>
  <c r="M93" i="13"/>
  <c r="P93" i="13" s="1"/>
  <c r="O94" i="13"/>
  <c r="M94" i="13"/>
  <c r="P94" i="13" s="1"/>
  <c r="O95" i="13"/>
  <c r="M95" i="13"/>
  <c r="P95" i="13" s="1"/>
  <c r="O96" i="13"/>
  <c r="M96" i="13"/>
  <c r="P96" i="13" s="1"/>
  <c r="O97" i="13"/>
  <c r="M97" i="13"/>
  <c r="P97" i="13" s="1"/>
  <c r="O98" i="13"/>
  <c r="M98" i="13"/>
  <c r="P98" i="13" s="1"/>
  <c r="O99" i="13"/>
  <c r="M99" i="13"/>
  <c r="P99" i="13" s="1"/>
  <c r="O100" i="13"/>
  <c r="M100" i="13"/>
  <c r="P100" i="13" s="1"/>
  <c r="O101" i="13"/>
  <c r="M101" i="13"/>
  <c r="P101" i="13" s="1"/>
  <c r="O102" i="13"/>
  <c r="M102" i="13"/>
  <c r="P102" i="13" s="1"/>
  <c r="O103" i="13"/>
  <c r="M103" i="13"/>
  <c r="P103" i="13" s="1"/>
  <c r="O104" i="13"/>
  <c r="M104" i="13"/>
  <c r="P104" i="13" s="1"/>
  <c r="O105" i="13"/>
  <c r="M105" i="13"/>
  <c r="P105" i="13" s="1"/>
  <c r="O106" i="13"/>
  <c r="M106" i="13"/>
  <c r="P106" i="13" s="1"/>
  <c r="O107" i="13"/>
  <c r="M107" i="13"/>
  <c r="P107" i="13" s="1"/>
  <c r="O108" i="13"/>
  <c r="M108" i="13"/>
  <c r="P108" i="13" s="1"/>
  <c r="O109" i="13"/>
  <c r="M109" i="13"/>
  <c r="P109" i="13" s="1"/>
  <c r="O110" i="13"/>
  <c r="M110" i="13"/>
  <c r="P110" i="13" s="1"/>
  <c r="O111" i="13"/>
  <c r="M111" i="13"/>
  <c r="P111" i="13" s="1"/>
  <c r="O112" i="13"/>
  <c r="M112" i="13"/>
  <c r="P112" i="13" s="1"/>
  <c r="O113" i="13"/>
  <c r="M113" i="13"/>
  <c r="P113" i="13" s="1"/>
  <c r="O114" i="13"/>
  <c r="M114" i="13"/>
  <c r="P114" i="13" s="1"/>
  <c r="O115" i="13"/>
  <c r="M115" i="13"/>
  <c r="P115" i="13" s="1"/>
  <c r="O116" i="13"/>
  <c r="M116" i="13"/>
  <c r="P116" i="13" s="1"/>
  <c r="O117" i="13"/>
  <c r="M117" i="13"/>
  <c r="P117" i="13" s="1"/>
  <c r="O118" i="13"/>
  <c r="M118" i="13"/>
  <c r="P118" i="13" s="1"/>
  <c r="O119" i="13"/>
  <c r="M119" i="13"/>
  <c r="P119" i="13" s="1"/>
  <c r="O120" i="13"/>
  <c r="M120" i="13"/>
  <c r="P120" i="13" s="1"/>
  <c r="O121" i="13"/>
  <c r="M121" i="13"/>
  <c r="P121" i="13" s="1"/>
  <c r="O122" i="13"/>
  <c r="M122" i="13"/>
  <c r="P122" i="13" s="1"/>
  <c r="O123" i="13"/>
  <c r="M123" i="13"/>
  <c r="P123" i="13" s="1"/>
  <c r="O124" i="13"/>
  <c r="M124" i="13"/>
  <c r="P124" i="13" s="1"/>
  <c r="O125" i="13"/>
  <c r="M125" i="13"/>
  <c r="P125" i="13" s="1"/>
  <c r="O126" i="13"/>
  <c r="M126" i="13"/>
  <c r="P126" i="13" s="1"/>
  <c r="O127" i="13"/>
  <c r="M127" i="13"/>
  <c r="P127" i="13" s="1"/>
  <c r="O128" i="13"/>
  <c r="M128" i="13"/>
  <c r="P128" i="13" s="1"/>
  <c r="O129" i="13"/>
  <c r="M129" i="13"/>
  <c r="P129" i="13" s="1"/>
  <c r="O130" i="13"/>
  <c r="M130" i="13"/>
  <c r="P130" i="13" s="1"/>
  <c r="O131" i="13"/>
  <c r="M131" i="13"/>
  <c r="P131" i="13" s="1"/>
  <c r="O132" i="13"/>
  <c r="M132" i="13"/>
  <c r="P132" i="13" s="1"/>
  <c r="O133" i="13"/>
  <c r="M133" i="13"/>
  <c r="P133" i="13" s="1"/>
  <c r="O134" i="13"/>
  <c r="M134" i="13"/>
  <c r="P134" i="13" s="1"/>
  <c r="O135" i="13"/>
  <c r="M135" i="13"/>
  <c r="P135" i="13" s="1"/>
  <c r="O136" i="13"/>
  <c r="M136" i="13"/>
  <c r="P136" i="13" s="1"/>
  <c r="O137" i="13"/>
  <c r="M137" i="13"/>
  <c r="P137" i="13" s="1"/>
  <c r="O138" i="13"/>
  <c r="M138" i="13"/>
  <c r="P138" i="13" s="1"/>
  <c r="O139" i="13"/>
  <c r="M139" i="13"/>
  <c r="P139" i="13" s="1"/>
  <c r="O140" i="13"/>
  <c r="M140" i="13"/>
  <c r="P140" i="13" s="1"/>
  <c r="O141" i="13"/>
  <c r="M141" i="13"/>
  <c r="P141" i="13" s="1"/>
  <c r="O142" i="13"/>
  <c r="M142" i="13"/>
  <c r="P142" i="13" s="1"/>
  <c r="O143" i="13"/>
  <c r="M143" i="13"/>
  <c r="P143" i="13" s="1"/>
  <c r="O144" i="13"/>
  <c r="M144" i="13"/>
  <c r="P144" i="13" s="1"/>
  <c r="O145" i="13"/>
  <c r="M145" i="13"/>
  <c r="P145" i="13" s="1"/>
  <c r="O146" i="13"/>
  <c r="M146" i="13"/>
  <c r="P146" i="13" s="1"/>
  <c r="O147" i="13"/>
  <c r="M147" i="13"/>
  <c r="P147" i="13" s="1"/>
  <c r="O148" i="13"/>
  <c r="M148" i="13"/>
  <c r="P148" i="13" s="1"/>
  <c r="O149" i="13"/>
  <c r="M149" i="13"/>
  <c r="P149" i="13" s="1"/>
  <c r="O150" i="13"/>
  <c r="M150" i="13"/>
  <c r="P150" i="13" s="1"/>
  <c r="O151" i="13"/>
  <c r="M151" i="13"/>
  <c r="P151" i="13" s="1"/>
  <c r="O152" i="13"/>
  <c r="M152" i="13"/>
  <c r="P152" i="13" s="1"/>
  <c r="O153" i="13"/>
  <c r="M153" i="13"/>
  <c r="P153" i="13" s="1"/>
  <c r="O154" i="13"/>
  <c r="M154" i="13"/>
  <c r="P154" i="13" s="1"/>
  <c r="O155" i="13"/>
  <c r="M155" i="13"/>
  <c r="P155" i="13" s="1"/>
  <c r="O156" i="13"/>
  <c r="M156" i="13"/>
  <c r="P156" i="13" s="1"/>
  <c r="O157" i="13"/>
  <c r="M157" i="13"/>
  <c r="P157" i="13" s="1"/>
  <c r="O158" i="13"/>
  <c r="M158" i="13"/>
  <c r="P158" i="13" s="1"/>
  <c r="O159" i="13"/>
  <c r="M159" i="13"/>
  <c r="P159" i="13" s="1"/>
  <c r="O160" i="13"/>
  <c r="M160" i="13"/>
  <c r="P160" i="13" s="1"/>
  <c r="O161" i="13"/>
  <c r="M161" i="13"/>
  <c r="P161" i="13" s="1"/>
  <c r="O162" i="13"/>
  <c r="M162" i="13"/>
  <c r="P162" i="13" s="1"/>
  <c r="O163" i="13"/>
  <c r="M163" i="13"/>
  <c r="P163" i="13" s="1"/>
  <c r="O164" i="13"/>
  <c r="M164" i="13"/>
  <c r="P164" i="13" s="1"/>
  <c r="O165" i="13"/>
  <c r="M165" i="13"/>
  <c r="P165" i="13" s="1"/>
  <c r="O166" i="13"/>
  <c r="M166" i="13"/>
  <c r="P166" i="13" s="1"/>
  <c r="O167" i="13"/>
  <c r="M167" i="13"/>
  <c r="P167" i="13" s="1"/>
  <c r="O168" i="13"/>
  <c r="M168" i="13"/>
  <c r="P168" i="13" s="1"/>
  <c r="O169" i="13"/>
  <c r="M169" i="13"/>
  <c r="P169" i="13" s="1"/>
  <c r="O170" i="13"/>
  <c r="M170" i="13"/>
  <c r="P170" i="13" s="1"/>
  <c r="O171" i="13"/>
  <c r="M171" i="13"/>
  <c r="P171" i="13" s="1"/>
  <c r="O172" i="13"/>
  <c r="M172" i="13"/>
  <c r="P172" i="13" s="1"/>
  <c r="O173" i="13"/>
  <c r="M173" i="13"/>
  <c r="P173" i="13" s="1"/>
  <c r="O174" i="13"/>
  <c r="M174" i="13"/>
  <c r="P174" i="13" s="1"/>
  <c r="O175" i="13"/>
  <c r="M175" i="13"/>
  <c r="P175" i="13" s="1"/>
  <c r="O176" i="13"/>
  <c r="M176" i="13"/>
  <c r="P176" i="13" s="1"/>
  <c r="O177" i="13"/>
  <c r="M177" i="13"/>
  <c r="P177" i="13" s="1"/>
  <c r="O178" i="13"/>
  <c r="M178" i="13"/>
  <c r="P178" i="13" s="1"/>
  <c r="O179" i="13"/>
  <c r="M179" i="13"/>
  <c r="P179" i="13" s="1"/>
  <c r="O180" i="13"/>
  <c r="M180" i="13"/>
  <c r="P180" i="13" s="1"/>
  <c r="O181" i="13"/>
  <c r="M181" i="13"/>
  <c r="P181" i="13" s="1"/>
  <c r="O182" i="13"/>
  <c r="M182" i="13"/>
  <c r="P182" i="13" s="1"/>
  <c r="O183" i="13"/>
  <c r="M183" i="13"/>
  <c r="P183" i="13" s="1"/>
  <c r="O184" i="13"/>
  <c r="M184" i="13"/>
  <c r="P184" i="13" s="1"/>
  <c r="O185" i="13"/>
  <c r="M185" i="13"/>
  <c r="P185" i="13" s="1"/>
  <c r="O186" i="13"/>
  <c r="M186" i="13"/>
  <c r="P186" i="13" s="1"/>
  <c r="O187" i="13"/>
  <c r="M187" i="13"/>
  <c r="P187" i="13" s="1"/>
  <c r="O188" i="13"/>
  <c r="M188" i="13"/>
  <c r="P188" i="13" s="1"/>
  <c r="O189" i="13"/>
  <c r="M189" i="13"/>
  <c r="P189" i="13" s="1"/>
  <c r="O190" i="13"/>
  <c r="M190" i="13"/>
  <c r="P190" i="13" s="1"/>
  <c r="O191" i="13"/>
  <c r="M191" i="13"/>
  <c r="P191" i="13" s="1"/>
  <c r="O192" i="13"/>
  <c r="M192" i="13"/>
  <c r="P192" i="13" s="1"/>
  <c r="O193" i="13"/>
  <c r="M193" i="13"/>
  <c r="P193" i="13" s="1"/>
  <c r="O194" i="13"/>
  <c r="M194" i="13"/>
  <c r="P194" i="13" s="1"/>
  <c r="O195" i="13"/>
  <c r="M195" i="13"/>
  <c r="P195" i="13" s="1"/>
  <c r="O196" i="13"/>
  <c r="M196" i="13"/>
  <c r="P196" i="13" s="1"/>
  <c r="O197" i="13"/>
  <c r="M197" i="13"/>
  <c r="P197" i="13" s="1"/>
  <c r="O198" i="13"/>
  <c r="M198" i="13"/>
  <c r="P198" i="13" s="1"/>
  <c r="O199" i="13"/>
  <c r="M199" i="13"/>
  <c r="P199" i="13" s="1"/>
  <c r="O200" i="13"/>
  <c r="M200" i="13"/>
  <c r="P200" i="13" s="1"/>
  <c r="O201" i="13"/>
  <c r="M201" i="13"/>
  <c r="P201" i="13" s="1"/>
  <c r="O202" i="13"/>
  <c r="M202" i="13"/>
  <c r="P202" i="13" s="1"/>
  <c r="O203" i="13"/>
  <c r="M203" i="13"/>
  <c r="P203" i="13" s="1"/>
  <c r="O204" i="13"/>
  <c r="M204" i="13"/>
  <c r="P204" i="13" s="1"/>
  <c r="O205" i="13"/>
  <c r="M205" i="13"/>
  <c r="P205" i="13" s="1"/>
  <c r="O206" i="13"/>
  <c r="M206" i="13"/>
  <c r="P206" i="13" s="1"/>
  <c r="O207" i="13"/>
  <c r="M207" i="13"/>
  <c r="P207" i="13" s="1"/>
  <c r="O208" i="13"/>
  <c r="M208" i="13"/>
  <c r="P208" i="13" s="1"/>
  <c r="O209" i="13"/>
  <c r="M209" i="13"/>
  <c r="P209" i="13" s="1"/>
  <c r="O210" i="13"/>
  <c r="M210" i="13"/>
  <c r="P210" i="13" s="1"/>
  <c r="O211" i="13"/>
  <c r="M211" i="13"/>
  <c r="P211" i="13" s="1"/>
  <c r="O212" i="13"/>
  <c r="M212" i="13"/>
  <c r="P212" i="13" s="1"/>
  <c r="O213" i="13"/>
  <c r="M213" i="13"/>
  <c r="P213" i="13" s="1"/>
  <c r="O214" i="13"/>
  <c r="M214" i="13"/>
  <c r="P214" i="13" s="1"/>
  <c r="O215" i="13"/>
  <c r="M215" i="13"/>
  <c r="P215" i="13" s="1"/>
  <c r="O216" i="13"/>
  <c r="M216" i="13"/>
  <c r="P216" i="13" s="1"/>
  <c r="O217" i="13"/>
  <c r="M217" i="13"/>
  <c r="P217" i="13" s="1"/>
  <c r="O218" i="13"/>
  <c r="M218" i="13"/>
  <c r="P218" i="13" s="1"/>
  <c r="O219" i="13"/>
  <c r="M219" i="13"/>
  <c r="P219" i="13" s="1"/>
  <c r="O220" i="13"/>
  <c r="M220" i="13"/>
  <c r="P220" i="13" s="1"/>
  <c r="O221" i="13"/>
  <c r="M221" i="13"/>
  <c r="P221" i="13" s="1"/>
  <c r="O222" i="13"/>
  <c r="M222" i="13"/>
  <c r="P222" i="13" s="1"/>
  <c r="O223" i="13"/>
  <c r="M223" i="13"/>
  <c r="P223" i="13" s="1"/>
  <c r="O224" i="13"/>
  <c r="M224" i="13"/>
  <c r="P224" i="13" s="1"/>
  <c r="O225" i="13"/>
  <c r="M225" i="13"/>
  <c r="P225" i="13" s="1"/>
  <c r="O226" i="13"/>
  <c r="M226" i="13"/>
  <c r="P226" i="13" s="1"/>
  <c r="O227" i="13"/>
  <c r="M227" i="13"/>
  <c r="P227" i="13" s="1"/>
  <c r="O228" i="13"/>
  <c r="M228" i="13"/>
  <c r="P228" i="13" s="1"/>
  <c r="O229" i="13"/>
  <c r="M229" i="13"/>
  <c r="P229" i="13" s="1"/>
  <c r="O230" i="13"/>
  <c r="M230" i="13"/>
  <c r="P230" i="13" s="1"/>
  <c r="O231" i="13"/>
  <c r="M231" i="13"/>
  <c r="P231" i="13" s="1"/>
  <c r="O232" i="13"/>
  <c r="M232" i="13"/>
  <c r="P232" i="13" s="1"/>
  <c r="O233" i="13"/>
  <c r="M233" i="13"/>
  <c r="P233" i="13" s="1"/>
  <c r="O234" i="13"/>
  <c r="M234" i="13"/>
  <c r="P234" i="13" s="1"/>
  <c r="O235" i="13"/>
  <c r="M235" i="13"/>
  <c r="P235" i="13" s="1"/>
  <c r="O236" i="13"/>
  <c r="M236" i="13"/>
  <c r="P236" i="13" s="1"/>
  <c r="O237" i="13"/>
  <c r="M237" i="13"/>
  <c r="P237" i="13" s="1"/>
  <c r="O238" i="13"/>
  <c r="M238" i="13"/>
  <c r="P238" i="13" s="1"/>
  <c r="O239" i="13"/>
  <c r="M239" i="13"/>
  <c r="P239" i="13" s="1"/>
  <c r="O240" i="13"/>
  <c r="M240" i="13"/>
  <c r="P240" i="13" s="1"/>
  <c r="O241" i="13"/>
  <c r="M241" i="13"/>
  <c r="P241" i="13" s="1"/>
  <c r="O242" i="13"/>
  <c r="M242" i="13"/>
  <c r="P242" i="13" s="1"/>
  <c r="O243" i="13"/>
  <c r="M243" i="13"/>
  <c r="P243" i="13" s="1"/>
  <c r="O244" i="13"/>
  <c r="M244" i="13"/>
  <c r="P244" i="13" s="1"/>
  <c r="O245" i="13"/>
  <c r="M245" i="13"/>
  <c r="P245" i="13" s="1"/>
  <c r="O246" i="13"/>
  <c r="M246" i="13"/>
  <c r="P246" i="13" s="1"/>
  <c r="O247" i="13"/>
  <c r="M247" i="13"/>
  <c r="P247" i="13" s="1"/>
  <c r="O248" i="13"/>
  <c r="M248" i="13"/>
  <c r="P248" i="13" s="1"/>
  <c r="O249" i="13"/>
  <c r="M249" i="13"/>
  <c r="P249" i="13" s="1"/>
  <c r="O250" i="13"/>
  <c r="M250" i="13"/>
  <c r="P250" i="13" s="1"/>
  <c r="O251" i="13"/>
  <c r="M251" i="13"/>
  <c r="P251" i="13" s="1"/>
  <c r="O252" i="13"/>
  <c r="M252" i="13"/>
  <c r="P252" i="13" s="1"/>
  <c r="O253" i="13"/>
  <c r="M253" i="13"/>
  <c r="P253" i="13" s="1"/>
  <c r="O254" i="13"/>
  <c r="M254" i="13"/>
  <c r="P254" i="13" s="1"/>
  <c r="O255" i="13"/>
  <c r="M255" i="13"/>
  <c r="P255" i="13" s="1"/>
  <c r="O256" i="13"/>
  <c r="M256" i="13"/>
  <c r="P256" i="13" s="1"/>
  <c r="O257" i="13"/>
  <c r="M257" i="13"/>
  <c r="P257" i="13" s="1"/>
  <c r="O258" i="13"/>
  <c r="M258" i="13"/>
  <c r="P258" i="13" s="1"/>
  <c r="O259" i="13"/>
  <c r="M259" i="13"/>
  <c r="P259" i="13" s="1"/>
  <c r="O260" i="13"/>
  <c r="M260" i="13"/>
  <c r="P260" i="13" s="1"/>
  <c r="O261" i="13"/>
  <c r="M261" i="13"/>
  <c r="P261" i="13" s="1"/>
  <c r="O262" i="13"/>
  <c r="M262" i="13"/>
  <c r="P262" i="13" s="1"/>
  <c r="O13" i="14"/>
  <c r="M13" i="14"/>
  <c r="P13" i="14" s="1"/>
  <c r="O14" i="14"/>
  <c r="M14" i="14"/>
  <c r="P14" i="14" s="1"/>
  <c r="O15" i="14"/>
  <c r="M15" i="14"/>
  <c r="P15" i="14" s="1"/>
  <c r="O16" i="14"/>
  <c r="M16" i="14"/>
  <c r="P16" i="14" s="1"/>
  <c r="O17" i="14"/>
  <c r="M17" i="14"/>
  <c r="P17" i="14" s="1"/>
  <c r="O18" i="14"/>
  <c r="M18" i="14"/>
  <c r="P18" i="14" s="1"/>
  <c r="O19" i="14"/>
  <c r="M19" i="14"/>
  <c r="P19" i="14" s="1"/>
  <c r="O20" i="14"/>
  <c r="M20" i="14"/>
  <c r="P20" i="14" s="1"/>
  <c r="O21" i="14"/>
  <c r="M21" i="14"/>
  <c r="P21" i="14" s="1"/>
  <c r="O22" i="14"/>
  <c r="M22" i="14"/>
  <c r="P22" i="14" s="1"/>
  <c r="O23" i="14"/>
  <c r="M23" i="14"/>
  <c r="P23" i="14" s="1"/>
  <c r="O24" i="14"/>
  <c r="M24" i="14"/>
  <c r="P24" i="14" s="1"/>
  <c r="O25" i="14"/>
  <c r="M25" i="14"/>
  <c r="P25" i="14" s="1"/>
  <c r="O26" i="14"/>
  <c r="M26" i="14"/>
  <c r="P26" i="14" s="1"/>
  <c r="O27" i="14"/>
  <c r="M27" i="14"/>
  <c r="P27" i="14" s="1"/>
  <c r="O28" i="14"/>
  <c r="M28" i="14"/>
  <c r="P28" i="14" s="1"/>
  <c r="O29" i="14"/>
  <c r="M29" i="14"/>
  <c r="P29" i="14" s="1"/>
  <c r="O30" i="14"/>
  <c r="M30" i="14"/>
  <c r="P30" i="14" s="1"/>
  <c r="O31" i="14"/>
  <c r="M31" i="14"/>
  <c r="P31" i="14" s="1"/>
  <c r="O32" i="14"/>
  <c r="M32" i="14"/>
  <c r="P32" i="14" s="1"/>
  <c r="O33" i="14"/>
  <c r="M33" i="14"/>
  <c r="P33" i="14" s="1"/>
  <c r="O34" i="14"/>
  <c r="M34" i="14"/>
  <c r="P34" i="14" s="1"/>
  <c r="O35" i="14"/>
  <c r="M35" i="14"/>
  <c r="P35" i="14" s="1"/>
  <c r="O36" i="14"/>
  <c r="M36" i="14"/>
  <c r="P36" i="14" s="1"/>
  <c r="O37" i="14"/>
  <c r="M37" i="14"/>
  <c r="P37" i="14" s="1"/>
  <c r="O38" i="14"/>
  <c r="M38" i="14"/>
  <c r="P38" i="14" s="1"/>
  <c r="O39" i="14"/>
  <c r="M39" i="14"/>
  <c r="P39" i="14" s="1"/>
  <c r="O40" i="14"/>
  <c r="M40" i="14"/>
  <c r="P40" i="14" s="1"/>
  <c r="O41" i="14"/>
  <c r="M41" i="14"/>
  <c r="P41" i="14" s="1"/>
  <c r="O42" i="14"/>
  <c r="M42" i="14"/>
  <c r="P42" i="14" s="1"/>
  <c r="O43" i="14"/>
  <c r="M43" i="14"/>
  <c r="P43" i="14" s="1"/>
  <c r="O44" i="14"/>
  <c r="M44" i="14"/>
  <c r="P44" i="14" s="1"/>
  <c r="O45" i="14"/>
  <c r="M45" i="14"/>
  <c r="P45" i="14" s="1"/>
  <c r="O46" i="14"/>
  <c r="M46" i="14"/>
  <c r="P46" i="14" s="1"/>
  <c r="O47" i="14"/>
  <c r="M47" i="14"/>
  <c r="P47" i="14" s="1"/>
  <c r="O48" i="14"/>
  <c r="M48" i="14"/>
  <c r="P48" i="14" s="1"/>
  <c r="O49" i="14"/>
  <c r="M49" i="14"/>
  <c r="P49" i="14" s="1"/>
  <c r="O50" i="14"/>
  <c r="M50" i="14"/>
  <c r="P50" i="14" s="1"/>
  <c r="O51" i="14"/>
  <c r="M51" i="14"/>
  <c r="P51" i="14" s="1"/>
  <c r="O52" i="14"/>
  <c r="M52" i="14"/>
  <c r="P52" i="14" s="1"/>
  <c r="O53" i="14"/>
  <c r="M53" i="14"/>
  <c r="P53" i="14" s="1"/>
  <c r="O54" i="14"/>
  <c r="M54" i="14"/>
  <c r="P54" i="14" s="1"/>
  <c r="O55" i="14"/>
  <c r="M55" i="14"/>
  <c r="P55" i="14" s="1"/>
  <c r="O56" i="14"/>
  <c r="M56" i="14"/>
  <c r="P56" i="14" s="1"/>
  <c r="O57" i="14"/>
  <c r="M57" i="14"/>
  <c r="P57" i="14" s="1"/>
  <c r="O58" i="14"/>
  <c r="M58" i="14"/>
  <c r="P58" i="14" s="1"/>
  <c r="O59" i="14"/>
  <c r="M59" i="14"/>
  <c r="P59" i="14" s="1"/>
  <c r="O60" i="14"/>
  <c r="M60" i="14"/>
  <c r="P60" i="14" s="1"/>
  <c r="O61" i="14"/>
  <c r="M61" i="14"/>
  <c r="P61" i="14" s="1"/>
  <c r="O62" i="14"/>
  <c r="M62" i="14"/>
  <c r="P62" i="14" s="1"/>
  <c r="O63" i="14"/>
  <c r="M63" i="14"/>
  <c r="P63" i="14" s="1"/>
  <c r="O64" i="14"/>
  <c r="M64" i="14"/>
  <c r="P64" i="14" s="1"/>
  <c r="O65" i="14"/>
  <c r="M65" i="14"/>
  <c r="P65" i="14" s="1"/>
  <c r="O66" i="14"/>
  <c r="M66" i="14"/>
  <c r="P66" i="14" s="1"/>
  <c r="O67" i="14"/>
  <c r="M67" i="14"/>
  <c r="P67" i="14" s="1"/>
  <c r="O68" i="14"/>
  <c r="M68" i="14"/>
  <c r="P68" i="14" s="1"/>
  <c r="O69" i="14"/>
  <c r="M69" i="14"/>
  <c r="P69" i="14" s="1"/>
  <c r="O70" i="14"/>
  <c r="M70" i="14"/>
  <c r="P70" i="14" s="1"/>
  <c r="O71" i="14"/>
  <c r="M71" i="14"/>
  <c r="P71" i="14" s="1"/>
  <c r="O72" i="14"/>
  <c r="M72" i="14"/>
  <c r="P72" i="14" s="1"/>
  <c r="O73" i="14"/>
  <c r="M73" i="14"/>
  <c r="P73" i="14" s="1"/>
  <c r="O74" i="14"/>
  <c r="M74" i="14"/>
  <c r="P74" i="14" s="1"/>
  <c r="O75" i="14"/>
  <c r="M75" i="14"/>
  <c r="P75" i="14" s="1"/>
  <c r="O76" i="14"/>
  <c r="M76" i="14"/>
  <c r="P76" i="14" s="1"/>
  <c r="O77" i="14"/>
  <c r="M77" i="14"/>
  <c r="P77" i="14" s="1"/>
  <c r="O78" i="14"/>
  <c r="M78" i="14"/>
  <c r="P78" i="14" s="1"/>
  <c r="O79" i="14"/>
  <c r="M79" i="14"/>
  <c r="P79" i="14" s="1"/>
  <c r="O80" i="14"/>
  <c r="M80" i="14"/>
  <c r="P80" i="14" s="1"/>
  <c r="O81" i="14"/>
  <c r="M81" i="14"/>
  <c r="P81" i="14" s="1"/>
  <c r="O82" i="14"/>
  <c r="M82" i="14"/>
  <c r="P82" i="14" s="1"/>
  <c r="O83" i="14"/>
  <c r="M83" i="14"/>
  <c r="P83" i="14" s="1"/>
  <c r="O84" i="14"/>
  <c r="M84" i="14"/>
  <c r="P84" i="14" s="1"/>
  <c r="O85" i="14"/>
  <c r="M85" i="14"/>
  <c r="P85" i="14" s="1"/>
  <c r="O86" i="14"/>
  <c r="M86" i="14"/>
  <c r="P86" i="14" s="1"/>
  <c r="O87" i="14"/>
  <c r="M87" i="14"/>
  <c r="P87" i="14" s="1"/>
  <c r="O88" i="14"/>
  <c r="M88" i="14"/>
  <c r="P88" i="14" s="1"/>
  <c r="O89" i="14"/>
  <c r="M89" i="14"/>
  <c r="P89" i="14" s="1"/>
  <c r="O90" i="14"/>
  <c r="M90" i="14"/>
  <c r="P90" i="14" s="1"/>
  <c r="O91" i="14"/>
  <c r="M91" i="14"/>
  <c r="P91" i="14" s="1"/>
  <c r="O92" i="14"/>
  <c r="M92" i="14"/>
  <c r="P92" i="14" s="1"/>
  <c r="O93" i="14"/>
  <c r="M93" i="14"/>
  <c r="P93" i="14" s="1"/>
  <c r="O94" i="14"/>
  <c r="M94" i="14"/>
  <c r="P94" i="14" s="1"/>
  <c r="O95" i="14"/>
  <c r="M95" i="14"/>
  <c r="P95" i="14" s="1"/>
  <c r="O96" i="14"/>
  <c r="M96" i="14"/>
  <c r="P96" i="14" s="1"/>
  <c r="O97" i="14"/>
  <c r="M97" i="14"/>
  <c r="P97" i="14" s="1"/>
  <c r="O98" i="14"/>
  <c r="M98" i="14"/>
  <c r="P98" i="14" s="1"/>
  <c r="O99" i="14"/>
  <c r="M99" i="14"/>
  <c r="P99" i="14" s="1"/>
  <c r="O100" i="14"/>
  <c r="M100" i="14"/>
  <c r="P100" i="14" s="1"/>
  <c r="O101" i="14"/>
  <c r="M101" i="14"/>
  <c r="P101" i="14" s="1"/>
  <c r="O102" i="14"/>
  <c r="M102" i="14"/>
  <c r="P102" i="14" s="1"/>
  <c r="O103" i="14"/>
  <c r="M103" i="14"/>
  <c r="P103" i="14" s="1"/>
  <c r="O104" i="14"/>
  <c r="M104" i="14"/>
  <c r="P104" i="14" s="1"/>
  <c r="O105" i="14"/>
  <c r="M105" i="14"/>
  <c r="P105" i="14" s="1"/>
  <c r="O106" i="14"/>
  <c r="M106" i="14"/>
  <c r="P106" i="14" s="1"/>
  <c r="O107" i="14"/>
  <c r="M107" i="14"/>
  <c r="P107" i="14" s="1"/>
  <c r="O108" i="14"/>
  <c r="M108" i="14"/>
  <c r="P108" i="14" s="1"/>
  <c r="O109" i="14"/>
  <c r="M109" i="14"/>
  <c r="P109" i="14" s="1"/>
  <c r="O110" i="14"/>
  <c r="M110" i="14"/>
  <c r="P110" i="14" s="1"/>
  <c r="O111" i="14"/>
  <c r="M111" i="14"/>
  <c r="P111" i="14" s="1"/>
  <c r="O112" i="14"/>
  <c r="M112" i="14"/>
  <c r="P112" i="14" s="1"/>
  <c r="O113" i="14"/>
  <c r="M113" i="14"/>
  <c r="P113" i="14" s="1"/>
  <c r="O114" i="14"/>
  <c r="M114" i="14"/>
  <c r="P114" i="14" s="1"/>
  <c r="O115" i="14"/>
  <c r="M115" i="14"/>
  <c r="P115" i="14" s="1"/>
  <c r="O116" i="14"/>
  <c r="M116" i="14"/>
  <c r="P116" i="14" s="1"/>
  <c r="O117" i="14"/>
  <c r="M117" i="14"/>
  <c r="P117" i="14" s="1"/>
  <c r="O118" i="14"/>
  <c r="M118" i="14"/>
  <c r="P118" i="14" s="1"/>
  <c r="O119" i="14"/>
  <c r="M119" i="14"/>
  <c r="P119" i="14" s="1"/>
  <c r="O120" i="14"/>
  <c r="M120" i="14"/>
  <c r="P120" i="14" s="1"/>
  <c r="O121" i="14"/>
  <c r="M121" i="14"/>
  <c r="P121" i="14" s="1"/>
  <c r="O122" i="14"/>
  <c r="M122" i="14"/>
  <c r="P122" i="14" s="1"/>
  <c r="O123" i="14"/>
  <c r="M123" i="14"/>
  <c r="P123" i="14" s="1"/>
  <c r="O124" i="14"/>
  <c r="M124" i="14"/>
  <c r="P124" i="14" s="1"/>
  <c r="O125" i="14"/>
  <c r="M125" i="14"/>
  <c r="P125" i="14" s="1"/>
  <c r="O126" i="14"/>
  <c r="M126" i="14"/>
  <c r="P126" i="14" s="1"/>
  <c r="O127" i="14"/>
  <c r="M127" i="14"/>
  <c r="P127" i="14" s="1"/>
  <c r="O128" i="14"/>
  <c r="M128" i="14"/>
  <c r="P128" i="14" s="1"/>
  <c r="O129" i="14"/>
  <c r="M129" i="14"/>
  <c r="P129" i="14" s="1"/>
  <c r="O130" i="14"/>
  <c r="M130" i="14"/>
  <c r="P130" i="14" s="1"/>
  <c r="O131" i="14"/>
  <c r="M131" i="14"/>
  <c r="P131" i="14" s="1"/>
  <c r="O132" i="14"/>
  <c r="M132" i="14"/>
  <c r="P132" i="14" s="1"/>
  <c r="O133" i="14"/>
  <c r="M133" i="14"/>
  <c r="P133" i="14" s="1"/>
  <c r="O134" i="14"/>
  <c r="M134" i="14"/>
  <c r="P134" i="14" s="1"/>
  <c r="O135" i="14"/>
  <c r="M135" i="14"/>
  <c r="P135" i="14" s="1"/>
  <c r="O136" i="14"/>
  <c r="M136" i="14"/>
  <c r="P136" i="14" s="1"/>
  <c r="O137" i="14"/>
  <c r="M137" i="14"/>
  <c r="P137" i="14" s="1"/>
  <c r="O138" i="14"/>
  <c r="M138" i="14"/>
  <c r="P138" i="14" s="1"/>
  <c r="O139" i="14"/>
  <c r="M139" i="14"/>
  <c r="P139" i="14" s="1"/>
  <c r="O140" i="14"/>
  <c r="M140" i="14"/>
  <c r="P140" i="14" s="1"/>
  <c r="O141" i="14"/>
  <c r="M141" i="14"/>
  <c r="P141" i="14" s="1"/>
  <c r="O142" i="14"/>
  <c r="M142" i="14"/>
  <c r="P142" i="14" s="1"/>
  <c r="O143" i="14"/>
  <c r="M143" i="14"/>
  <c r="P143" i="14" s="1"/>
  <c r="O144" i="14"/>
  <c r="M144" i="14"/>
  <c r="P144" i="14" s="1"/>
  <c r="O145" i="14"/>
  <c r="M145" i="14"/>
  <c r="P145" i="14" s="1"/>
  <c r="O146" i="14"/>
  <c r="M146" i="14"/>
  <c r="P146" i="14" s="1"/>
  <c r="O147" i="14"/>
  <c r="M147" i="14"/>
  <c r="P147" i="14" s="1"/>
  <c r="O148" i="14"/>
  <c r="M148" i="14"/>
  <c r="P148" i="14" s="1"/>
  <c r="O149" i="14"/>
  <c r="M149" i="14"/>
  <c r="P149" i="14" s="1"/>
  <c r="O150" i="14"/>
  <c r="M150" i="14"/>
  <c r="P150" i="14" s="1"/>
  <c r="O151" i="14"/>
  <c r="M151" i="14"/>
  <c r="P151" i="14" s="1"/>
  <c r="O152" i="14"/>
  <c r="M152" i="14"/>
  <c r="P152" i="14" s="1"/>
  <c r="O153" i="14"/>
  <c r="M153" i="14"/>
  <c r="P153" i="14" s="1"/>
  <c r="O154" i="14"/>
  <c r="M154" i="14"/>
  <c r="P154" i="14" s="1"/>
  <c r="O155" i="14"/>
  <c r="M155" i="14"/>
  <c r="P155" i="14" s="1"/>
  <c r="O156" i="14"/>
  <c r="M156" i="14"/>
  <c r="P156" i="14" s="1"/>
  <c r="O157" i="14"/>
  <c r="M157" i="14"/>
  <c r="P157" i="14" s="1"/>
  <c r="O158" i="14"/>
  <c r="M158" i="14"/>
  <c r="P158" i="14" s="1"/>
  <c r="O159" i="14"/>
  <c r="M159" i="14"/>
  <c r="P159" i="14" s="1"/>
  <c r="O160" i="14"/>
  <c r="M160" i="14"/>
  <c r="P160" i="14" s="1"/>
  <c r="O161" i="14"/>
  <c r="M161" i="14"/>
  <c r="P161" i="14" s="1"/>
  <c r="O162" i="14"/>
  <c r="M162" i="14"/>
  <c r="P162" i="14" s="1"/>
  <c r="O163" i="14"/>
  <c r="M163" i="14"/>
  <c r="P163" i="14" s="1"/>
  <c r="O164" i="14"/>
  <c r="M164" i="14"/>
  <c r="P164" i="14" s="1"/>
  <c r="O165" i="14"/>
  <c r="M165" i="14"/>
  <c r="P165" i="14" s="1"/>
  <c r="O166" i="14"/>
  <c r="M166" i="14"/>
  <c r="P166" i="14" s="1"/>
  <c r="O167" i="14"/>
  <c r="M167" i="14"/>
  <c r="P167" i="14" s="1"/>
  <c r="O168" i="14"/>
  <c r="M168" i="14"/>
  <c r="P168" i="14" s="1"/>
  <c r="O169" i="14"/>
  <c r="M169" i="14"/>
  <c r="P169" i="14" s="1"/>
  <c r="O170" i="14"/>
  <c r="M170" i="14"/>
  <c r="P170" i="14" s="1"/>
  <c r="O171" i="14"/>
  <c r="M171" i="14"/>
  <c r="P171" i="14" s="1"/>
  <c r="O172" i="14"/>
  <c r="M172" i="14"/>
  <c r="P172" i="14" s="1"/>
  <c r="O173" i="14"/>
  <c r="M173" i="14"/>
  <c r="P173" i="14" s="1"/>
  <c r="O174" i="14"/>
  <c r="M174" i="14"/>
  <c r="P174" i="14" s="1"/>
  <c r="O175" i="14"/>
  <c r="M175" i="14"/>
  <c r="P175" i="14" s="1"/>
  <c r="O176" i="14"/>
  <c r="M176" i="14"/>
  <c r="P176" i="14" s="1"/>
  <c r="O177" i="14"/>
  <c r="M177" i="14"/>
  <c r="P177" i="14" s="1"/>
  <c r="O178" i="14"/>
  <c r="M178" i="14"/>
  <c r="P178" i="14" s="1"/>
  <c r="O179" i="14"/>
  <c r="M179" i="14"/>
  <c r="P179" i="14" s="1"/>
  <c r="O180" i="14"/>
  <c r="M180" i="14"/>
  <c r="P180" i="14" s="1"/>
  <c r="O181" i="14"/>
  <c r="M181" i="14"/>
  <c r="P181" i="14" s="1"/>
  <c r="O182" i="14"/>
  <c r="M182" i="14"/>
  <c r="P182" i="14" s="1"/>
  <c r="O183" i="14"/>
  <c r="M183" i="14"/>
  <c r="P183" i="14" s="1"/>
  <c r="O184" i="14"/>
  <c r="M184" i="14"/>
  <c r="P184" i="14" s="1"/>
  <c r="O185" i="14"/>
  <c r="M185" i="14"/>
  <c r="P185" i="14" s="1"/>
  <c r="O186" i="14"/>
  <c r="M186" i="14"/>
  <c r="P186" i="14" s="1"/>
  <c r="O187" i="14"/>
  <c r="M187" i="14"/>
  <c r="P187" i="14" s="1"/>
  <c r="O188" i="14"/>
  <c r="M188" i="14"/>
  <c r="P188" i="14" s="1"/>
  <c r="O189" i="14"/>
  <c r="M189" i="14"/>
  <c r="P189" i="14" s="1"/>
  <c r="O190" i="14"/>
  <c r="M190" i="14"/>
  <c r="P190" i="14" s="1"/>
  <c r="O191" i="14"/>
  <c r="M191" i="14"/>
  <c r="P191" i="14" s="1"/>
  <c r="O192" i="14"/>
  <c r="M192" i="14"/>
  <c r="P192" i="14" s="1"/>
  <c r="O193" i="14"/>
  <c r="M193" i="14"/>
  <c r="P193" i="14" s="1"/>
  <c r="O194" i="14"/>
  <c r="M194" i="14"/>
  <c r="P194" i="14" s="1"/>
  <c r="O195" i="14"/>
  <c r="M195" i="14"/>
  <c r="P195" i="14" s="1"/>
  <c r="O196" i="14"/>
  <c r="M196" i="14"/>
  <c r="P196" i="14" s="1"/>
  <c r="O197" i="14"/>
  <c r="M197" i="14"/>
  <c r="P197" i="14" s="1"/>
  <c r="O198" i="14"/>
  <c r="M198" i="14"/>
  <c r="P198" i="14" s="1"/>
  <c r="O199" i="14"/>
  <c r="M199" i="14"/>
  <c r="P199" i="14" s="1"/>
  <c r="O200" i="14"/>
  <c r="M200" i="14"/>
  <c r="P200" i="14" s="1"/>
  <c r="O201" i="14"/>
  <c r="M201" i="14"/>
  <c r="P201" i="14" s="1"/>
  <c r="O202" i="14"/>
  <c r="M202" i="14"/>
  <c r="P202" i="14" s="1"/>
  <c r="O203" i="14"/>
  <c r="M203" i="14"/>
  <c r="P203" i="14" s="1"/>
  <c r="O204" i="14"/>
  <c r="M204" i="14"/>
  <c r="P204" i="14" s="1"/>
  <c r="O205" i="14"/>
  <c r="M205" i="14"/>
  <c r="P205" i="14" s="1"/>
  <c r="O206" i="14"/>
  <c r="M206" i="14"/>
  <c r="P206" i="14" s="1"/>
  <c r="O207" i="14"/>
  <c r="M207" i="14"/>
  <c r="P207" i="14" s="1"/>
  <c r="O208" i="14"/>
  <c r="M208" i="14"/>
  <c r="P208" i="14" s="1"/>
  <c r="O209" i="14"/>
  <c r="M209" i="14"/>
  <c r="P209" i="14" s="1"/>
  <c r="O210" i="14"/>
  <c r="M210" i="14"/>
  <c r="P210" i="14" s="1"/>
  <c r="O211" i="14"/>
  <c r="M211" i="14"/>
  <c r="P211" i="14" s="1"/>
  <c r="O212" i="14"/>
  <c r="M212" i="14"/>
  <c r="P212" i="14" s="1"/>
  <c r="O213" i="14"/>
  <c r="M213" i="14"/>
  <c r="P213" i="14" s="1"/>
  <c r="O214" i="14"/>
  <c r="M214" i="14"/>
  <c r="P214" i="14" s="1"/>
  <c r="O215" i="14"/>
  <c r="M215" i="14"/>
  <c r="P215" i="14" s="1"/>
  <c r="O216" i="14"/>
  <c r="M216" i="14"/>
  <c r="P216" i="14" s="1"/>
  <c r="O217" i="14"/>
  <c r="M217" i="14"/>
  <c r="P217" i="14" s="1"/>
  <c r="O218" i="14"/>
  <c r="M218" i="14"/>
  <c r="P218" i="14" s="1"/>
  <c r="O219" i="14"/>
  <c r="M219" i="14"/>
  <c r="P219" i="14" s="1"/>
  <c r="O220" i="14"/>
  <c r="M220" i="14"/>
  <c r="P220" i="14" s="1"/>
  <c r="O221" i="14"/>
  <c r="M221" i="14"/>
  <c r="P221" i="14" s="1"/>
  <c r="O222" i="14"/>
  <c r="M222" i="14"/>
  <c r="P222" i="14" s="1"/>
  <c r="O223" i="14"/>
  <c r="M223" i="14"/>
  <c r="P223" i="14" s="1"/>
  <c r="O224" i="14"/>
  <c r="M224" i="14"/>
  <c r="P224" i="14" s="1"/>
  <c r="O225" i="14"/>
  <c r="M225" i="14"/>
  <c r="P225" i="14" s="1"/>
  <c r="O226" i="14"/>
  <c r="M226" i="14"/>
  <c r="P226" i="14" s="1"/>
  <c r="O227" i="14"/>
  <c r="M227" i="14"/>
  <c r="P227" i="14" s="1"/>
  <c r="O228" i="14"/>
  <c r="M228" i="14"/>
  <c r="P228" i="14" s="1"/>
  <c r="O229" i="14"/>
  <c r="M229" i="14"/>
  <c r="P229" i="14" s="1"/>
  <c r="O230" i="14"/>
  <c r="M230" i="14"/>
  <c r="P230" i="14" s="1"/>
  <c r="O231" i="14"/>
  <c r="M231" i="14"/>
  <c r="P231" i="14" s="1"/>
  <c r="O232" i="14"/>
  <c r="M232" i="14"/>
  <c r="P232" i="14" s="1"/>
  <c r="O233" i="14"/>
  <c r="M233" i="14"/>
  <c r="P233" i="14" s="1"/>
  <c r="O234" i="14"/>
  <c r="M234" i="14"/>
  <c r="P234" i="14" s="1"/>
  <c r="O235" i="14"/>
  <c r="M235" i="14"/>
  <c r="P235" i="14" s="1"/>
  <c r="O236" i="14"/>
  <c r="M236" i="14"/>
  <c r="P236" i="14" s="1"/>
  <c r="O237" i="14"/>
  <c r="M237" i="14"/>
  <c r="P237" i="14" s="1"/>
  <c r="O238" i="14"/>
  <c r="M238" i="14"/>
  <c r="P238" i="14" s="1"/>
  <c r="O239" i="14"/>
  <c r="M239" i="14"/>
  <c r="P239" i="14" s="1"/>
  <c r="O240" i="14"/>
  <c r="M240" i="14"/>
  <c r="P240" i="14" s="1"/>
  <c r="O241" i="14"/>
  <c r="M241" i="14"/>
  <c r="P241" i="14" s="1"/>
  <c r="O242" i="14"/>
  <c r="M242" i="14"/>
  <c r="P242" i="14" s="1"/>
  <c r="O243" i="14"/>
  <c r="M243" i="14"/>
  <c r="P243" i="14" s="1"/>
  <c r="O244" i="14"/>
  <c r="M244" i="14"/>
  <c r="P244" i="14" s="1"/>
  <c r="O245" i="14"/>
  <c r="M245" i="14"/>
  <c r="P245" i="14" s="1"/>
  <c r="O246" i="14"/>
  <c r="M246" i="14"/>
  <c r="P246" i="14" s="1"/>
  <c r="O247" i="14"/>
  <c r="M247" i="14"/>
  <c r="P247" i="14" s="1"/>
  <c r="O248" i="14"/>
  <c r="M248" i="14"/>
  <c r="P248" i="14" s="1"/>
  <c r="O249" i="14"/>
  <c r="M249" i="14"/>
  <c r="P249" i="14" s="1"/>
  <c r="O250" i="14"/>
  <c r="M250" i="14"/>
  <c r="P250" i="14" s="1"/>
  <c r="O251" i="14"/>
  <c r="M251" i="14"/>
  <c r="P251" i="14" s="1"/>
  <c r="O252" i="14"/>
  <c r="M252" i="14"/>
  <c r="P252" i="14" s="1"/>
  <c r="O253" i="14"/>
  <c r="M253" i="14"/>
  <c r="P253" i="14" s="1"/>
  <c r="O254" i="14"/>
  <c r="M254" i="14"/>
  <c r="P254" i="14" s="1"/>
  <c r="O255" i="14"/>
  <c r="M255" i="14"/>
  <c r="P255" i="14" s="1"/>
  <c r="O256" i="14"/>
  <c r="M256" i="14"/>
  <c r="P256" i="14" s="1"/>
  <c r="O257" i="14"/>
  <c r="M257" i="14"/>
  <c r="P257" i="14" s="1"/>
  <c r="O258" i="14"/>
  <c r="M258" i="14"/>
  <c r="P258" i="14" s="1"/>
  <c r="O259" i="14"/>
  <c r="M259" i="14"/>
  <c r="P259" i="14" s="1"/>
  <c r="O260" i="14"/>
  <c r="M260" i="14"/>
  <c r="P260" i="14" s="1"/>
  <c r="O261" i="14"/>
  <c r="M261" i="14"/>
  <c r="P261" i="14" s="1"/>
  <c r="O262" i="14"/>
  <c r="M262" i="14"/>
  <c r="P262" i="14" s="1"/>
  <c r="O13" i="15"/>
  <c r="M13" i="15"/>
  <c r="P13" i="15" s="1"/>
  <c r="O14" i="15"/>
  <c r="M14" i="15"/>
  <c r="P14" i="15" s="1"/>
  <c r="O15" i="15"/>
  <c r="M15" i="15"/>
  <c r="P15" i="15" s="1"/>
  <c r="O16" i="15"/>
  <c r="M16" i="15"/>
  <c r="P16" i="15" s="1"/>
  <c r="O17" i="15"/>
  <c r="M17" i="15"/>
  <c r="P17" i="15" s="1"/>
  <c r="O18" i="15"/>
  <c r="M18" i="15"/>
  <c r="P18" i="15" s="1"/>
  <c r="O19" i="15"/>
  <c r="M19" i="15"/>
  <c r="P19" i="15" s="1"/>
  <c r="O20" i="15"/>
  <c r="M20" i="15"/>
  <c r="P20" i="15" s="1"/>
  <c r="O21" i="15"/>
  <c r="M21" i="15"/>
  <c r="P21" i="15" s="1"/>
  <c r="O22" i="15"/>
  <c r="M22" i="15"/>
  <c r="P22" i="15" s="1"/>
  <c r="O23" i="15"/>
  <c r="M23" i="15"/>
  <c r="P23" i="15" s="1"/>
  <c r="O24" i="15"/>
  <c r="M24" i="15"/>
  <c r="P24" i="15" s="1"/>
  <c r="O25" i="15"/>
  <c r="M25" i="15"/>
  <c r="P25" i="15" s="1"/>
  <c r="O26" i="15"/>
  <c r="M26" i="15"/>
  <c r="P26" i="15" s="1"/>
  <c r="O27" i="15"/>
  <c r="M27" i="15"/>
  <c r="P27" i="15" s="1"/>
  <c r="O28" i="15"/>
  <c r="M28" i="15"/>
  <c r="P28" i="15" s="1"/>
  <c r="O29" i="15"/>
  <c r="M29" i="15"/>
  <c r="P29" i="15" s="1"/>
  <c r="O30" i="15"/>
  <c r="M30" i="15"/>
  <c r="P30" i="15" s="1"/>
  <c r="O31" i="15"/>
  <c r="M31" i="15"/>
  <c r="P31" i="15" s="1"/>
  <c r="O32" i="15"/>
  <c r="M32" i="15"/>
  <c r="P32" i="15" s="1"/>
  <c r="O33" i="15"/>
  <c r="M33" i="15"/>
  <c r="P33" i="15" s="1"/>
  <c r="O34" i="15"/>
  <c r="M34" i="15"/>
  <c r="P34" i="15" s="1"/>
  <c r="O35" i="15"/>
  <c r="M35" i="15"/>
  <c r="P35" i="15" s="1"/>
  <c r="O36" i="15"/>
  <c r="M36" i="15"/>
  <c r="P36" i="15" s="1"/>
  <c r="O37" i="15"/>
  <c r="M37" i="15"/>
  <c r="P37" i="15" s="1"/>
  <c r="O38" i="15"/>
  <c r="M38" i="15"/>
  <c r="P38" i="15" s="1"/>
  <c r="O39" i="15"/>
  <c r="M39" i="15"/>
  <c r="P39" i="15" s="1"/>
  <c r="O40" i="15"/>
  <c r="M40" i="15"/>
  <c r="P40" i="15" s="1"/>
  <c r="O41" i="15"/>
  <c r="M41" i="15"/>
  <c r="P41" i="15" s="1"/>
  <c r="O42" i="15"/>
  <c r="M42" i="15"/>
  <c r="P42" i="15" s="1"/>
  <c r="O43" i="15"/>
  <c r="M43" i="15"/>
  <c r="P43" i="15" s="1"/>
  <c r="O44" i="15"/>
  <c r="M44" i="15"/>
  <c r="P44" i="15" s="1"/>
  <c r="O45" i="15"/>
  <c r="M45" i="15"/>
  <c r="P45" i="15" s="1"/>
  <c r="O46" i="15"/>
  <c r="M46" i="15"/>
  <c r="P46" i="15" s="1"/>
  <c r="O47" i="15"/>
  <c r="M47" i="15"/>
  <c r="P47" i="15" s="1"/>
  <c r="O48" i="15"/>
  <c r="M48" i="15"/>
  <c r="P48" i="15" s="1"/>
  <c r="O49" i="15"/>
  <c r="M49" i="15"/>
  <c r="P49" i="15" s="1"/>
  <c r="O50" i="15"/>
  <c r="M50" i="15"/>
  <c r="P50" i="15" s="1"/>
  <c r="O51" i="15"/>
  <c r="M51" i="15"/>
  <c r="P51" i="15" s="1"/>
  <c r="O52" i="15"/>
  <c r="M52" i="15"/>
  <c r="P52" i="15" s="1"/>
  <c r="O53" i="15"/>
  <c r="M53" i="15"/>
  <c r="P53" i="15" s="1"/>
  <c r="O54" i="15"/>
  <c r="M54" i="15"/>
  <c r="P54" i="15" s="1"/>
  <c r="O55" i="15"/>
  <c r="M55" i="15"/>
  <c r="P55" i="15" s="1"/>
  <c r="O56" i="15"/>
  <c r="M56" i="15"/>
  <c r="P56" i="15" s="1"/>
  <c r="O57" i="15"/>
  <c r="M57" i="15"/>
  <c r="P57" i="15" s="1"/>
  <c r="O58" i="15"/>
  <c r="M58" i="15"/>
  <c r="P58" i="15" s="1"/>
  <c r="O59" i="15"/>
  <c r="M59" i="15"/>
  <c r="P59" i="15" s="1"/>
  <c r="O60" i="15"/>
  <c r="M60" i="15"/>
  <c r="P60" i="15" s="1"/>
  <c r="O61" i="15"/>
  <c r="M61" i="15"/>
  <c r="P61" i="15" s="1"/>
  <c r="O62" i="15"/>
  <c r="M62" i="15"/>
  <c r="P62" i="15" s="1"/>
  <c r="O63" i="15"/>
  <c r="M63" i="15"/>
  <c r="P63" i="15" s="1"/>
  <c r="O64" i="15"/>
  <c r="M64" i="15"/>
  <c r="P64" i="15" s="1"/>
  <c r="O65" i="15"/>
  <c r="M65" i="15"/>
  <c r="P65" i="15" s="1"/>
  <c r="O66" i="15"/>
  <c r="M66" i="15"/>
  <c r="P66" i="15" s="1"/>
  <c r="O67" i="15"/>
  <c r="M67" i="15"/>
  <c r="P67" i="15" s="1"/>
  <c r="O68" i="15"/>
  <c r="M68" i="15"/>
  <c r="P68" i="15" s="1"/>
  <c r="O69" i="15"/>
  <c r="M69" i="15"/>
  <c r="P69" i="15" s="1"/>
  <c r="O70" i="15"/>
  <c r="M70" i="15"/>
  <c r="P70" i="15" s="1"/>
  <c r="O71" i="15"/>
  <c r="M71" i="15"/>
  <c r="P71" i="15" s="1"/>
  <c r="O72" i="15"/>
  <c r="M72" i="15"/>
  <c r="P72" i="15" s="1"/>
  <c r="O73" i="15"/>
  <c r="M73" i="15"/>
  <c r="P73" i="15" s="1"/>
  <c r="O74" i="15"/>
  <c r="M74" i="15"/>
  <c r="P74" i="15" s="1"/>
  <c r="O75" i="15"/>
  <c r="M75" i="15"/>
  <c r="P75" i="15" s="1"/>
  <c r="O76" i="15"/>
  <c r="M76" i="15"/>
  <c r="P76" i="15" s="1"/>
  <c r="O77" i="15"/>
  <c r="M77" i="15"/>
  <c r="P77" i="15" s="1"/>
  <c r="O78" i="15"/>
  <c r="M78" i="15"/>
  <c r="P78" i="15" s="1"/>
  <c r="O79" i="15"/>
  <c r="M79" i="15"/>
  <c r="P79" i="15" s="1"/>
  <c r="O80" i="15"/>
  <c r="M80" i="15"/>
  <c r="P80" i="15" s="1"/>
  <c r="O81" i="15"/>
  <c r="M81" i="15"/>
  <c r="P81" i="15" s="1"/>
  <c r="O82" i="15"/>
  <c r="M82" i="15"/>
  <c r="P82" i="15" s="1"/>
  <c r="O83" i="15"/>
  <c r="M83" i="15"/>
  <c r="P83" i="15" s="1"/>
  <c r="O84" i="15"/>
  <c r="M84" i="15"/>
  <c r="P84" i="15" s="1"/>
  <c r="O85" i="15"/>
  <c r="M85" i="15"/>
  <c r="P85" i="15" s="1"/>
  <c r="O86" i="15"/>
  <c r="M86" i="15"/>
  <c r="P86" i="15" s="1"/>
  <c r="O87" i="15"/>
  <c r="M87" i="15"/>
  <c r="P87" i="15" s="1"/>
  <c r="O88" i="15"/>
  <c r="M88" i="15"/>
  <c r="P88" i="15" s="1"/>
  <c r="O89" i="15"/>
  <c r="M89" i="15"/>
  <c r="P89" i="15" s="1"/>
  <c r="O90" i="15"/>
  <c r="M90" i="15"/>
  <c r="P90" i="15" s="1"/>
  <c r="O91" i="15"/>
  <c r="M91" i="15"/>
  <c r="P91" i="15" s="1"/>
  <c r="O92" i="15"/>
  <c r="M92" i="15"/>
  <c r="P92" i="15" s="1"/>
  <c r="O93" i="15"/>
  <c r="M93" i="15"/>
  <c r="P93" i="15" s="1"/>
  <c r="O94" i="15"/>
  <c r="M94" i="15"/>
  <c r="P94" i="15" s="1"/>
  <c r="O95" i="15"/>
  <c r="M95" i="15"/>
  <c r="P95" i="15" s="1"/>
  <c r="O96" i="15"/>
  <c r="M96" i="15"/>
  <c r="P96" i="15" s="1"/>
  <c r="O97" i="15"/>
  <c r="M97" i="15"/>
  <c r="P97" i="15" s="1"/>
  <c r="O98" i="15"/>
  <c r="M98" i="15"/>
  <c r="P98" i="15" s="1"/>
  <c r="O99" i="15"/>
  <c r="M99" i="15"/>
  <c r="P99" i="15" s="1"/>
  <c r="O100" i="15"/>
  <c r="M100" i="15"/>
  <c r="P100" i="15" s="1"/>
  <c r="O101" i="15"/>
  <c r="M101" i="15"/>
  <c r="P101" i="15" s="1"/>
  <c r="O102" i="15"/>
  <c r="M102" i="15"/>
  <c r="P102" i="15" s="1"/>
  <c r="O103" i="15"/>
  <c r="M103" i="15"/>
  <c r="P103" i="15" s="1"/>
  <c r="O104" i="15"/>
  <c r="M104" i="15"/>
  <c r="P104" i="15" s="1"/>
  <c r="O105" i="15"/>
  <c r="M105" i="15"/>
  <c r="P105" i="15" s="1"/>
  <c r="O106" i="15"/>
  <c r="M106" i="15"/>
  <c r="P106" i="15" s="1"/>
  <c r="O107" i="15"/>
  <c r="M107" i="15"/>
  <c r="P107" i="15" s="1"/>
  <c r="O108" i="15"/>
  <c r="M108" i="15"/>
  <c r="P108" i="15" s="1"/>
  <c r="O109" i="15"/>
  <c r="M109" i="15"/>
  <c r="P109" i="15" s="1"/>
  <c r="O110" i="15"/>
  <c r="M110" i="15"/>
  <c r="P110" i="15" s="1"/>
  <c r="O111" i="15"/>
  <c r="M111" i="15"/>
  <c r="P111" i="15" s="1"/>
  <c r="O112" i="15"/>
  <c r="M112" i="15"/>
  <c r="P112" i="15" s="1"/>
  <c r="O113" i="15"/>
  <c r="M113" i="15"/>
  <c r="P113" i="15" s="1"/>
  <c r="O114" i="15"/>
  <c r="M114" i="15"/>
  <c r="P114" i="15" s="1"/>
  <c r="O115" i="15"/>
  <c r="M115" i="15"/>
  <c r="P115" i="15" s="1"/>
  <c r="O116" i="15"/>
  <c r="M116" i="15"/>
  <c r="P116" i="15" s="1"/>
  <c r="O117" i="15"/>
  <c r="M117" i="15"/>
  <c r="P117" i="15" s="1"/>
  <c r="O118" i="15"/>
  <c r="M118" i="15"/>
  <c r="P118" i="15" s="1"/>
  <c r="O119" i="15"/>
  <c r="M119" i="15"/>
  <c r="P119" i="15" s="1"/>
  <c r="O120" i="15"/>
  <c r="M120" i="15"/>
  <c r="P120" i="15" s="1"/>
  <c r="O121" i="15"/>
  <c r="M121" i="15"/>
  <c r="P121" i="15" s="1"/>
  <c r="O122" i="15"/>
  <c r="M122" i="15"/>
  <c r="P122" i="15" s="1"/>
  <c r="O123" i="15"/>
  <c r="M123" i="15"/>
  <c r="P123" i="15" s="1"/>
  <c r="O124" i="15"/>
  <c r="M124" i="15"/>
  <c r="P124" i="15" s="1"/>
  <c r="O125" i="15"/>
  <c r="M125" i="15"/>
  <c r="P125" i="15" s="1"/>
  <c r="O126" i="15"/>
  <c r="M126" i="15"/>
  <c r="P126" i="15" s="1"/>
  <c r="O127" i="15"/>
  <c r="M127" i="15"/>
  <c r="P127" i="15" s="1"/>
  <c r="O128" i="15"/>
  <c r="M128" i="15"/>
  <c r="P128" i="15" s="1"/>
  <c r="O129" i="15"/>
  <c r="M129" i="15"/>
  <c r="P129" i="15" s="1"/>
  <c r="O130" i="15"/>
  <c r="M130" i="15"/>
  <c r="P130" i="15" s="1"/>
  <c r="O131" i="15"/>
  <c r="M131" i="15"/>
  <c r="P131" i="15" s="1"/>
  <c r="O132" i="15"/>
  <c r="M132" i="15"/>
  <c r="P132" i="15" s="1"/>
  <c r="O133" i="15"/>
  <c r="M133" i="15"/>
  <c r="P133" i="15" s="1"/>
  <c r="O134" i="15"/>
  <c r="M134" i="15"/>
  <c r="P134" i="15" s="1"/>
  <c r="O135" i="15"/>
  <c r="M135" i="15"/>
  <c r="P135" i="15" s="1"/>
  <c r="O136" i="15"/>
  <c r="M136" i="15"/>
  <c r="P136" i="15" s="1"/>
  <c r="O137" i="15"/>
  <c r="M137" i="15"/>
  <c r="P137" i="15" s="1"/>
  <c r="O138" i="15"/>
  <c r="M138" i="15"/>
  <c r="P138" i="15" s="1"/>
  <c r="O139" i="15"/>
  <c r="M139" i="15"/>
  <c r="P139" i="15" s="1"/>
  <c r="O140" i="15"/>
  <c r="M140" i="15"/>
  <c r="P140" i="15" s="1"/>
  <c r="O141" i="15"/>
  <c r="M141" i="15"/>
  <c r="P141" i="15" s="1"/>
  <c r="O142" i="15"/>
  <c r="M142" i="15"/>
  <c r="P142" i="15" s="1"/>
  <c r="O143" i="15"/>
  <c r="M143" i="15"/>
  <c r="P143" i="15" s="1"/>
  <c r="O144" i="15"/>
  <c r="M144" i="15"/>
  <c r="P144" i="15" s="1"/>
  <c r="O145" i="15"/>
  <c r="M145" i="15"/>
  <c r="P145" i="15" s="1"/>
  <c r="O146" i="15"/>
  <c r="M146" i="15"/>
  <c r="P146" i="15" s="1"/>
  <c r="O147" i="15"/>
  <c r="M147" i="15"/>
  <c r="P147" i="15" s="1"/>
  <c r="O148" i="15"/>
  <c r="M148" i="15"/>
  <c r="P148" i="15" s="1"/>
  <c r="O149" i="15"/>
  <c r="M149" i="15"/>
  <c r="P149" i="15" s="1"/>
  <c r="O150" i="15"/>
  <c r="M150" i="15"/>
  <c r="P150" i="15" s="1"/>
  <c r="O151" i="15"/>
  <c r="M151" i="15"/>
  <c r="P151" i="15" s="1"/>
  <c r="O152" i="15"/>
  <c r="M152" i="15"/>
  <c r="P152" i="15" s="1"/>
  <c r="O153" i="15"/>
  <c r="M153" i="15"/>
  <c r="P153" i="15" s="1"/>
  <c r="O154" i="15"/>
  <c r="M154" i="15"/>
  <c r="P154" i="15" s="1"/>
  <c r="O155" i="15"/>
  <c r="M155" i="15"/>
  <c r="P155" i="15" s="1"/>
  <c r="O156" i="15"/>
  <c r="M156" i="15"/>
  <c r="P156" i="15" s="1"/>
  <c r="O157" i="15"/>
  <c r="M157" i="15"/>
  <c r="P157" i="15" s="1"/>
  <c r="O158" i="15"/>
  <c r="M158" i="15"/>
  <c r="P158" i="15" s="1"/>
  <c r="O159" i="15"/>
  <c r="M159" i="15"/>
  <c r="P159" i="15" s="1"/>
  <c r="O160" i="15"/>
  <c r="M160" i="15"/>
  <c r="P160" i="15" s="1"/>
  <c r="O161" i="15"/>
  <c r="M161" i="15"/>
  <c r="P161" i="15" s="1"/>
  <c r="O162" i="15"/>
  <c r="M162" i="15"/>
  <c r="P162" i="15" s="1"/>
  <c r="O163" i="15"/>
  <c r="M163" i="15"/>
  <c r="P163" i="15" s="1"/>
  <c r="O164" i="15"/>
  <c r="M164" i="15"/>
  <c r="P164" i="15" s="1"/>
  <c r="O165" i="15"/>
  <c r="M165" i="15"/>
  <c r="P165" i="15" s="1"/>
  <c r="O166" i="15"/>
  <c r="M166" i="15"/>
  <c r="P166" i="15" s="1"/>
  <c r="O167" i="15"/>
  <c r="M167" i="15"/>
  <c r="P167" i="15" s="1"/>
  <c r="O168" i="15"/>
  <c r="M168" i="15"/>
  <c r="P168" i="15" s="1"/>
  <c r="O169" i="15"/>
  <c r="M169" i="15"/>
  <c r="P169" i="15" s="1"/>
  <c r="O170" i="15"/>
  <c r="M170" i="15"/>
  <c r="P170" i="15" s="1"/>
  <c r="O171" i="15"/>
  <c r="M171" i="15"/>
  <c r="P171" i="15" s="1"/>
  <c r="O172" i="15"/>
  <c r="M172" i="15"/>
  <c r="P172" i="15" s="1"/>
  <c r="O173" i="15"/>
  <c r="M173" i="15"/>
  <c r="P173" i="15" s="1"/>
  <c r="O174" i="15"/>
  <c r="M174" i="15"/>
  <c r="P174" i="15" s="1"/>
  <c r="O175" i="15"/>
  <c r="M175" i="15"/>
  <c r="P175" i="15" s="1"/>
  <c r="O176" i="15"/>
  <c r="M176" i="15"/>
  <c r="P176" i="15" s="1"/>
  <c r="O177" i="15"/>
  <c r="M177" i="15"/>
  <c r="P177" i="15" s="1"/>
  <c r="O178" i="15"/>
  <c r="M178" i="15"/>
  <c r="P178" i="15" s="1"/>
  <c r="O179" i="15"/>
  <c r="M179" i="15"/>
  <c r="P179" i="15" s="1"/>
  <c r="O180" i="15"/>
  <c r="M180" i="15"/>
  <c r="P180" i="15" s="1"/>
  <c r="O181" i="15"/>
  <c r="M181" i="15"/>
  <c r="P181" i="15" s="1"/>
  <c r="O182" i="15"/>
  <c r="M182" i="15"/>
  <c r="P182" i="15" s="1"/>
  <c r="O183" i="15"/>
  <c r="M183" i="15"/>
  <c r="P183" i="15" s="1"/>
  <c r="O184" i="15"/>
  <c r="M184" i="15"/>
  <c r="P184" i="15" s="1"/>
  <c r="O185" i="15"/>
  <c r="M185" i="15"/>
  <c r="P185" i="15" s="1"/>
  <c r="O186" i="15"/>
  <c r="M186" i="15"/>
  <c r="P186" i="15" s="1"/>
  <c r="O187" i="15"/>
  <c r="M187" i="15"/>
  <c r="P187" i="15" s="1"/>
  <c r="O188" i="15"/>
  <c r="M188" i="15"/>
  <c r="P188" i="15" s="1"/>
  <c r="O189" i="15"/>
  <c r="M189" i="15"/>
  <c r="P189" i="15" s="1"/>
  <c r="O190" i="15"/>
  <c r="M190" i="15"/>
  <c r="P190" i="15" s="1"/>
  <c r="O191" i="15"/>
  <c r="M191" i="15"/>
  <c r="P191" i="15" s="1"/>
  <c r="O192" i="15"/>
  <c r="M192" i="15"/>
  <c r="P192" i="15" s="1"/>
  <c r="O193" i="15"/>
  <c r="M193" i="15"/>
  <c r="P193" i="15" s="1"/>
  <c r="O194" i="15"/>
  <c r="M194" i="15"/>
  <c r="P194" i="15" s="1"/>
  <c r="O195" i="15"/>
  <c r="M195" i="15"/>
  <c r="P195" i="15" s="1"/>
  <c r="O196" i="15"/>
  <c r="M196" i="15"/>
  <c r="P196" i="15" s="1"/>
  <c r="O197" i="15"/>
  <c r="M197" i="15"/>
  <c r="P197" i="15" s="1"/>
  <c r="O198" i="15"/>
  <c r="M198" i="15"/>
  <c r="P198" i="15" s="1"/>
  <c r="O199" i="15"/>
  <c r="M199" i="15"/>
  <c r="P199" i="15" s="1"/>
  <c r="O200" i="15"/>
  <c r="M200" i="15"/>
  <c r="P200" i="15" s="1"/>
  <c r="O201" i="15"/>
  <c r="M201" i="15"/>
  <c r="P201" i="15" s="1"/>
  <c r="O202" i="15"/>
  <c r="M202" i="15"/>
  <c r="P202" i="15" s="1"/>
  <c r="O203" i="15"/>
  <c r="M203" i="15"/>
  <c r="P203" i="15" s="1"/>
  <c r="O204" i="15"/>
  <c r="M204" i="15"/>
  <c r="P204" i="15" s="1"/>
  <c r="O205" i="15"/>
  <c r="M205" i="15"/>
  <c r="P205" i="15" s="1"/>
  <c r="O206" i="15"/>
  <c r="M206" i="15"/>
  <c r="P206" i="15" s="1"/>
  <c r="O207" i="15"/>
  <c r="M207" i="15"/>
  <c r="P207" i="15" s="1"/>
  <c r="O208" i="15"/>
  <c r="M208" i="15"/>
  <c r="P208" i="15" s="1"/>
  <c r="O209" i="15"/>
  <c r="M209" i="15"/>
  <c r="P209" i="15" s="1"/>
  <c r="O210" i="15"/>
  <c r="M210" i="15"/>
  <c r="P210" i="15" s="1"/>
  <c r="O211" i="15"/>
  <c r="M211" i="15"/>
  <c r="P211" i="15" s="1"/>
  <c r="O212" i="15"/>
  <c r="M212" i="15"/>
  <c r="P212" i="15" s="1"/>
  <c r="O213" i="15"/>
  <c r="M213" i="15"/>
  <c r="P213" i="15" s="1"/>
  <c r="O214" i="15"/>
  <c r="M214" i="15"/>
  <c r="P214" i="15" s="1"/>
  <c r="O215" i="15"/>
  <c r="M215" i="15"/>
  <c r="P215" i="15" s="1"/>
  <c r="O216" i="15"/>
  <c r="M216" i="15"/>
  <c r="P216" i="15" s="1"/>
  <c r="O217" i="15"/>
  <c r="M217" i="15"/>
  <c r="P217" i="15" s="1"/>
  <c r="O218" i="15"/>
  <c r="M218" i="15"/>
  <c r="P218" i="15" s="1"/>
  <c r="O219" i="15"/>
  <c r="M219" i="15"/>
  <c r="P219" i="15" s="1"/>
  <c r="O220" i="15"/>
  <c r="M220" i="15"/>
  <c r="P220" i="15" s="1"/>
  <c r="O221" i="15"/>
  <c r="M221" i="15"/>
  <c r="P221" i="15" s="1"/>
  <c r="O222" i="15"/>
  <c r="M222" i="15"/>
  <c r="P222" i="15" s="1"/>
  <c r="O223" i="15"/>
  <c r="M223" i="15"/>
  <c r="P223" i="15" s="1"/>
  <c r="O224" i="15"/>
  <c r="M224" i="15"/>
  <c r="P224" i="15" s="1"/>
  <c r="O225" i="15"/>
  <c r="M225" i="15"/>
  <c r="P225" i="15" s="1"/>
  <c r="O226" i="15"/>
  <c r="M226" i="15"/>
  <c r="P226" i="15" s="1"/>
  <c r="O227" i="15"/>
  <c r="M227" i="15"/>
  <c r="P227" i="15" s="1"/>
  <c r="O228" i="15"/>
  <c r="M228" i="15"/>
  <c r="P228" i="15" s="1"/>
  <c r="O229" i="15"/>
  <c r="M229" i="15"/>
  <c r="P229" i="15" s="1"/>
  <c r="O230" i="15"/>
  <c r="M230" i="15"/>
  <c r="P230" i="15" s="1"/>
  <c r="O231" i="15"/>
  <c r="M231" i="15"/>
  <c r="P231" i="15" s="1"/>
  <c r="O232" i="15"/>
  <c r="M232" i="15"/>
  <c r="P232" i="15" s="1"/>
  <c r="O233" i="15"/>
  <c r="M233" i="15"/>
  <c r="P233" i="15" s="1"/>
  <c r="O234" i="15"/>
  <c r="M234" i="15"/>
  <c r="P234" i="15" s="1"/>
  <c r="O235" i="15"/>
  <c r="M235" i="15"/>
  <c r="P235" i="15" s="1"/>
  <c r="O236" i="15"/>
  <c r="M236" i="15"/>
  <c r="P236" i="15" s="1"/>
  <c r="O237" i="15"/>
  <c r="M237" i="15"/>
  <c r="P237" i="15" s="1"/>
  <c r="O238" i="15"/>
  <c r="M238" i="15"/>
  <c r="P238" i="15" s="1"/>
  <c r="O239" i="15"/>
  <c r="M239" i="15"/>
  <c r="P239" i="15" s="1"/>
  <c r="O240" i="15"/>
  <c r="M240" i="15"/>
  <c r="P240" i="15" s="1"/>
  <c r="O241" i="15"/>
  <c r="M241" i="15"/>
  <c r="P241" i="15" s="1"/>
  <c r="O242" i="15"/>
  <c r="M242" i="15"/>
  <c r="P242" i="15" s="1"/>
  <c r="O243" i="15"/>
  <c r="M243" i="15"/>
  <c r="P243" i="15" s="1"/>
  <c r="O244" i="15"/>
  <c r="M244" i="15"/>
  <c r="P244" i="15" s="1"/>
  <c r="O245" i="15"/>
  <c r="M245" i="15"/>
  <c r="P245" i="15" s="1"/>
  <c r="O246" i="15"/>
  <c r="M246" i="15"/>
  <c r="P246" i="15" s="1"/>
  <c r="O247" i="15"/>
  <c r="M247" i="15"/>
  <c r="P247" i="15" s="1"/>
  <c r="O248" i="15"/>
  <c r="M248" i="15"/>
  <c r="P248" i="15" s="1"/>
  <c r="O249" i="15"/>
  <c r="M249" i="15"/>
  <c r="P249" i="15" s="1"/>
  <c r="O250" i="15"/>
  <c r="M250" i="15"/>
  <c r="P250" i="15" s="1"/>
  <c r="O251" i="15"/>
  <c r="M251" i="15"/>
  <c r="P251" i="15" s="1"/>
  <c r="O252" i="15"/>
  <c r="M252" i="15"/>
  <c r="P252" i="15" s="1"/>
  <c r="O253" i="15"/>
  <c r="M253" i="15"/>
  <c r="P253" i="15" s="1"/>
  <c r="O254" i="15"/>
  <c r="M254" i="15"/>
  <c r="P254" i="15" s="1"/>
  <c r="O255" i="15"/>
  <c r="M255" i="15"/>
  <c r="P255" i="15" s="1"/>
  <c r="O256" i="15"/>
  <c r="M256" i="15"/>
  <c r="P256" i="15" s="1"/>
  <c r="O257" i="15"/>
  <c r="M257" i="15"/>
  <c r="P257" i="15" s="1"/>
  <c r="O258" i="15"/>
  <c r="M258" i="15"/>
  <c r="P258" i="15" s="1"/>
  <c r="O259" i="15"/>
  <c r="M259" i="15"/>
  <c r="P259" i="15" s="1"/>
  <c r="O260" i="15"/>
  <c r="M260" i="15"/>
  <c r="P260" i="15" s="1"/>
  <c r="O261" i="15"/>
  <c r="M261" i="15"/>
  <c r="P261" i="15" s="1"/>
  <c r="O262" i="15"/>
  <c r="M262" i="15"/>
  <c r="P262" i="15" s="1"/>
  <c r="O13" i="16"/>
  <c r="M13" i="16"/>
  <c r="P13" i="16" s="1"/>
  <c r="O14" i="16"/>
  <c r="M14" i="16"/>
  <c r="P14" i="16" s="1"/>
  <c r="O15" i="16"/>
  <c r="M15" i="16"/>
  <c r="P15" i="16" s="1"/>
  <c r="O16" i="16"/>
  <c r="M16" i="16"/>
  <c r="P16" i="16" s="1"/>
  <c r="O17" i="16"/>
  <c r="M17" i="16"/>
  <c r="P17" i="16" s="1"/>
  <c r="O18" i="16"/>
  <c r="M18" i="16"/>
  <c r="P18" i="16" s="1"/>
  <c r="O19" i="16"/>
  <c r="M19" i="16"/>
  <c r="P19" i="16" s="1"/>
  <c r="O20" i="16"/>
  <c r="M20" i="16"/>
  <c r="P20" i="16" s="1"/>
  <c r="O21" i="16"/>
  <c r="M21" i="16"/>
  <c r="P21" i="16" s="1"/>
  <c r="O22" i="16"/>
  <c r="M22" i="16"/>
  <c r="P22" i="16" s="1"/>
  <c r="O23" i="16"/>
  <c r="M23" i="16"/>
  <c r="P23" i="16" s="1"/>
  <c r="O24" i="16"/>
  <c r="M24" i="16"/>
  <c r="P24" i="16" s="1"/>
  <c r="O25" i="16"/>
  <c r="M25" i="16"/>
  <c r="P25" i="16" s="1"/>
  <c r="O26" i="16"/>
  <c r="M26" i="16"/>
  <c r="P26" i="16" s="1"/>
  <c r="O27" i="16"/>
  <c r="M27" i="16"/>
  <c r="P27" i="16" s="1"/>
  <c r="O28" i="16"/>
  <c r="M28" i="16"/>
  <c r="P28" i="16" s="1"/>
  <c r="O29" i="16"/>
  <c r="M29" i="16"/>
  <c r="P29" i="16" s="1"/>
  <c r="O30" i="16"/>
  <c r="M30" i="16"/>
  <c r="P30" i="16" s="1"/>
  <c r="O31" i="16"/>
  <c r="M31" i="16"/>
  <c r="P31" i="16" s="1"/>
  <c r="O32" i="16"/>
  <c r="M32" i="16"/>
  <c r="P32" i="16" s="1"/>
  <c r="O33" i="16"/>
  <c r="M33" i="16"/>
  <c r="P33" i="16" s="1"/>
  <c r="O34" i="16"/>
  <c r="M34" i="16"/>
  <c r="P34" i="16" s="1"/>
  <c r="O35" i="16"/>
  <c r="M35" i="16"/>
  <c r="P35" i="16" s="1"/>
  <c r="O36" i="16"/>
  <c r="M36" i="16"/>
  <c r="P36" i="16" s="1"/>
  <c r="O37" i="16"/>
  <c r="M37" i="16"/>
  <c r="P37" i="16" s="1"/>
  <c r="O38" i="16"/>
  <c r="M38" i="16"/>
  <c r="P38" i="16" s="1"/>
  <c r="O39" i="16"/>
  <c r="M39" i="16"/>
  <c r="P39" i="16" s="1"/>
  <c r="O40" i="16"/>
  <c r="M40" i="16"/>
  <c r="P40" i="16" s="1"/>
  <c r="O41" i="16"/>
  <c r="M41" i="16"/>
  <c r="P41" i="16" s="1"/>
  <c r="O42" i="16"/>
  <c r="M42" i="16"/>
  <c r="P42" i="16" s="1"/>
  <c r="O43" i="16"/>
  <c r="M43" i="16"/>
  <c r="P43" i="16" s="1"/>
  <c r="O44" i="16"/>
  <c r="M44" i="16"/>
  <c r="P44" i="16" s="1"/>
  <c r="O45" i="16"/>
  <c r="M45" i="16"/>
  <c r="P45" i="16" s="1"/>
  <c r="O46" i="16"/>
  <c r="M46" i="16"/>
  <c r="P46" i="16" s="1"/>
  <c r="O47" i="16"/>
  <c r="M47" i="16"/>
  <c r="P47" i="16" s="1"/>
  <c r="O48" i="16"/>
  <c r="M48" i="16"/>
  <c r="P48" i="16" s="1"/>
  <c r="O49" i="16"/>
  <c r="M49" i="16"/>
  <c r="P49" i="16" s="1"/>
  <c r="O50" i="16"/>
  <c r="M50" i="16"/>
  <c r="P50" i="16" s="1"/>
  <c r="O51" i="16"/>
  <c r="M51" i="16"/>
  <c r="P51" i="16" s="1"/>
  <c r="O52" i="16"/>
  <c r="M52" i="16"/>
  <c r="P52" i="16" s="1"/>
  <c r="O53" i="16"/>
  <c r="M53" i="16"/>
  <c r="P53" i="16" s="1"/>
  <c r="O54" i="16"/>
  <c r="M54" i="16"/>
  <c r="P54" i="16" s="1"/>
  <c r="O55" i="16"/>
  <c r="M55" i="16"/>
  <c r="P55" i="16" s="1"/>
  <c r="O56" i="16"/>
  <c r="M56" i="16"/>
  <c r="P56" i="16" s="1"/>
  <c r="O57" i="16"/>
  <c r="M57" i="16"/>
  <c r="P57" i="16" s="1"/>
  <c r="O58" i="16"/>
  <c r="M58" i="16"/>
  <c r="P58" i="16" s="1"/>
  <c r="O59" i="16"/>
  <c r="M59" i="16"/>
  <c r="P59" i="16" s="1"/>
  <c r="O60" i="16"/>
  <c r="M60" i="16"/>
  <c r="P60" i="16" s="1"/>
  <c r="O61" i="16"/>
  <c r="M61" i="16"/>
  <c r="P61" i="16" s="1"/>
  <c r="O62" i="16"/>
  <c r="M62" i="16"/>
  <c r="P62" i="16" s="1"/>
  <c r="O63" i="16"/>
  <c r="M63" i="16"/>
  <c r="P63" i="16" s="1"/>
  <c r="O64" i="16"/>
  <c r="M64" i="16"/>
  <c r="P64" i="16" s="1"/>
  <c r="O65" i="16"/>
  <c r="M65" i="16"/>
  <c r="P65" i="16" s="1"/>
  <c r="O66" i="16"/>
  <c r="M66" i="16"/>
  <c r="P66" i="16" s="1"/>
  <c r="O67" i="16"/>
  <c r="M67" i="16"/>
  <c r="P67" i="16" s="1"/>
  <c r="O68" i="16"/>
  <c r="M68" i="16"/>
  <c r="P68" i="16" s="1"/>
  <c r="O69" i="16"/>
  <c r="M69" i="16"/>
  <c r="P69" i="16" s="1"/>
  <c r="O70" i="16"/>
  <c r="M70" i="16"/>
  <c r="P70" i="16" s="1"/>
  <c r="O71" i="16"/>
  <c r="M71" i="16"/>
  <c r="P71" i="16" s="1"/>
  <c r="O72" i="16"/>
  <c r="M72" i="16"/>
  <c r="P72" i="16" s="1"/>
  <c r="O73" i="16"/>
  <c r="M73" i="16"/>
  <c r="P73" i="16" s="1"/>
  <c r="O74" i="16"/>
  <c r="M74" i="16"/>
  <c r="P74" i="16" s="1"/>
  <c r="O75" i="16"/>
  <c r="M75" i="16"/>
  <c r="P75" i="16" s="1"/>
  <c r="O76" i="16"/>
  <c r="M76" i="16"/>
  <c r="P76" i="16" s="1"/>
  <c r="O77" i="16"/>
  <c r="M77" i="16"/>
  <c r="P77" i="16" s="1"/>
  <c r="O78" i="16"/>
  <c r="M78" i="16"/>
  <c r="P78" i="16" s="1"/>
  <c r="O79" i="16"/>
  <c r="M79" i="16"/>
  <c r="P79" i="16" s="1"/>
  <c r="O80" i="16"/>
  <c r="M80" i="16"/>
  <c r="P80" i="16" s="1"/>
  <c r="O81" i="16"/>
  <c r="M81" i="16"/>
  <c r="P81" i="16" s="1"/>
  <c r="O82" i="16"/>
  <c r="M82" i="16"/>
  <c r="P82" i="16" s="1"/>
  <c r="O83" i="16"/>
  <c r="M83" i="16"/>
  <c r="P83" i="16" s="1"/>
  <c r="O84" i="16"/>
  <c r="M84" i="16"/>
  <c r="P84" i="16" s="1"/>
  <c r="O85" i="16"/>
  <c r="M85" i="16"/>
  <c r="P85" i="16" s="1"/>
  <c r="O86" i="16"/>
  <c r="M86" i="16"/>
  <c r="P86" i="16" s="1"/>
  <c r="O87" i="16"/>
  <c r="M87" i="16"/>
  <c r="P87" i="16" s="1"/>
  <c r="O88" i="16"/>
  <c r="M88" i="16"/>
  <c r="P88" i="16" s="1"/>
  <c r="O89" i="16"/>
  <c r="M89" i="16"/>
  <c r="P89" i="16" s="1"/>
  <c r="O90" i="16"/>
  <c r="M90" i="16"/>
  <c r="P90" i="16" s="1"/>
  <c r="O91" i="16"/>
  <c r="M91" i="16"/>
  <c r="P91" i="16" s="1"/>
  <c r="O92" i="16"/>
  <c r="M92" i="16"/>
  <c r="P92" i="16" s="1"/>
  <c r="O93" i="16"/>
  <c r="M93" i="16"/>
  <c r="P93" i="16" s="1"/>
  <c r="O94" i="16"/>
  <c r="M94" i="16"/>
  <c r="P94" i="16" s="1"/>
  <c r="O95" i="16"/>
  <c r="M95" i="16"/>
  <c r="P95" i="16" s="1"/>
  <c r="O96" i="16"/>
  <c r="M96" i="16"/>
  <c r="P96" i="16" s="1"/>
  <c r="O97" i="16"/>
  <c r="M97" i="16"/>
  <c r="P97" i="16" s="1"/>
  <c r="O98" i="16"/>
  <c r="M98" i="16"/>
  <c r="P98" i="16" s="1"/>
  <c r="O99" i="16"/>
  <c r="M99" i="16"/>
  <c r="P99" i="16" s="1"/>
  <c r="O100" i="16"/>
  <c r="M100" i="16"/>
  <c r="P100" i="16" s="1"/>
  <c r="O101" i="16"/>
  <c r="M101" i="16"/>
  <c r="P101" i="16" s="1"/>
  <c r="O102" i="16"/>
  <c r="M102" i="16"/>
  <c r="P102" i="16" s="1"/>
  <c r="O103" i="16"/>
  <c r="M103" i="16"/>
  <c r="P103" i="16" s="1"/>
  <c r="O104" i="16"/>
  <c r="M104" i="16"/>
  <c r="P104" i="16" s="1"/>
  <c r="O105" i="16"/>
  <c r="M105" i="16"/>
  <c r="P105" i="16" s="1"/>
  <c r="O106" i="16"/>
  <c r="M106" i="16"/>
  <c r="P106" i="16" s="1"/>
  <c r="O107" i="16"/>
  <c r="M107" i="16"/>
  <c r="P107" i="16" s="1"/>
  <c r="O108" i="16"/>
  <c r="M108" i="16"/>
  <c r="P108" i="16" s="1"/>
  <c r="O109" i="16"/>
  <c r="M109" i="16"/>
  <c r="P109" i="16" s="1"/>
  <c r="O110" i="16"/>
  <c r="M110" i="16"/>
  <c r="P110" i="16" s="1"/>
  <c r="O111" i="16"/>
  <c r="M111" i="16"/>
  <c r="P111" i="16" s="1"/>
  <c r="O112" i="16"/>
  <c r="M112" i="16"/>
  <c r="P112" i="16" s="1"/>
  <c r="O113" i="16"/>
  <c r="M113" i="16"/>
  <c r="P113" i="16" s="1"/>
  <c r="O114" i="16"/>
  <c r="M114" i="16"/>
  <c r="P114" i="16" s="1"/>
  <c r="O115" i="16"/>
  <c r="M115" i="16"/>
  <c r="P115" i="16" s="1"/>
  <c r="O116" i="16"/>
  <c r="M116" i="16"/>
  <c r="P116" i="16" s="1"/>
  <c r="O117" i="16"/>
  <c r="M117" i="16"/>
  <c r="P117" i="16" s="1"/>
  <c r="O118" i="16"/>
  <c r="M118" i="16"/>
  <c r="P118" i="16" s="1"/>
  <c r="O119" i="16"/>
  <c r="M119" i="16"/>
  <c r="P119" i="16" s="1"/>
  <c r="O120" i="16"/>
  <c r="M120" i="16"/>
  <c r="P120" i="16" s="1"/>
  <c r="O121" i="16"/>
  <c r="M121" i="16"/>
  <c r="P121" i="16" s="1"/>
  <c r="O122" i="16"/>
  <c r="M122" i="16"/>
  <c r="P122" i="16" s="1"/>
  <c r="O123" i="16"/>
  <c r="M123" i="16"/>
  <c r="P123" i="16" s="1"/>
  <c r="O124" i="16"/>
  <c r="M124" i="16"/>
  <c r="P124" i="16" s="1"/>
  <c r="O125" i="16"/>
  <c r="M125" i="16"/>
  <c r="P125" i="16" s="1"/>
  <c r="O126" i="16"/>
  <c r="M126" i="16"/>
  <c r="P126" i="16" s="1"/>
  <c r="O127" i="16"/>
  <c r="M127" i="16"/>
  <c r="P127" i="16" s="1"/>
  <c r="O128" i="16"/>
  <c r="M128" i="16"/>
  <c r="P128" i="16" s="1"/>
  <c r="O129" i="16"/>
  <c r="M129" i="16"/>
  <c r="P129" i="16" s="1"/>
  <c r="O130" i="16"/>
  <c r="M130" i="16"/>
  <c r="P130" i="16" s="1"/>
  <c r="O131" i="16"/>
  <c r="M131" i="16"/>
  <c r="P131" i="16" s="1"/>
  <c r="O132" i="16"/>
  <c r="M132" i="16"/>
  <c r="P132" i="16" s="1"/>
  <c r="O133" i="16"/>
  <c r="M133" i="16"/>
  <c r="P133" i="16" s="1"/>
  <c r="O134" i="16"/>
  <c r="M134" i="16"/>
  <c r="P134" i="16" s="1"/>
  <c r="O135" i="16"/>
  <c r="M135" i="16"/>
  <c r="P135" i="16" s="1"/>
  <c r="O136" i="16"/>
  <c r="M136" i="16"/>
  <c r="P136" i="16" s="1"/>
  <c r="O137" i="16"/>
  <c r="M137" i="16"/>
  <c r="P137" i="16" s="1"/>
  <c r="O138" i="16"/>
  <c r="M138" i="16"/>
  <c r="P138" i="16" s="1"/>
  <c r="O139" i="16"/>
  <c r="M139" i="16"/>
  <c r="P139" i="16" s="1"/>
  <c r="O140" i="16"/>
  <c r="M140" i="16"/>
  <c r="P140" i="16" s="1"/>
  <c r="O141" i="16"/>
  <c r="M141" i="16"/>
  <c r="P141" i="16" s="1"/>
  <c r="O142" i="16"/>
  <c r="M142" i="16"/>
  <c r="P142" i="16" s="1"/>
  <c r="O143" i="16"/>
  <c r="M143" i="16"/>
  <c r="P143" i="16" s="1"/>
  <c r="O144" i="16"/>
  <c r="M144" i="16"/>
  <c r="P144" i="16" s="1"/>
  <c r="O145" i="16"/>
  <c r="M145" i="16"/>
  <c r="P145" i="16" s="1"/>
  <c r="O146" i="16"/>
  <c r="M146" i="16"/>
  <c r="P146" i="16" s="1"/>
  <c r="O147" i="16"/>
  <c r="M147" i="16"/>
  <c r="P147" i="16" s="1"/>
  <c r="O148" i="16"/>
  <c r="M148" i="16"/>
  <c r="P148" i="16" s="1"/>
  <c r="O149" i="16"/>
  <c r="M149" i="16"/>
  <c r="P149" i="16" s="1"/>
  <c r="O150" i="16"/>
  <c r="M150" i="16"/>
  <c r="P150" i="16" s="1"/>
  <c r="O151" i="16"/>
  <c r="M151" i="16"/>
  <c r="P151" i="16" s="1"/>
  <c r="O152" i="16"/>
  <c r="M152" i="16"/>
  <c r="P152" i="16" s="1"/>
  <c r="O153" i="16"/>
  <c r="M153" i="16"/>
  <c r="P153" i="16" s="1"/>
  <c r="O154" i="16"/>
  <c r="M154" i="16"/>
  <c r="P154" i="16" s="1"/>
  <c r="O155" i="16"/>
  <c r="M155" i="16"/>
  <c r="P155" i="16" s="1"/>
  <c r="O156" i="16"/>
  <c r="M156" i="16"/>
  <c r="P156" i="16" s="1"/>
  <c r="O157" i="16"/>
  <c r="M157" i="16"/>
  <c r="P157" i="16" s="1"/>
  <c r="O158" i="16"/>
  <c r="M158" i="16"/>
  <c r="P158" i="16" s="1"/>
  <c r="O159" i="16"/>
  <c r="M159" i="16"/>
  <c r="P159" i="16" s="1"/>
  <c r="O160" i="16"/>
  <c r="M160" i="16"/>
  <c r="P160" i="16" s="1"/>
  <c r="O161" i="16"/>
  <c r="M161" i="16"/>
  <c r="P161" i="16" s="1"/>
  <c r="O162" i="16"/>
  <c r="M162" i="16"/>
  <c r="P162" i="16" s="1"/>
  <c r="O163" i="16"/>
  <c r="M163" i="16"/>
  <c r="P163" i="16" s="1"/>
  <c r="O164" i="16"/>
  <c r="M164" i="16"/>
  <c r="P164" i="16" s="1"/>
  <c r="O165" i="16"/>
  <c r="M165" i="16"/>
  <c r="P165" i="16" s="1"/>
  <c r="O166" i="16"/>
  <c r="M166" i="16"/>
  <c r="P166" i="16" s="1"/>
  <c r="O167" i="16"/>
  <c r="M167" i="16"/>
  <c r="P167" i="16" s="1"/>
  <c r="O168" i="16"/>
  <c r="M168" i="16"/>
  <c r="P168" i="16" s="1"/>
  <c r="O169" i="16"/>
  <c r="M169" i="16"/>
  <c r="P169" i="16" s="1"/>
  <c r="O170" i="16"/>
  <c r="M170" i="16"/>
  <c r="P170" i="16" s="1"/>
  <c r="O171" i="16"/>
  <c r="M171" i="16"/>
  <c r="P171" i="16" s="1"/>
  <c r="O172" i="16"/>
  <c r="M172" i="16"/>
  <c r="P172" i="16" s="1"/>
  <c r="O173" i="16"/>
  <c r="M173" i="16"/>
  <c r="P173" i="16" s="1"/>
  <c r="O174" i="16"/>
  <c r="M174" i="16"/>
  <c r="P174" i="16" s="1"/>
  <c r="O175" i="16"/>
  <c r="M175" i="16"/>
  <c r="P175" i="16" s="1"/>
  <c r="O176" i="16"/>
  <c r="M176" i="16"/>
  <c r="P176" i="16" s="1"/>
  <c r="O177" i="16"/>
  <c r="M177" i="16"/>
  <c r="P177" i="16" s="1"/>
  <c r="O178" i="16"/>
  <c r="M178" i="16"/>
  <c r="P178" i="16" s="1"/>
  <c r="O179" i="16"/>
  <c r="M179" i="16"/>
  <c r="P179" i="16" s="1"/>
  <c r="O180" i="16"/>
  <c r="M180" i="16"/>
  <c r="P180" i="16" s="1"/>
  <c r="O181" i="16"/>
  <c r="M181" i="16"/>
  <c r="P181" i="16" s="1"/>
  <c r="O182" i="16"/>
  <c r="M182" i="16"/>
  <c r="P182" i="16" s="1"/>
  <c r="O183" i="16"/>
  <c r="M183" i="16"/>
  <c r="P183" i="16" s="1"/>
  <c r="O184" i="16"/>
  <c r="M184" i="16"/>
  <c r="P184" i="16" s="1"/>
  <c r="O185" i="16"/>
  <c r="M185" i="16"/>
  <c r="P185" i="16" s="1"/>
  <c r="O186" i="16"/>
  <c r="M186" i="16"/>
  <c r="P186" i="16" s="1"/>
  <c r="O187" i="16"/>
  <c r="M187" i="16"/>
  <c r="P187" i="16" s="1"/>
  <c r="O188" i="16"/>
  <c r="M188" i="16"/>
  <c r="P188" i="16" s="1"/>
  <c r="O189" i="16"/>
  <c r="M189" i="16"/>
  <c r="P189" i="16" s="1"/>
  <c r="O190" i="16"/>
  <c r="M190" i="16"/>
  <c r="P190" i="16" s="1"/>
  <c r="O191" i="16"/>
  <c r="M191" i="16"/>
  <c r="P191" i="16" s="1"/>
  <c r="O192" i="16"/>
  <c r="M192" i="16"/>
  <c r="P192" i="16" s="1"/>
  <c r="O193" i="16"/>
  <c r="M193" i="16"/>
  <c r="P193" i="16" s="1"/>
  <c r="O194" i="16"/>
  <c r="M194" i="16"/>
  <c r="P194" i="16" s="1"/>
  <c r="O195" i="16"/>
  <c r="M195" i="16"/>
  <c r="P195" i="16" s="1"/>
  <c r="O196" i="16"/>
  <c r="M196" i="16"/>
  <c r="P196" i="16" s="1"/>
  <c r="O197" i="16"/>
  <c r="M197" i="16"/>
  <c r="P197" i="16" s="1"/>
  <c r="O198" i="16"/>
  <c r="M198" i="16"/>
  <c r="P198" i="16" s="1"/>
  <c r="O199" i="16"/>
  <c r="M199" i="16"/>
  <c r="P199" i="16" s="1"/>
  <c r="O200" i="16"/>
  <c r="M200" i="16"/>
  <c r="P200" i="16" s="1"/>
  <c r="O201" i="16"/>
  <c r="M201" i="16"/>
  <c r="P201" i="16" s="1"/>
  <c r="O202" i="16"/>
  <c r="M202" i="16"/>
  <c r="P202" i="16" s="1"/>
  <c r="O203" i="16"/>
  <c r="M203" i="16"/>
  <c r="P203" i="16" s="1"/>
  <c r="O204" i="16"/>
  <c r="M204" i="16"/>
  <c r="P204" i="16" s="1"/>
  <c r="O205" i="16"/>
  <c r="M205" i="16"/>
  <c r="P205" i="16" s="1"/>
  <c r="O206" i="16"/>
  <c r="M206" i="16"/>
  <c r="P206" i="16" s="1"/>
  <c r="O207" i="16"/>
  <c r="M207" i="16"/>
  <c r="P207" i="16" s="1"/>
  <c r="O208" i="16"/>
  <c r="M208" i="16"/>
  <c r="P208" i="16" s="1"/>
  <c r="O209" i="16"/>
  <c r="M209" i="16"/>
  <c r="P209" i="16" s="1"/>
  <c r="O210" i="16"/>
  <c r="M210" i="16"/>
  <c r="P210" i="16" s="1"/>
  <c r="O211" i="16"/>
  <c r="M211" i="16"/>
  <c r="P211" i="16" s="1"/>
  <c r="O212" i="16"/>
  <c r="M212" i="16"/>
  <c r="P212" i="16" s="1"/>
  <c r="O213" i="16"/>
  <c r="M213" i="16"/>
  <c r="P213" i="16" s="1"/>
  <c r="O214" i="16"/>
  <c r="M214" i="16"/>
  <c r="P214" i="16" s="1"/>
  <c r="O215" i="16"/>
  <c r="M215" i="16"/>
  <c r="P215" i="16" s="1"/>
  <c r="O216" i="16"/>
  <c r="M216" i="16"/>
  <c r="P216" i="16" s="1"/>
  <c r="O217" i="16"/>
  <c r="M217" i="16"/>
  <c r="P217" i="16" s="1"/>
  <c r="O218" i="16"/>
  <c r="M218" i="16"/>
  <c r="P218" i="16" s="1"/>
  <c r="O219" i="16"/>
  <c r="M219" i="16"/>
  <c r="P219" i="16" s="1"/>
  <c r="O220" i="16"/>
  <c r="M220" i="16"/>
  <c r="P220" i="16" s="1"/>
  <c r="O221" i="16"/>
  <c r="M221" i="16"/>
  <c r="P221" i="16" s="1"/>
  <c r="O222" i="16"/>
  <c r="M222" i="16"/>
  <c r="P222" i="16" s="1"/>
  <c r="O223" i="16"/>
  <c r="M223" i="16"/>
  <c r="P223" i="16" s="1"/>
  <c r="O224" i="16"/>
  <c r="M224" i="16"/>
  <c r="P224" i="16" s="1"/>
  <c r="O225" i="16"/>
  <c r="M225" i="16"/>
  <c r="P225" i="16" s="1"/>
  <c r="O226" i="16"/>
  <c r="M226" i="16"/>
  <c r="P226" i="16" s="1"/>
  <c r="O227" i="16"/>
  <c r="M227" i="16"/>
  <c r="P227" i="16" s="1"/>
  <c r="O228" i="16"/>
  <c r="M228" i="16"/>
  <c r="P228" i="16" s="1"/>
  <c r="O229" i="16"/>
  <c r="M229" i="16"/>
  <c r="P229" i="16" s="1"/>
  <c r="O230" i="16"/>
  <c r="M230" i="16"/>
  <c r="P230" i="16" s="1"/>
  <c r="O231" i="16"/>
  <c r="M231" i="16"/>
  <c r="P231" i="16" s="1"/>
  <c r="O232" i="16"/>
  <c r="M232" i="16"/>
  <c r="P232" i="16" s="1"/>
  <c r="O233" i="16"/>
  <c r="M233" i="16"/>
  <c r="P233" i="16" s="1"/>
  <c r="O234" i="16"/>
  <c r="M234" i="16"/>
  <c r="P234" i="16" s="1"/>
  <c r="O235" i="16"/>
  <c r="M235" i="16"/>
  <c r="P235" i="16" s="1"/>
  <c r="O236" i="16"/>
  <c r="M236" i="16"/>
  <c r="P236" i="16" s="1"/>
  <c r="O237" i="16"/>
  <c r="M237" i="16"/>
  <c r="P237" i="16" s="1"/>
  <c r="O238" i="16"/>
  <c r="M238" i="16"/>
  <c r="P238" i="16" s="1"/>
  <c r="O239" i="16"/>
  <c r="M239" i="16"/>
  <c r="P239" i="16" s="1"/>
  <c r="O240" i="16"/>
  <c r="M240" i="16"/>
  <c r="P240" i="16" s="1"/>
  <c r="O241" i="16"/>
  <c r="M241" i="16"/>
  <c r="P241" i="16" s="1"/>
  <c r="O242" i="16"/>
  <c r="M242" i="16"/>
  <c r="P242" i="16" s="1"/>
  <c r="O243" i="16"/>
  <c r="M243" i="16"/>
  <c r="P243" i="16" s="1"/>
  <c r="O244" i="16"/>
  <c r="M244" i="16"/>
  <c r="P244" i="16" s="1"/>
  <c r="O245" i="16"/>
  <c r="M245" i="16"/>
  <c r="P245" i="16" s="1"/>
  <c r="O246" i="16"/>
  <c r="M246" i="16"/>
  <c r="P246" i="16" s="1"/>
  <c r="O247" i="16"/>
  <c r="M247" i="16"/>
  <c r="P247" i="16" s="1"/>
  <c r="O248" i="16"/>
  <c r="M248" i="16"/>
  <c r="P248" i="16" s="1"/>
  <c r="O249" i="16"/>
  <c r="M249" i="16"/>
  <c r="P249" i="16" s="1"/>
  <c r="O250" i="16"/>
  <c r="M250" i="16"/>
  <c r="P250" i="16" s="1"/>
  <c r="O251" i="16"/>
  <c r="M251" i="16"/>
  <c r="P251" i="16" s="1"/>
  <c r="O252" i="16"/>
  <c r="M252" i="16"/>
  <c r="P252" i="16" s="1"/>
  <c r="O253" i="16"/>
  <c r="M253" i="16"/>
  <c r="P253" i="16" s="1"/>
  <c r="O254" i="16"/>
  <c r="M254" i="16"/>
  <c r="P254" i="16" s="1"/>
  <c r="O255" i="16"/>
  <c r="M255" i="16"/>
  <c r="P255" i="16" s="1"/>
  <c r="O256" i="16"/>
  <c r="M256" i="16"/>
  <c r="P256" i="16" s="1"/>
  <c r="O257" i="16"/>
  <c r="M257" i="16"/>
  <c r="P257" i="16" s="1"/>
  <c r="O258" i="16"/>
  <c r="M258" i="16"/>
  <c r="P258" i="16" s="1"/>
  <c r="O259" i="16"/>
  <c r="M259" i="16"/>
  <c r="P259" i="16" s="1"/>
  <c r="O260" i="16"/>
  <c r="M260" i="16"/>
  <c r="P260" i="16" s="1"/>
  <c r="O261" i="16"/>
  <c r="M261" i="16"/>
  <c r="P261" i="16" s="1"/>
  <c r="O262" i="16"/>
  <c r="M262" i="16"/>
  <c r="P262" i="16" s="1"/>
  <c r="O13" i="17"/>
  <c r="M13" i="17"/>
  <c r="P13" i="17" s="1"/>
  <c r="O14" i="17"/>
  <c r="M14" i="17"/>
  <c r="P14" i="17" s="1"/>
  <c r="O15" i="17"/>
  <c r="M15" i="17"/>
  <c r="P15" i="17" s="1"/>
  <c r="O16" i="17"/>
  <c r="M16" i="17"/>
  <c r="P16" i="17" s="1"/>
  <c r="O17" i="17"/>
  <c r="M17" i="17"/>
  <c r="P17" i="17" s="1"/>
  <c r="O18" i="17"/>
  <c r="M18" i="17"/>
  <c r="P18" i="17" s="1"/>
  <c r="O19" i="17"/>
  <c r="M19" i="17"/>
  <c r="P19" i="17" s="1"/>
  <c r="O20" i="17"/>
  <c r="M20" i="17"/>
  <c r="P20" i="17" s="1"/>
  <c r="O21" i="17"/>
  <c r="M21" i="17"/>
  <c r="P21" i="17" s="1"/>
  <c r="O22" i="17"/>
  <c r="M22" i="17"/>
  <c r="P22" i="17" s="1"/>
  <c r="O23" i="17"/>
  <c r="M23" i="17"/>
  <c r="P23" i="17" s="1"/>
  <c r="O24" i="17"/>
  <c r="M24" i="17"/>
  <c r="P24" i="17" s="1"/>
  <c r="O25" i="17"/>
  <c r="M25" i="17"/>
  <c r="P25" i="17" s="1"/>
  <c r="O26" i="17"/>
  <c r="M26" i="17"/>
  <c r="P26" i="17" s="1"/>
  <c r="O27" i="17"/>
  <c r="M27" i="17"/>
  <c r="P27" i="17" s="1"/>
  <c r="O28" i="17"/>
  <c r="M28" i="17"/>
  <c r="P28" i="17" s="1"/>
  <c r="O29" i="17"/>
  <c r="M29" i="17"/>
  <c r="P29" i="17" s="1"/>
  <c r="O30" i="17"/>
  <c r="M30" i="17"/>
  <c r="P30" i="17" s="1"/>
  <c r="O31" i="17"/>
  <c r="M31" i="17"/>
  <c r="P31" i="17" s="1"/>
  <c r="O32" i="17"/>
  <c r="M32" i="17"/>
  <c r="P32" i="17" s="1"/>
  <c r="O33" i="17"/>
  <c r="M33" i="17"/>
  <c r="P33" i="17" s="1"/>
  <c r="O34" i="17"/>
  <c r="M34" i="17"/>
  <c r="P34" i="17" s="1"/>
  <c r="O35" i="17"/>
  <c r="M35" i="17"/>
  <c r="P35" i="17" s="1"/>
  <c r="O36" i="17"/>
  <c r="M36" i="17"/>
  <c r="P36" i="17" s="1"/>
  <c r="O37" i="17"/>
  <c r="M37" i="17"/>
  <c r="P37" i="17" s="1"/>
  <c r="O38" i="17"/>
  <c r="M38" i="17"/>
  <c r="P38" i="17" s="1"/>
  <c r="O39" i="17"/>
  <c r="M39" i="17"/>
  <c r="P39" i="17" s="1"/>
  <c r="O40" i="17"/>
  <c r="M40" i="17"/>
  <c r="P40" i="17" s="1"/>
  <c r="O41" i="17"/>
  <c r="M41" i="17"/>
  <c r="P41" i="17" s="1"/>
  <c r="O42" i="17"/>
  <c r="M42" i="17"/>
  <c r="P42" i="17" s="1"/>
  <c r="O43" i="17"/>
  <c r="M43" i="17"/>
  <c r="P43" i="17" s="1"/>
  <c r="O44" i="17"/>
  <c r="M44" i="17"/>
  <c r="P44" i="17" s="1"/>
  <c r="O45" i="17"/>
  <c r="M45" i="17"/>
  <c r="P45" i="17" s="1"/>
  <c r="O46" i="17"/>
  <c r="M46" i="17"/>
  <c r="P46" i="17" s="1"/>
  <c r="O47" i="17"/>
  <c r="M47" i="17"/>
  <c r="P47" i="17" s="1"/>
  <c r="O48" i="17"/>
  <c r="M48" i="17"/>
  <c r="P48" i="17" s="1"/>
  <c r="O49" i="17"/>
  <c r="M49" i="17"/>
  <c r="P49" i="17" s="1"/>
  <c r="O50" i="17"/>
  <c r="M50" i="17"/>
  <c r="P50" i="17" s="1"/>
  <c r="O51" i="17"/>
  <c r="M51" i="17"/>
  <c r="P51" i="17" s="1"/>
  <c r="O52" i="17"/>
  <c r="M52" i="17"/>
  <c r="P52" i="17" s="1"/>
  <c r="O53" i="17"/>
  <c r="M53" i="17"/>
  <c r="P53" i="17" s="1"/>
  <c r="O54" i="17"/>
  <c r="M54" i="17"/>
  <c r="P54" i="17" s="1"/>
  <c r="O55" i="17"/>
  <c r="M55" i="17"/>
  <c r="P55" i="17" s="1"/>
  <c r="O56" i="17"/>
  <c r="M56" i="17"/>
  <c r="P56" i="17" s="1"/>
  <c r="O57" i="17"/>
  <c r="M57" i="17"/>
  <c r="P57" i="17" s="1"/>
  <c r="O58" i="17"/>
  <c r="M58" i="17"/>
  <c r="P58" i="17" s="1"/>
  <c r="O59" i="17"/>
  <c r="M59" i="17"/>
  <c r="P59" i="17" s="1"/>
  <c r="O60" i="17"/>
  <c r="M60" i="17"/>
  <c r="P60" i="17" s="1"/>
  <c r="O61" i="17"/>
  <c r="M61" i="17"/>
  <c r="P61" i="17" s="1"/>
  <c r="O62" i="17"/>
  <c r="M62" i="17"/>
  <c r="P62" i="17" s="1"/>
  <c r="O63" i="17"/>
  <c r="M63" i="17"/>
  <c r="P63" i="17" s="1"/>
  <c r="O64" i="17"/>
  <c r="M64" i="17"/>
  <c r="P64" i="17" s="1"/>
  <c r="O65" i="17"/>
  <c r="M65" i="17"/>
  <c r="P65" i="17" s="1"/>
  <c r="O66" i="17"/>
  <c r="M66" i="17"/>
  <c r="P66" i="17" s="1"/>
  <c r="O67" i="17"/>
  <c r="M67" i="17"/>
  <c r="P67" i="17" s="1"/>
  <c r="O68" i="17"/>
  <c r="M68" i="17"/>
  <c r="P68" i="17" s="1"/>
  <c r="O69" i="17"/>
  <c r="M69" i="17"/>
  <c r="P69" i="17" s="1"/>
  <c r="O70" i="17"/>
  <c r="M70" i="17"/>
  <c r="P70" i="17" s="1"/>
  <c r="O71" i="17"/>
  <c r="M71" i="17"/>
  <c r="P71" i="17" s="1"/>
  <c r="O72" i="17"/>
  <c r="M72" i="17"/>
  <c r="P72" i="17" s="1"/>
  <c r="O73" i="17"/>
  <c r="M73" i="17"/>
  <c r="P73" i="17" s="1"/>
  <c r="O74" i="17"/>
  <c r="M74" i="17"/>
  <c r="P74" i="17" s="1"/>
  <c r="O75" i="17"/>
  <c r="M75" i="17"/>
  <c r="P75" i="17" s="1"/>
  <c r="O76" i="17"/>
  <c r="M76" i="17"/>
  <c r="P76" i="17" s="1"/>
  <c r="O77" i="17"/>
  <c r="M77" i="17"/>
  <c r="P77" i="17" s="1"/>
  <c r="O78" i="17"/>
  <c r="M78" i="17"/>
  <c r="P78" i="17" s="1"/>
  <c r="O79" i="17"/>
  <c r="M79" i="17"/>
  <c r="P79" i="17" s="1"/>
  <c r="O80" i="17"/>
  <c r="M80" i="17"/>
  <c r="P80" i="17" s="1"/>
  <c r="O81" i="17"/>
  <c r="M81" i="17"/>
  <c r="P81" i="17" s="1"/>
  <c r="O82" i="17"/>
  <c r="M82" i="17"/>
  <c r="P82" i="17" s="1"/>
  <c r="O83" i="17"/>
  <c r="M83" i="17"/>
  <c r="P83" i="17" s="1"/>
  <c r="O84" i="17"/>
  <c r="M84" i="17"/>
  <c r="P84" i="17" s="1"/>
  <c r="O85" i="17"/>
  <c r="M85" i="17"/>
  <c r="P85" i="17" s="1"/>
  <c r="O86" i="17"/>
  <c r="M86" i="17"/>
  <c r="P86" i="17" s="1"/>
  <c r="O87" i="17"/>
  <c r="M87" i="17"/>
  <c r="P87" i="17" s="1"/>
  <c r="O88" i="17"/>
  <c r="M88" i="17"/>
  <c r="P88" i="17" s="1"/>
  <c r="O89" i="17"/>
  <c r="M89" i="17"/>
  <c r="P89" i="17" s="1"/>
  <c r="O90" i="17"/>
  <c r="M90" i="17"/>
  <c r="P90" i="17" s="1"/>
  <c r="O91" i="17"/>
  <c r="M91" i="17"/>
  <c r="P91" i="17" s="1"/>
  <c r="O92" i="17"/>
  <c r="M92" i="17"/>
  <c r="P92" i="17" s="1"/>
  <c r="O93" i="17"/>
  <c r="M93" i="17"/>
  <c r="P93" i="17" s="1"/>
  <c r="O94" i="17"/>
  <c r="M94" i="17"/>
  <c r="P94" i="17" s="1"/>
  <c r="O95" i="17"/>
  <c r="M95" i="17"/>
  <c r="P95" i="17" s="1"/>
  <c r="O96" i="17"/>
  <c r="M96" i="17"/>
  <c r="P96" i="17" s="1"/>
  <c r="O97" i="17"/>
  <c r="M97" i="17"/>
  <c r="P97" i="17" s="1"/>
  <c r="O98" i="17"/>
  <c r="M98" i="17"/>
  <c r="P98" i="17" s="1"/>
  <c r="O99" i="17"/>
  <c r="M99" i="17"/>
  <c r="P99" i="17" s="1"/>
  <c r="O100" i="17"/>
  <c r="M100" i="17"/>
  <c r="P100" i="17" s="1"/>
  <c r="O101" i="17"/>
  <c r="M101" i="17"/>
  <c r="P101" i="17" s="1"/>
  <c r="O102" i="17"/>
  <c r="M102" i="17"/>
  <c r="P102" i="17" s="1"/>
  <c r="O103" i="17"/>
  <c r="M103" i="17"/>
  <c r="P103" i="17" s="1"/>
  <c r="O104" i="17"/>
  <c r="M104" i="17"/>
  <c r="P104" i="17" s="1"/>
  <c r="O105" i="17"/>
  <c r="M105" i="17"/>
  <c r="P105" i="17" s="1"/>
  <c r="O106" i="17"/>
  <c r="M106" i="17"/>
  <c r="P106" i="17" s="1"/>
  <c r="O107" i="17"/>
  <c r="M107" i="17"/>
  <c r="P107" i="17" s="1"/>
  <c r="O108" i="17"/>
  <c r="M108" i="17"/>
  <c r="P108" i="17" s="1"/>
  <c r="O109" i="17"/>
  <c r="M109" i="17"/>
  <c r="P109" i="17" s="1"/>
  <c r="O110" i="17"/>
  <c r="M110" i="17"/>
  <c r="P110" i="17" s="1"/>
  <c r="O111" i="17"/>
  <c r="M111" i="17"/>
  <c r="P111" i="17" s="1"/>
  <c r="O112" i="17"/>
  <c r="M112" i="17"/>
  <c r="P112" i="17" s="1"/>
  <c r="O113" i="17"/>
  <c r="M113" i="17"/>
  <c r="P113" i="17" s="1"/>
  <c r="O114" i="17"/>
  <c r="M114" i="17"/>
  <c r="P114" i="17" s="1"/>
  <c r="O115" i="17"/>
  <c r="M115" i="17"/>
  <c r="P115" i="17" s="1"/>
  <c r="O116" i="17"/>
  <c r="M116" i="17"/>
  <c r="P116" i="17" s="1"/>
  <c r="O117" i="17"/>
  <c r="M117" i="17"/>
  <c r="P117" i="17" s="1"/>
  <c r="O118" i="17"/>
  <c r="M118" i="17"/>
  <c r="P118" i="17" s="1"/>
  <c r="O119" i="17"/>
  <c r="M119" i="17"/>
  <c r="P119" i="17" s="1"/>
  <c r="O120" i="17"/>
  <c r="M120" i="17"/>
  <c r="P120" i="17" s="1"/>
  <c r="O121" i="17"/>
  <c r="M121" i="17"/>
  <c r="P121" i="17" s="1"/>
  <c r="O122" i="17"/>
  <c r="M122" i="17"/>
  <c r="P122" i="17" s="1"/>
  <c r="O123" i="17"/>
  <c r="M123" i="17"/>
  <c r="P123" i="17" s="1"/>
  <c r="O124" i="17"/>
  <c r="M124" i="17"/>
  <c r="P124" i="17" s="1"/>
  <c r="O125" i="17"/>
  <c r="M125" i="17"/>
  <c r="P125" i="17" s="1"/>
  <c r="O126" i="17"/>
  <c r="M126" i="17"/>
  <c r="P126" i="17" s="1"/>
  <c r="O127" i="17"/>
  <c r="M127" i="17"/>
  <c r="P127" i="17" s="1"/>
  <c r="O128" i="17"/>
  <c r="M128" i="17"/>
  <c r="P128" i="17" s="1"/>
  <c r="O129" i="17"/>
  <c r="M129" i="17"/>
  <c r="P129" i="17" s="1"/>
  <c r="O130" i="17"/>
  <c r="M130" i="17"/>
  <c r="P130" i="17" s="1"/>
  <c r="O131" i="17"/>
  <c r="M131" i="17"/>
  <c r="P131" i="17" s="1"/>
  <c r="O132" i="17"/>
  <c r="M132" i="17"/>
  <c r="P132" i="17" s="1"/>
  <c r="O133" i="17"/>
  <c r="M133" i="17"/>
  <c r="P133" i="17" s="1"/>
  <c r="O134" i="17"/>
  <c r="M134" i="17"/>
  <c r="P134" i="17" s="1"/>
  <c r="O135" i="17"/>
  <c r="M135" i="17"/>
  <c r="P135" i="17" s="1"/>
  <c r="O136" i="17"/>
  <c r="M136" i="17"/>
  <c r="P136" i="17" s="1"/>
  <c r="O137" i="17"/>
  <c r="M137" i="17"/>
  <c r="P137" i="17" s="1"/>
  <c r="O138" i="17"/>
  <c r="M138" i="17"/>
  <c r="P138" i="17" s="1"/>
  <c r="O139" i="17"/>
  <c r="M139" i="17"/>
  <c r="P139" i="17" s="1"/>
  <c r="O140" i="17"/>
  <c r="M140" i="17"/>
  <c r="P140" i="17" s="1"/>
  <c r="O141" i="17"/>
  <c r="M141" i="17"/>
  <c r="P141" i="17" s="1"/>
  <c r="O142" i="17"/>
  <c r="M142" i="17"/>
  <c r="P142" i="17" s="1"/>
  <c r="O143" i="17"/>
  <c r="M143" i="17"/>
  <c r="P143" i="17" s="1"/>
  <c r="O144" i="17"/>
  <c r="M144" i="17"/>
  <c r="P144" i="17" s="1"/>
  <c r="O145" i="17"/>
  <c r="M145" i="17"/>
  <c r="P145" i="17" s="1"/>
  <c r="O146" i="17"/>
  <c r="M146" i="17"/>
  <c r="P146" i="17" s="1"/>
  <c r="O147" i="17"/>
  <c r="M147" i="17"/>
  <c r="P147" i="17" s="1"/>
  <c r="O148" i="17"/>
  <c r="M148" i="17"/>
  <c r="P148" i="17" s="1"/>
  <c r="O149" i="17"/>
  <c r="M149" i="17"/>
  <c r="P149" i="17" s="1"/>
  <c r="O150" i="17"/>
  <c r="M150" i="17"/>
  <c r="P150" i="17" s="1"/>
  <c r="O151" i="17"/>
  <c r="M151" i="17"/>
  <c r="P151" i="17" s="1"/>
  <c r="O152" i="17"/>
  <c r="M152" i="17"/>
  <c r="P152" i="17" s="1"/>
  <c r="O153" i="17"/>
  <c r="M153" i="17"/>
  <c r="P153" i="17" s="1"/>
  <c r="O154" i="17"/>
  <c r="M154" i="17"/>
  <c r="P154" i="17" s="1"/>
  <c r="O155" i="17"/>
  <c r="M155" i="17"/>
  <c r="P155" i="17" s="1"/>
  <c r="O156" i="17"/>
  <c r="M156" i="17"/>
  <c r="P156" i="17" s="1"/>
  <c r="O157" i="17"/>
  <c r="M157" i="17"/>
  <c r="P157" i="17" s="1"/>
  <c r="O158" i="17"/>
  <c r="M158" i="17"/>
  <c r="P158" i="17" s="1"/>
  <c r="O159" i="17"/>
  <c r="M159" i="17"/>
  <c r="P159" i="17" s="1"/>
  <c r="O160" i="17"/>
  <c r="M160" i="17"/>
  <c r="P160" i="17" s="1"/>
  <c r="O161" i="17"/>
  <c r="M161" i="17"/>
  <c r="P161" i="17" s="1"/>
  <c r="O162" i="17"/>
  <c r="M162" i="17"/>
  <c r="P162" i="17" s="1"/>
  <c r="O163" i="17"/>
  <c r="M163" i="17"/>
  <c r="P163" i="17" s="1"/>
  <c r="O164" i="17"/>
  <c r="M164" i="17"/>
  <c r="P164" i="17" s="1"/>
  <c r="O165" i="17"/>
  <c r="M165" i="17"/>
  <c r="P165" i="17" s="1"/>
  <c r="O166" i="17"/>
  <c r="M166" i="17"/>
  <c r="P166" i="17" s="1"/>
  <c r="O167" i="17"/>
  <c r="M167" i="17"/>
  <c r="P167" i="17" s="1"/>
  <c r="O168" i="17"/>
  <c r="M168" i="17"/>
  <c r="P168" i="17" s="1"/>
  <c r="O169" i="17"/>
  <c r="M169" i="17"/>
  <c r="P169" i="17" s="1"/>
  <c r="O170" i="17"/>
  <c r="M170" i="17"/>
  <c r="P170" i="17" s="1"/>
  <c r="O171" i="17"/>
  <c r="M171" i="17"/>
  <c r="P171" i="17" s="1"/>
  <c r="O172" i="17"/>
  <c r="M172" i="17"/>
  <c r="P172" i="17" s="1"/>
  <c r="O173" i="17"/>
  <c r="M173" i="17"/>
  <c r="P173" i="17" s="1"/>
  <c r="O174" i="17"/>
  <c r="M174" i="17"/>
  <c r="P174" i="17" s="1"/>
  <c r="O175" i="17"/>
  <c r="M175" i="17"/>
  <c r="P175" i="17" s="1"/>
  <c r="O176" i="17"/>
  <c r="M176" i="17"/>
  <c r="P176" i="17" s="1"/>
  <c r="O177" i="17"/>
  <c r="M177" i="17"/>
  <c r="P177" i="17" s="1"/>
  <c r="O178" i="17"/>
  <c r="M178" i="17"/>
  <c r="P178" i="17" s="1"/>
  <c r="O179" i="17"/>
  <c r="M179" i="17"/>
  <c r="P179" i="17" s="1"/>
  <c r="O180" i="17"/>
  <c r="M180" i="17"/>
  <c r="P180" i="17" s="1"/>
  <c r="O181" i="17"/>
  <c r="M181" i="17"/>
  <c r="P181" i="17" s="1"/>
  <c r="O182" i="17"/>
  <c r="M182" i="17"/>
  <c r="P182" i="17" s="1"/>
  <c r="O183" i="17"/>
  <c r="M183" i="17"/>
  <c r="P183" i="17" s="1"/>
  <c r="O184" i="17"/>
  <c r="M184" i="17"/>
  <c r="P184" i="17" s="1"/>
  <c r="O185" i="17"/>
  <c r="M185" i="17"/>
  <c r="P185" i="17" s="1"/>
  <c r="O186" i="17"/>
  <c r="M186" i="17"/>
  <c r="P186" i="17" s="1"/>
  <c r="O187" i="17"/>
  <c r="M187" i="17"/>
  <c r="P187" i="17" s="1"/>
  <c r="O188" i="17"/>
  <c r="M188" i="17"/>
  <c r="P188" i="17" s="1"/>
  <c r="O189" i="17"/>
  <c r="M189" i="17"/>
  <c r="P189" i="17" s="1"/>
  <c r="O190" i="17"/>
  <c r="M190" i="17"/>
  <c r="P190" i="17" s="1"/>
  <c r="O191" i="17"/>
  <c r="M191" i="17"/>
  <c r="P191" i="17" s="1"/>
  <c r="O192" i="17"/>
  <c r="M192" i="17"/>
  <c r="P192" i="17" s="1"/>
  <c r="O193" i="17"/>
  <c r="M193" i="17"/>
  <c r="P193" i="17" s="1"/>
  <c r="O194" i="17"/>
  <c r="M194" i="17"/>
  <c r="P194" i="17" s="1"/>
  <c r="O195" i="17"/>
  <c r="M195" i="17"/>
  <c r="P195" i="17" s="1"/>
  <c r="O196" i="17"/>
  <c r="M196" i="17"/>
  <c r="P196" i="17" s="1"/>
  <c r="O197" i="17"/>
  <c r="M197" i="17"/>
  <c r="P197" i="17" s="1"/>
  <c r="O198" i="17"/>
  <c r="M198" i="17"/>
  <c r="P198" i="17" s="1"/>
  <c r="O199" i="17"/>
  <c r="M199" i="17"/>
  <c r="P199" i="17" s="1"/>
  <c r="O200" i="17"/>
  <c r="M200" i="17"/>
  <c r="P200" i="17" s="1"/>
  <c r="O201" i="17"/>
  <c r="M201" i="17"/>
  <c r="P201" i="17" s="1"/>
  <c r="O202" i="17"/>
  <c r="M202" i="17"/>
  <c r="P202" i="17" s="1"/>
  <c r="O203" i="17"/>
  <c r="M203" i="17"/>
  <c r="P203" i="17" s="1"/>
  <c r="O204" i="17"/>
  <c r="M204" i="17"/>
  <c r="P204" i="17" s="1"/>
  <c r="O205" i="17"/>
  <c r="M205" i="17"/>
  <c r="P205" i="17" s="1"/>
  <c r="O206" i="17"/>
  <c r="M206" i="17"/>
  <c r="P206" i="17" s="1"/>
  <c r="O207" i="17"/>
  <c r="M207" i="17"/>
  <c r="P207" i="17" s="1"/>
  <c r="O208" i="17"/>
  <c r="M208" i="17"/>
  <c r="P208" i="17" s="1"/>
  <c r="O209" i="17"/>
  <c r="M209" i="17"/>
  <c r="P209" i="17" s="1"/>
  <c r="O210" i="17"/>
  <c r="M210" i="17"/>
  <c r="P210" i="17" s="1"/>
  <c r="O211" i="17"/>
  <c r="M211" i="17"/>
  <c r="P211" i="17" s="1"/>
  <c r="O212" i="17"/>
  <c r="M212" i="17"/>
  <c r="P212" i="17" s="1"/>
  <c r="O213" i="17"/>
  <c r="M213" i="17"/>
  <c r="P213" i="17" s="1"/>
  <c r="O214" i="17"/>
  <c r="M214" i="17"/>
  <c r="P214" i="17" s="1"/>
  <c r="O215" i="17"/>
  <c r="M215" i="17"/>
  <c r="P215" i="17" s="1"/>
  <c r="O216" i="17"/>
  <c r="M216" i="17"/>
  <c r="P216" i="17" s="1"/>
  <c r="O217" i="17"/>
  <c r="M217" i="17"/>
  <c r="P217" i="17" s="1"/>
  <c r="O218" i="17"/>
  <c r="M218" i="17"/>
  <c r="P218" i="17" s="1"/>
  <c r="O219" i="17"/>
  <c r="M219" i="17"/>
  <c r="P219" i="17" s="1"/>
  <c r="O220" i="17"/>
  <c r="M220" i="17"/>
  <c r="P220" i="17" s="1"/>
  <c r="O221" i="17"/>
  <c r="M221" i="17"/>
  <c r="P221" i="17" s="1"/>
  <c r="O222" i="17"/>
  <c r="M222" i="17"/>
  <c r="P222" i="17" s="1"/>
  <c r="O223" i="17"/>
  <c r="M223" i="17"/>
  <c r="P223" i="17" s="1"/>
  <c r="O224" i="17"/>
  <c r="M224" i="17"/>
  <c r="P224" i="17" s="1"/>
  <c r="O225" i="17"/>
  <c r="M225" i="17"/>
  <c r="P225" i="17" s="1"/>
  <c r="O226" i="17"/>
  <c r="M226" i="17"/>
  <c r="P226" i="17" s="1"/>
  <c r="O227" i="17"/>
  <c r="M227" i="17"/>
  <c r="P227" i="17" s="1"/>
  <c r="O228" i="17"/>
  <c r="M228" i="17"/>
  <c r="P228" i="17" s="1"/>
  <c r="O229" i="17"/>
  <c r="M229" i="17"/>
  <c r="P229" i="17" s="1"/>
  <c r="O230" i="17"/>
  <c r="M230" i="17"/>
  <c r="P230" i="17" s="1"/>
  <c r="O231" i="17"/>
  <c r="M231" i="17"/>
  <c r="P231" i="17" s="1"/>
  <c r="O232" i="17"/>
  <c r="M232" i="17"/>
  <c r="P232" i="17" s="1"/>
  <c r="O233" i="17"/>
  <c r="M233" i="17"/>
  <c r="P233" i="17" s="1"/>
  <c r="O234" i="17"/>
  <c r="M234" i="17"/>
  <c r="P234" i="17" s="1"/>
  <c r="O235" i="17"/>
  <c r="M235" i="17"/>
  <c r="P235" i="17" s="1"/>
  <c r="O236" i="17"/>
  <c r="M236" i="17"/>
  <c r="P236" i="17" s="1"/>
  <c r="O237" i="17"/>
  <c r="M237" i="17"/>
  <c r="P237" i="17" s="1"/>
  <c r="O238" i="17"/>
  <c r="M238" i="17"/>
  <c r="P238" i="17" s="1"/>
  <c r="O239" i="17"/>
  <c r="M239" i="17"/>
  <c r="P239" i="17" s="1"/>
  <c r="O240" i="17"/>
  <c r="M240" i="17"/>
  <c r="P240" i="17" s="1"/>
  <c r="O241" i="17"/>
  <c r="M241" i="17"/>
  <c r="P241" i="17" s="1"/>
  <c r="O242" i="17"/>
  <c r="M242" i="17"/>
  <c r="P242" i="17" s="1"/>
  <c r="O243" i="17"/>
  <c r="M243" i="17"/>
  <c r="P243" i="17" s="1"/>
  <c r="O244" i="17"/>
  <c r="M244" i="17"/>
  <c r="P244" i="17" s="1"/>
  <c r="O245" i="17"/>
  <c r="M245" i="17"/>
  <c r="P245" i="17" s="1"/>
  <c r="O246" i="17"/>
  <c r="M246" i="17"/>
  <c r="P246" i="17" s="1"/>
  <c r="O247" i="17"/>
  <c r="M247" i="17"/>
  <c r="P247" i="17" s="1"/>
  <c r="O248" i="17"/>
  <c r="M248" i="17"/>
  <c r="P248" i="17" s="1"/>
  <c r="O249" i="17"/>
  <c r="M249" i="17"/>
  <c r="P249" i="17" s="1"/>
  <c r="O250" i="17"/>
  <c r="M250" i="17"/>
  <c r="P250" i="17" s="1"/>
  <c r="O251" i="17"/>
  <c r="M251" i="17"/>
  <c r="P251" i="17" s="1"/>
  <c r="O252" i="17"/>
  <c r="M252" i="17"/>
  <c r="P252" i="17" s="1"/>
  <c r="O253" i="17"/>
  <c r="M253" i="17"/>
  <c r="P253" i="17" s="1"/>
  <c r="O254" i="17"/>
  <c r="M254" i="17"/>
  <c r="P254" i="17" s="1"/>
  <c r="O255" i="17"/>
  <c r="M255" i="17"/>
  <c r="P255" i="17" s="1"/>
  <c r="O256" i="17"/>
  <c r="M256" i="17"/>
  <c r="P256" i="17" s="1"/>
  <c r="O257" i="17"/>
  <c r="M257" i="17"/>
  <c r="P257" i="17" s="1"/>
  <c r="O258" i="17"/>
  <c r="M258" i="17"/>
  <c r="P258" i="17" s="1"/>
  <c r="O259" i="17"/>
  <c r="M259" i="17"/>
  <c r="P259" i="17" s="1"/>
  <c r="O260" i="17"/>
  <c r="M260" i="17"/>
  <c r="P260" i="17" s="1"/>
  <c r="O261" i="17"/>
  <c r="M261" i="17"/>
  <c r="P261" i="17" s="1"/>
  <c r="O262" i="17"/>
  <c r="M262" i="17"/>
  <c r="P262" i="17" s="1"/>
  <c r="F31" i="18"/>
  <c r="L24" i="18"/>
  <c r="T24" i="18"/>
  <c r="AB24" i="18"/>
  <c r="P263" i="17" l="1"/>
  <c r="Q263" i="17" s="1"/>
  <c r="K18" i="11" s="1"/>
  <c r="R263" i="17"/>
  <c r="K21" i="11" s="1"/>
  <c r="P263" i="16"/>
  <c r="Q263" i="16" s="1"/>
  <c r="J18" i="11" s="1"/>
  <c r="R263" i="16"/>
  <c r="J21" i="11" s="1"/>
  <c r="P263" i="15"/>
  <c r="Q263" i="15" s="1"/>
  <c r="I18" i="11" s="1"/>
  <c r="R263" i="15"/>
  <c r="I21" i="11" s="1"/>
  <c r="P263" i="14"/>
  <c r="Q263" i="14" s="1"/>
  <c r="H18" i="11" s="1"/>
  <c r="R263" i="14"/>
  <c r="H21" i="11" s="1"/>
  <c r="P263" i="13"/>
  <c r="Q263" i="13" s="1"/>
  <c r="G18" i="11" s="1"/>
  <c r="R263" i="13"/>
  <c r="G21" i="11" s="1"/>
  <c r="P263" i="12"/>
  <c r="Q263" i="12" s="1"/>
  <c r="F18" i="11" s="1"/>
  <c r="R263" i="12"/>
  <c r="F21" i="11" s="1"/>
  <c r="F20" i="11" l="1"/>
  <c r="F19" i="11"/>
  <c r="G20" i="11"/>
  <c r="G19" i="11"/>
  <c r="H20" i="11"/>
  <c r="H19" i="11"/>
  <c r="I20" i="11"/>
  <c r="I19" i="11"/>
  <c r="J20" i="11"/>
  <c r="J19" i="11"/>
  <c r="K20" i="11"/>
  <c r="K19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<sst xmlns="http://schemas.openxmlformats.org/spreadsheetml/2006/main" count="5315" uniqueCount="1439">
  <si>
    <t>SCOTTISH WATER</t>
  </si>
  <si>
    <t>ANNUAL RETURN INFORMATION REQUIREMENTS 2026</t>
  </si>
  <si>
    <t>SECTION B : OUTPUTS TO CUSTOMERS</t>
  </si>
  <si>
    <t>Table B1: Restrictions on water use</t>
  </si>
  <si>
    <t>Line</t>
  </si>
  <si>
    <t>Description</t>
  </si>
  <si>
    <t>Units</t>
  </si>
  <si>
    <t>Field</t>
  </si>
  <si>
    <t>Report year</t>
  </si>
  <si>
    <t>Report year +1 (forecast)</t>
  </si>
  <si>
    <t>ref.</t>
  </si>
  <si>
    <t>type</t>
  </si>
  <si>
    <t>2025-26</t>
  </si>
  <si>
    <t>CG</t>
  </si>
  <si>
    <t>2026-27</t>
  </si>
  <si>
    <t>Restrictions on water use</t>
  </si>
  <si>
    <t>B1.1</t>
  </si>
  <si>
    <t>Total of zonal populations</t>
  </si>
  <si>
    <t>000</t>
  </si>
  <si>
    <t>I</t>
  </si>
  <si>
    <t>B2</t>
  </si>
  <si>
    <t>B3</t>
  </si>
  <si>
    <t>B1.2</t>
  </si>
  <si>
    <t>Population affected by ordinary water shortage orders</t>
  </si>
  <si>
    <t>nr</t>
  </si>
  <si>
    <t>AX</t>
  </si>
  <si>
    <t>B1.3</t>
  </si>
  <si>
    <t>% Population affected by ordinary water shortage orders</t>
  </si>
  <si>
    <t>%</t>
  </si>
  <si>
    <t>C</t>
  </si>
  <si>
    <t>B1.4</t>
  </si>
  <si>
    <t>Population affected by emergency water shortage orders</t>
  </si>
  <si>
    <t>B1.5</t>
  </si>
  <si>
    <t>% Population affected by emergency water shortage orders</t>
  </si>
  <si>
    <t>B1.6</t>
  </si>
  <si>
    <t>Monitored reservoir sources breaching the drought impacts (red) trigger</t>
  </si>
  <si>
    <t>A1</t>
  </si>
  <si>
    <t>B1.7</t>
  </si>
  <si>
    <t>Total number of supply systems monitored against drought trigger levels</t>
  </si>
  <si>
    <t>B1.8</t>
  </si>
  <si>
    <t>Total number of supply systems not monitored against drought trigger levels</t>
  </si>
  <si>
    <t xml:space="preserve">Prepared by: </t>
  </si>
  <si>
    <t>Date:</t>
  </si>
  <si>
    <t>Checked by:  ……………………………………………...…..</t>
  </si>
  <si>
    <t>Authorised by</t>
  </si>
  <si>
    <t xml:space="preserve">Date: </t>
  </si>
  <si>
    <t>16/062026</t>
  </si>
  <si>
    <t>Table B2: Pressure and interruptions</t>
  </si>
  <si>
    <t>AR22</t>
  </si>
  <si>
    <t>Properties receiving pressure/flow below reference level</t>
  </si>
  <si>
    <t xml:space="preserve">B2.1 </t>
  </si>
  <si>
    <t xml:space="preserve">Total connected properties </t>
  </si>
  <si>
    <t>B2.1</t>
  </si>
  <si>
    <t>BF A1.10</t>
  </si>
  <si>
    <t xml:space="preserve">B2.2 </t>
  </si>
  <si>
    <t>Properties below reference level at start of year</t>
  </si>
  <si>
    <t>B2.2</t>
  </si>
  <si>
    <t>C2</t>
  </si>
  <si>
    <t>B2.2a</t>
  </si>
  <si>
    <t>Properties added due to better information</t>
  </si>
  <si>
    <t>B2.2b</t>
  </si>
  <si>
    <t>Properties added due to asset deterioration</t>
  </si>
  <si>
    <t>B2.2c</t>
  </si>
  <si>
    <t>Properties added due to operational changes</t>
  </si>
  <si>
    <t>B2.2d</t>
  </si>
  <si>
    <t>Properties removed due to better information</t>
  </si>
  <si>
    <t>B2.2e</t>
  </si>
  <si>
    <t>Properties removed due to asset improvements</t>
  </si>
  <si>
    <t>B2.2f</t>
  </si>
  <si>
    <t>Properties removed due to operational improvements</t>
  </si>
  <si>
    <t xml:space="preserve">B2.3 </t>
  </si>
  <si>
    <t>Properties below reference level at end of year</t>
  </si>
  <si>
    <t>B2.3</t>
  </si>
  <si>
    <t>B2.3a</t>
  </si>
  <si>
    <t>Number of properties on the low pressure register</t>
  </si>
  <si>
    <t>B2.3b</t>
  </si>
  <si>
    <t>Number of properties excluded from the low pressure register</t>
  </si>
  <si>
    <t xml:space="preserve">B2.4 </t>
  </si>
  <si>
    <t>Properties receiving low pressure but excluded from line B2.3</t>
  </si>
  <si>
    <t>B2.4</t>
  </si>
  <si>
    <t>Properties affected by planned interruptions</t>
  </si>
  <si>
    <t>B2.5</t>
  </si>
  <si>
    <t>Less than 3 hours planned and warned</t>
  </si>
  <si>
    <t>A2</t>
  </si>
  <si>
    <t>B2.6</t>
  </si>
  <si>
    <t>More than 3 hours planned and warned</t>
  </si>
  <si>
    <t>B2.7</t>
  </si>
  <si>
    <t>More than 6 hours planned and warned</t>
  </si>
  <si>
    <t>B2.8</t>
  </si>
  <si>
    <t>More than 12 hours planned and warned</t>
  </si>
  <si>
    <t>B2.9</t>
  </si>
  <si>
    <t>More than 24 hours planned and warned</t>
  </si>
  <si>
    <t>Properties affected by unplanned interruptions</t>
  </si>
  <si>
    <t>B2.10</t>
  </si>
  <si>
    <t>Less than 3 hours unplanned</t>
  </si>
  <si>
    <t>B2.11</t>
  </si>
  <si>
    <t>More than 3 hours unplanned</t>
  </si>
  <si>
    <t>B2.12</t>
  </si>
  <si>
    <t>More than 6 hours unplanned</t>
  </si>
  <si>
    <t>B2.13</t>
  </si>
  <si>
    <t xml:space="preserve">More than 12 hours unplanned </t>
  </si>
  <si>
    <t>B2.14</t>
  </si>
  <si>
    <t>More than 24 hours unplanned</t>
  </si>
  <si>
    <t>Interruptions caused by third parties</t>
  </si>
  <si>
    <t>B2.15</t>
  </si>
  <si>
    <t>Less than 3 hours caused by third parties</t>
  </si>
  <si>
    <t>B2.16</t>
  </si>
  <si>
    <t>More than 3 hours caused by third parties</t>
  </si>
  <si>
    <t>B2.17</t>
  </si>
  <si>
    <t>More than 6 hours caused by third parties</t>
  </si>
  <si>
    <t>B2.18</t>
  </si>
  <si>
    <t>More than 12 hours caused by third parties</t>
  </si>
  <si>
    <t>B2.19</t>
  </si>
  <si>
    <t>More than 24 hours caused by third parties</t>
  </si>
  <si>
    <t>Unplanned interruptions (overrun of planned interruptions)</t>
  </si>
  <si>
    <t>B2.20</t>
  </si>
  <si>
    <t>Less than 3 hours unplanned (overruns of planned interruptions)</t>
  </si>
  <si>
    <t>B2.21</t>
  </si>
  <si>
    <t>More than 3 hours unplanned (overruns of planned interruptions)</t>
  </si>
  <si>
    <t>B2.22</t>
  </si>
  <si>
    <t>More than 6 hours unplanned (overruns of planned interruptions)</t>
  </si>
  <si>
    <t>B2.23</t>
  </si>
  <si>
    <t>More than 12 hours unplanned (overruns of planned interruptions)</t>
  </si>
  <si>
    <t>B2.24</t>
  </si>
  <si>
    <t>More than 24 hours unplanned (overruns of planned interruptions)</t>
  </si>
  <si>
    <t>Interruptions over 3h</t>
  </si>
  <si>
    <t>B2.25</t>
  </si>
  <si>
    <t>Average supply interruption greater than three hours (minutes per property)</t>
  </si>
  <si>
    <t>min</t>
  </si>
  <si>
    <t>Total weighted properties for OPA</t>
  </si>
  <si>
    <t>B2.26</t>
  </si>
  <si>
    <t>Total number of properties restored &gt; 6 hours</t>
  </si>
  <si>
    <t>B2.27</t>
  </si>
  <si>
    <t>Total number of properties restored &gt; 12 hours</t>
  </si>
  <si>
    <t>B2.28</t>
  </si>
  <si>
    <t>Total number of properties restored &gt; 24 hours</t>
  </si>
  <si>
    <t>B2.29</t>
  </si>
  <si>
    <t>Total weighted properties for OPA (&gt;6 hours)</t>
  </si>
  <si>
    <t>Total minutes lost per property</t>
  </si>
  <si>
    <t>B2.30</t>
  </si>
  <si>
    <t>Total minutes lost per connected property (all incidents)</t>
  </si>
  <si>
    <t>Total properties impacted by interruptions to supply</t>
  </si>
  <si>
    <t>B2.31</t>
  </si>
  <si>
    <t>Total properties impacted by interruptions to supply (all incidents)</t>
  </si>
  <si>
    <t>Number of incidents that trigger a warning/alert</t>
  </si>
  <si>
    <t>B2.32</t>
  </si>
  <si>
    <t>Number of incidents that trigger a warning / alert (as per criteria)</t>
  </si>
  <si>
    <t>Prepared by:  ……………………………………………...…..</t>
  </si>
  <si>
    <t xml:space="preserve">Authorised by:   </t>
  </si>
  <si>
    <t>Date:16/06/2026</t>
  </si>
  <si>
    <t xml:space="preserve">Table B3: Sewage - Internal flooding </t>
  </si>
  <si>
    <t>Ref.</t>
  </si>
  <si>
    <t>Type</t>
  </si>
  <si>
    <t>Annual flooding summary</t>
  </si>
  <si>
    <t>B3.1</t>
  </si>
  <si>
    <t>Number of properties connected to sewerage system</t>
  </si>
  <si>
    <t>BF - A1.20</t>
  </si>
  <si>
    <t>Annual flooding - overloaded sewers</t>
  </si>
  <si>
    <t>B3.2</t>
  </si>
  <si>
    <t>Number of properties flooded in the year</t>
  </si>
  <si>
    <t>A3</t>
  </si>
  <si>
    <t>C4</t>
  </si>
  <si>
    <t>B3.3</t>
  </si>
  <si>
    <t>Number of flooding incidents in the year</t>
  </si>
  <si>
    <t>B3.4</t>
  </si>
  <si>
    <t>Number of flooding incidents attributed to severe weather</t>
  </si>
  <si>
    <t>B3.4a</t>
  </si>
  <si>
    <t>Number of properties flooded during the year due to severe weather</t>
  </si>
  <si>
    <t>B3.5</t>
  </si>
  <si>
    <t>Props. where flooding limited to uninhabited cellars only (o/loaded sewers)</t>
  </si>
  <si>
    <t>Annual flooding - other causes</t>
  </si>
  <si>
    <t>B3.6</t>
  </si>
  <si>
    <t>B3.7</t>
  </si>
  <si>
    <t>Number of properties flooded in the year (all sewers)</t>
  </si>
  <si>
    <t>B3.8</t>
  </si>
  <si>
    <t>Properties which have flooded more than once in the last ten years (other causes)</t>
  </si>
  <si>
    <t>B4</t>
  </si>
  <si>
    <t>B3.9</t>
  </si>
  <si>
    <t>Flooding incidents due to equipment failure</t>
  </si>
  <si>
    <t>B3.9a</t>
  </si>
  <si>
    <t>Number of properties flooded during the year due to equipment failure</t>
  </si>
  <si>
    <t>B3.10</t>
  </si>
  <si>
    <t>Flooding incidents due to blockages</t>
  </si>
  <si>
    <t>B3.10a</t>
  </si>
  <si>
    <t>Number of properties flooded during the year due to blockages</t>
  </si>
  <si>
    <t>B3.11</t>
  </si>
  <si>
    <t>Flooding incidents due to sewer collapses</t>
  </si>
  <si>
    <t>B3.11a</t>
  </si>
  <si>
    <t>Number of properties flooded during the year due to sewer collapses</t>
  </si>
  <si>
    <t>B3.12</t>
  </si>
  <si>
    <t>Props. where flooding limited to uninhabited cellars only (other causes)</t>
  </si>
  <si>
    <t>B3.13</t>
  </si>
  <si>
    <t>Properties on the "at risk" register</t>
  </si>
  <si>
    <t>(i) At risk summary</t>
  </si>
  <si>
    <t>B3.14</t>
  </si>
  <si>
    <t>2 in 10 at end of year</t>
  </si>
  <si>
    <t>B3.15</t>
  </si>
  <si>
    <t>1 in 10 at end of year</t>
  </si>
  <si>
    <t>B3.16</t>
  </si>
  <si>
    <t>Total 1 in 10 and 2 in 10 properties at risk at end of year</t>
  </si>
  <si>
    <t>B3.17</t>
  </si>
  <si>
    <t>1 in 20 risk at end of year</t>
  </si>
  <si>
    <t>(ii) Problem status of properties on the register</t>
  </si>
  <si>
    <t>B3.18</t>
  </si>
  <si>
    <t>Solved but temporary or being tested</t>
  </si>
  <si>
    <t>B3.19</t>
  </si>
  <si>
    <t>Number of properties on the at risk register still to be resolved</t>
  </si>
  <si>
    <t>(iii) Annual changes to register</t>
  </si>
  <si>
    <t>B3.20</t>
  </si>
  <si>
    <t>Removed by Scottish Water action</t>
  </si>
  <si>
    <t>B3.21</t>
  </si>
  <si>
    <t>Removed because of better information</t>
  </si>
  <si>
    <t>B3.22</t>
  </si>
  <si>
    <t>Added because of better information</t>
  </si>
  <si>
    <t>Risk of sewer flooding in a storm</t>
  </si>
  <si>
    <t>B3.23</t>
  </si>
  <si>
    <t>Percentage of population at risk of sewer flooding in a 1-in-50 year storm, based on modelled predictions</t>
  </si>
  <si>
    <t>Simon Parsons</t>
  </si>
  <si>
    <t>Date:08/06/2026</t>
  </si>
  <si>
    <t xml:space="preserve">Table B3a: Sewage - external flooding </t>
  </si>
  <si>
    <t>(I) Overloaded sewers</t>
  </si>
  <si>
    <t>B3a.1</t>
  </si>
  <si>
    <t>Areas flooded externally in the year (overloaded sewers)</t>
  </si>
  <si>
    <t>A4</t>
  </si>
  <si>
    <t>B3a.2</t>
  </si>
  <si>
    <t>Curtilage flooding incidents in the year (overloaded sewers)</t>
  </si>
  <si>
    <t>B3a.3</t>
  </si>
  <si>
    <t>Highway flooding incidents (overloaded sewers)</t>
  </si>
  <si>
    <t>B3a.4</t>
  </si>
  <si>
    <t>Other flooding incidents (overloaded sewers)</t>
  </si>
  <si>
    <t>B3a.5</t>
  </si>
  <si>
    <t>Total flooding incidents (overloaded sewers)</t>
  </si>
  <si>
    <t>B3a.6</t>
  </si>
  <si>
    <t>External flooding incidents (overloaded sewers attributed to severe weather)</t>
  </si>
  <si>
    <t>N</t>
  </si>
  <si>
    <t>(ii) Other causes</t>
  </si>
  <si>
    <t>B3a.7</t>
  </si>
  <si>
    <t>Areas flooded externally in the year (other causes)</t>
  </si>
  <si>
    <t>B3a.8</t>
  </si>
  <si>
    <t>Flooding incidents (other causes - equipment failure)</t>
  </si>
  <si>
    <t>B3a.9</t>
  </si>
  <si>
    <t>Flooding incidents (other causes - blockages)</t>
  </si>
  <si>
    <t>B3a.10</t>
  </si>
  <si>
    <t>Flooding incidents (other causes - collapses)</t>
  </si>
  <si>
    <t>Areas on the 1:10, 2:10, 1:20 "at risk" register</t>
  </si>
  <si>
    <t>(I) At risk summary</t>
  </si>
  <si>
    <t>B3a.11</t>
  </si>
  <si>
    <t>2 in 10 risk at end of year</t>
  </si>
  <si>
    <t>B3a.12</t>
  </si>
  <si>
    <t>1 in 10 risk at end of year</t>
  </si>
  <si>
    <t>B3a.13</t>
  </si>
  <si>
    <t>B3a.14</t>
  </si>
  <si>
    <t>Total at risk on the 1:10, 2:10, 1:20 register at end of year</t>
  </si>
  <si>
    <t>(ii) Problem status of external areas on the 1:10, 2:10, 1:20 register</t>
  </si>
  <si>
    <t>B3a.15</t>
  </si>
  <si>
    <t>Problems solved by temporary measures or subject to testing</t>
  </si>
  <si>
    <t>B3a.16</t>
  </si>
  <si>
    <t>Problems awaiting solution</t>
  </si>
  <si>
    <t>(iii) Annual changes to 1:10, 2:10, 1:20 register</t>
  </si>
  <si>
    <t>B3a.17</t>
  </si>
  <si>
    <t>B3a.18</t>
  </si>
  <si>
    <t>B3a.19</t>
  </si>
  <si>
    <t>B3a.20</t>
  </si>
  <si>
    <t>Added because of increased demand</t>
  </si>
  <si>
    <t>B3a.21</t>
  </si>
  <si>
    <t>Moved from external to internal register</t>
  </si>
  <si>
    <t>Authorised by:</t>
  </si>
  <si>
    <t>Table B4: Customer service</t>
  </si>
  <si>
    <t>New written complaints</t>
  </si>
  <si>
    <t>B4.1</t>
  </si>
  <si>
    <t>Formal complaints (number of written complaints received)</t>
  </si>
  <si>
    <t>D5</t>
  </si>
  <si>
    <t>B4.2</t>
  </si>
  <si>
    <t>Regulator upheld complaints</t>
  </si>
  <si>
    <t>B4.3</t>
  </si>
  <si>
    <t>No. dealt with within 5 working days</t>
  </si>
  <si>
    <t>Telephone contacts</t>
  </si>
  <si>
    <t>B4.4</t>
  </si>
  <si>
    <t>Total calls received on customer contact lines</t>
  </si>
  <si>
    <t>B4.5</t>
  </si>
  <si>
    <t>Total calls answered on customer contact lines</t>
  </si>
  <si>
    <t>B4.6</t>
  </si>
  <si>
    <t>Total calls answered within 30 seconds on customer contact lines</t>
  </si>
  <si>
    <t>B4.7</t>
  </si>
  <si>
    <t>Total calls answered in more than 30 seconds on customer contact lines</t>
  </si>
  <si>
    <t>B4.8</t>
  </si>
  <si>
    <t>Average time taken to answer a call on customer contact lines</t>
  </si>
  <si>
    <t>secs</t>
  </si>
  <si>
    <t>B4.9</t>
  </si>
  <si>
    <t>All lines busy</t>
  </si>
  <si>
    <t>B4.10</t>
  </si>
  <si>
    <t>Total of abandoned calls on customer contact lines</t>
  </si>
  <si>
    <t>B4.11</t>
  </si>
  <si>
    <t>Total telephone complaints</t>
  </si>
  <si>
    <t xml:space="preserve">Authorised by:  </t>
  </si>
  <si>
    <t>Table B5: Household customer service</t>
  </si>
  <si>
    <t>Household CEM</t>
  </si>
  <si>
    <t>B5.1</t>
  </si>
  <si>
    <t>hCEM overall score</t>
  </si>
  <si>
    <t>BF B5.32</t>
  </si>
  <si>
    <t>B5.2</t>
  </si>
  <si>
    <t>Customer experience survey</t>
  </si>
  <si>
    <t>B5.3</t>
  </si>
  <si>
    <t>No experience no contact</t>
  </si>
  <si>
    <t>B5.4</t>
  </si>
  <si>
    <t>Experience no contact</t>
  </si>
  <si>
    <t>B5.5</t>
  </si>
  <si>
    <t>Escalations</t>
  </si>
  <si>
    <t>B5.6</t>
  </si>
  <si>
    <t>Service issue contacts</t>
  </si>
  <si>
    <t>BF B5.24</t>
  </si>
  <si>
    <t>B5.7</t>
  </si>
  <si>
    <t>Formal complaints</t>
  </si>
  <si>
    <t>B5.8</t>
  </si>
  <si>
    <t>Regulatory upheld complaints</t>
  </si>
  <si>
    <t>Customer satisfaction survey</t>
  </si>
  <si>
    <t>B5.9</t>
  </si>
  <si>
    <t>Rating of satisfaction with the overall manner in which the call was handled. Year average</t>
  </si>
  <si>
    <t>-</t>
  </si>
  <si>
    <t>Assessed customer service</t>
  </si>
  <si>
    <t>B5.10</t>
  </si>
  <si>
    <t>Revenue and debt collection</t>
  </si>
  <si>
    <t>B5.11</t>
  </si>
  <si>
    <t>Information to customers</t>
  </si>
  <si>
    <t>B5.12</t>
  </si>
  <si>
    <t>Telephone contact hours</t>
  </si>
  <si>
    <t>B5.13</t>
  </si>
  <si>
    <t>Compensation policy</t>
  </si>
  <si>
    <t>B5.14</t>
  </si>
  <si>
    <t>Supply pipe repair policy</t>
  </si>
  <si>
    <t>B5.15</t>
  </si>
  <si>
    <t>Service for disabled and elderly customers</t>
  </si>
  <si>
    <t>B5.16</t>
  </si>
  <si>
    <t>Complaints handling</t>
  </si>
  <si>
    <t>Service issue contacts - household customers</t>
  </si>
  <si>
    <t>B5.17</t>
  </si>
  <si>
    <t>Phone contacts</t>
  </si>
  <si>
    <t>B5.18</t>
  </si>
  <si>
    <t>E-mail contacts</t>
  </si>
  <si>
    <t>B5.19</t>
  </si>
  <si>
    <t>Social media contacts</t>
  </si>
  <si>
    <t>B5.19a</t>
  </si>
  <si>
    <t>Facebook contacts</t>
  </si>
  <si>
    <t>B5.20</t>
  </si>
  <si>
    <t>Portal</t>
  </si>
  <si>
    <t>B5.21</t>
  </si>
  <si>
    <t>Total contacts</t>
  </si>
  <si>
    <t>B5.22</t>
  </si>
  <si>
    <t xml:space="preserve">Wanted contact </t>
  </si>
  <si>
    <t>B5.23</t>
  </si>
  <si>
    <t>Non household contacts</t>
  </si>
  <si>
    <t>B5.24</t>
  </si>
  <si>
    <t>Total service issue contacts (total 'unwanted' HH contacts)</t>
  </si>
  <si>
    <t>Household customer experience</t>
  </si>
  <si>
    <t>B5.25</t>
  </si>
  <si>
    <t>Customer experience survey - total</t>
  </si>
  <si>
    <t>B5.26</t>
  </si>
  <si>
    <t>Customer experience survey - satisfied</t>
  </si>
  <si>
    <t>B5.27</t>
  </si>
  <si>
    <t>No experience, no contact survey - total</t>
  </si>
  <si>
    <t>B5.28</t>
  </si>
  <si>
    <t>No experience, no contact survey - satisfied</t>
  </si>
  <si>
    <t>B5.29</t>
  </si>
  <si>
    <t>Experience, no contact survey - total</t>
  </si>
  <si>
    <t>B5.30</t>
  </si>
  <si>
    <t>Experience, no contact survey - satisfied</t>
  </si>
  <si>
    <t>Household customer experience measure</t>
  </si>
  <si>
    <t>B5.31</t>
  </si>
  <si>
    <t xml:space="preserve">Household customer experience target </t>
  </si>
  <si>
    <t>86.00-89.00</t>
  </si>
  <si>
    <t>B5.32</t>
  </si>
  <si>
    <t xml:space="preserve">Household customer experience - total score </t>
  </si>
  <si>
    <t>B5.33</t>
  </si>
  <si>
    <t>Total connected properties at year end</t>
  </si>
  <si>
    <t>B5.34</t>
  </si>
  <si>
    <t>hCEM quantitative score</t>
  </si>
  <si>
    <t>B5.35</t>
  </si>
  <si>
    <t>Service issue contacts (points lost)</t>
  </si>
  <si>
    <t>B5.36</t>
  </si>
  <si>
    <t>Escalations (points lost)</t>
  </si>
  <si>
    <t>B5.37</t>
  </si>
  <si>
    <t>Written complaints (points lost)</t>
  </si>
  <si>
    <t>B5.38</t>
  </si>
  <si>
    <t>Regulator upheld complaints contact score</t>
  </si>
  <si>
    <t>B5.39</t>
  </si>
  <si>
    <t>hCEM qualitative score</t>
  </si>
  <si>
    <t>B5.40</t>
  </si>
  <si>
    <t>Customer experience survey (points lost)</t>
  </si>
  <si>
    <t>B5.41</t>
  </si>
  <si>
    <t>No experience, no contact (points lost)</t>
  </si>
  <si>
    <t>B5.42</t>
  </si>
  <si>
    <t>Experience, no contact (points lost)</t>
  </si>
  <si>
    <t>UK Customer Satisfaction Index</t>
  </si>
  <si>
    <t>B5.43a</t>
  </si>
  <si>
    <t>UKCSI national sample - July</t>
  </si>
  <si>
    <t>B5.43b</t>
  </si>
  <si>
    <t>UKCSI boosted sample - July</t>
  </si>
  <si>
    <t>B5.43c</t>
  </si>
  <si>
    <t>UKCSI national sample - January</t>
  </si>
  <si>
    <t>B5.43d</t>
  </si>
  <si>
    <t>UKCSI boosted sample - January</t>
  </si>
  <si>
    <t>Table B6: Non household customer service</t>
  </si>
  <si>
    <t>Report year -1</t>
  </si>
  <si>
    <t>2024-25</t>
  </si>
  <si>
    <t>Non household CEM</t>
  </si>
  <si>
    <t>B6.1</t>
  </si>
  <si>
    <t>nhCEM overall score</t>
  </si>
  <si>
    <t>BF B6.40</t>
  </si>
  <si>
    <t>B6.2</t>
  </si>
  <si>
    <t>LP Experience Survey</t>
  </si>
  <si>
    <t>B6.3</t>
  </si>
  <si>
    <t>Business end user</t>
  </si>
  <si>
    <t>B6.4</t>
  </si>
  <si>
    <t>Service issue contacts (WSD &amp; CEC)</t>
  </si>
  <si>
    <t>BF B6.17</t>
  </si>
  <si>
    <t>B6.5</t>
  </si>
  <si>
    <t>BF B6.19</t>
  </si>
  <si>
    <t>B6.6</t>
  </si>
  <si>
    <t>BF B6.18</t>
  </si>
  <si>
    <t>B6.7</t>
  </si>
  <si>
    <t>Regulatory complaints</t>
  </si>
  <si>
    <t>BF B6.20</t>
  </si>
  <si>
    <t>Service Issue Contacts - non-household customers</t>
  </si>
  <si>
    <t>B6.8</t>
  </si>
  <si>
    <t>Contacts from licensed providers via wholesale desk and portal - all calls</t>
  </si>
  <si>
    <t>B6.9</t>
  </si>
  <si>
    <t>Contacts from licensed providers via wholesale desk and portal - total emails</t>
  </si>
  <si>
    <t>B6.10</t>
  </si>
  <si>
    <t>Contacts from licensed providers via wholesale desk and portal - total Portal</t>
  </si>
  <si>
    <t>B6.11</t>
  </si>
  <si>
    <t>Contacts from licensed providers via wholesale desk and portal - Bulk Uploads</t>
  </si>
  <si>
    <t>B6.12</t>
  </si>
  <si>
    <t>Contacts from licensed providers via wholesale desk and portal - total wanted</t>
  </si>
  <si>
    <t>B6.13</t>
  </si>
  <si>
    <t>Contacts from licensed providers via wholesale desk and portal - contacts adjusted for permitted exclusions</t>
  </si>
  <si>
    <t>B6.14</t>
  </si>
  <si>
    <t>Calls received through customer engagement centre from non household customers - all contacts</t>
  </si>
  <si>
    <t>B6.15</t>
  </si>
  <si>
    <t>Calls received through customer engagement centre from non household customers - wanted contacts</t>
  </si>
  <si>
    <t>B6.16</t>
  </si>
  <si>
    <t>Calls received through customer engagement centre from non household customers - contacts adjusted for permitted exclusions</t>
  </si>
  <si>
    <t>B6.17</t>
  </si>
  <si>
    <t>Non-household service issue contacts - total unwanted contacts</t>
  </si>
  <si>
    <t>Non-household customer experience</t>
  </si>
  <si>
    <t>B6.18</t>
  </si>
  <si>
    <t>B6.19</t>
  </si>
  <si>
    <t>Formal complaints (form G)</t>
  </si>
  <si>
    <t>B6.20</t>
  </si>
  <si>
    <t>B6.21</t>
  </si>
  <si>
    <t xml:space="preserve">LP experience survey - total </t>
  </si>
  <si>
    <t>B6.22</t>
  </si>
  <si>
    <t xml:space="preserve">LP experience survey - satisfied </t>
  </si>
  <si>
    <t>B6.23</t>
  </si>
  <si>
    <t>Ease of service indicator line 1</t>
  </si>
  <si>
    <t>B6.24</t>
  </si>
  <si>
    <t>Ease of service indicator line 2</t>
  </si>
  <si>
    <t>B6.25</t>
  </si>
  <si>
    <t>Business end-user experience survey - total</t>
  </si>
  <si>
    <t>B6.26</t>
  </si>
  <si>
    <t>Business end-user experience survey - satisfied</t>
  </si>
  <si>
    <t>Developer CEM</t>
  </si>
  <si>
    <t>B6.27</t>
  </si>
  <si>
    <t>Contacts from developers about water and wastewater connections - total</t>
  </si>
  <si>
    <t>B6.28</t>
  </si>
  <si>
    <t>Contacts from developers about water and wastewater connections - excluded contacts (wanted contacts)</t>
  </si>
  <si>
    <t>B6.29</t>
  </si>
  <si>
    <t>Contacts from developers about water and wastewater connections - contacts adjusted for permitted exclusions</t>
  </si>
  <si>
    <t>B6.30</t>
  </si>
  <si>
    <t>Development services escalations</t>
  </si>
  <si>
    <t>B6.31</t>
  </si>
  <si>
    <t>Development services formal complaints</t>
  </si>
  <si>
    <t>B6.32</t>
  </si>
  <si>
    <t>Development services regulator upheld complaints</t>
  </si>
  <si>
    <t>B6.33</t>
  </si>
  <si>
    <t>Single house connection experience survey - total</t>
  </si>
  <si>
    <t>B6.34</t>
  </si>
  <si>
    <t>Single house connection experience survey - satisfied</t>
  </si>
  <si>
    <t>B6.35</t>
  </si>
  <si>
    <t>(developer) Ease of service indicator line 1</t>
  </si>
  <si>
    <t>B6.36</t>
  </si>
  <si>
    <t>(developer) Ease of service indicator line 2</t>
  </si>
  <si>
    <t>B6.37</t>
  </si>
  <si>
    <t>Developer/connections experience survey - total</t>
  </si>
  <si>
    <t>B6.38</t>
  </si>
  <si>
    <t>Developer/connections experience survey - satisfied</t>
  </si>
  <si>
    <t>Non-household customer experience measure score</t>
  </si>
  <si>
    <t>B6.39</t>
  </si>
  <si>
    <t xml:space="preserve">Non-household customer experience target </t>
  </si>
  <si>
    <t>86.0-90.0</t>
  </si>
  <si>
    <t>B6.40</t>
  </si>
  <si>
    <t xml:space="preserve">Non-household customer experience - total score </t>
  </si>
  <si>
    <t>B6.41</t>
  </si>
  <si>
    <t>Connected non-household properties</t>
  </si>
  <si>
    <t>B6.42</t>
  </si>
  <si>
    <t>nhCEM quantitative score</t>
  </si>
  <si>
    <t>B6.43</t>
  </si>
  <si>
    <t>Service issue contacts contact score</t>
  </si>
  <si>
    <t>B6.44</t>
  </si>
  <si>
    <t>Escalations from licensed providers contact score</t>
  </si>
  <si>
    <t>B6.45</t>
  </si>
  <si>
    <t>Formal non-household customer complaints contact score</t>
  </si>
  <si>
    <t>B6.46</t>
  </si>
  <si>
    <t>B6.47</t>
  </si>
  <si>
    <t>LP experience survey 12 month score weighted</t>
  </si>
  <si>
    <t>B6.48</t>
  </si>
  <si>
    <t>Business end-user experience 12 month score weighted</t>
  </si>
  <si>
    <t>B6.49</t>
  </si>
  <si>
    <t>nhCEM qualitative score</t>
  </si>
  <si>
    <t>B6.50</t>
  </si>
  <si>
    <t>LP experience survey score (points lost)</t>
  </si>
  <si>
    <t>B6.51</t>
  </si>
  <si>
    <t>Business end-user experience (points lost)</t>
  </si>
  <si>
    <t>Developer customer experience measure score</t>
  </si>
  <si>
    <t>B6.52</t>
  </si>
  <si>
    <t xml:space="preserve">Developer customer experience target </t>
  </si>
  <si>
    <t>78.3-80.5</t>
  </si>
  <si>
    <t>79.91-82.91</t>
  </si>
  <si>
    <t>82.5-86.5</t>
  </si>
  <si>
    <t>B6.53</t>
  </si>
  <si>
    <t>Developer customer experience - total score</t>
  </si>
  <si>
    <t>B6.54</t>
  </si>
  <si>
    <t>Developer connected properties</t>
  </si>
  <si>
    <t>B6.55</t>
  </si>
  <si>
    <t>Developer CEM quantitative score</t>
  </si>
  <si>
    <t>B6.56</t>
  </si>
  <si>
    <t>Development services service issue contacts (points lost)</t>
  </si>
  <si>
    <t>B6.57</t>
  </si>
  <si>
    <t>Development services escalations (points lost)</t>
  </si>
  <si>
    <t>B6.58</t>
  </si>
  <si>
    <t>Development services formal complaints (points lost)</t>
  </si>
  <si>
    <t>B6.59</t>
  </si>
  <si>
    <t>Development services regulator upheld complaints (points lost)</t>
  </si>
  <si>
    <t>B6.60</t>
  </si>
  <si>
    <t>Developer CEM qualitative score</t>
  </si>
  <si>
    <t>B6.61</t>
  </si>
  <si>
    <t>Single house connection experience survey (points lost)</t>
  </si>
  <si>
    <t>B6.62</t>
  </si>
  <si>
    <t>Ease of service indicator (points lost)</t>
  </si>
  <si>
    <t>B6.63</t>
  </si>
  <si>
    <t>Development experience survey (points lost)</t>
  </si>
  <si>
    <t>Retailer Experience Measure</t>
  </si>
  <si>
    <t>B6.64</t>
  </si>
  <si>
    <t>Retailer Measure of Experience survey - August</t>
  </si>
  <si>
    <t>B6.65</t>
  </si>
  <si>
    <t>Retailer Measure of Experience survey - February</t>
  </si>
  <si>
    <t>Table B6A: Customer service: stakeholders and community</t>
  </si>
  <si>
    <t>Stakeholder and communities customer experience measure (CEM)</t>
  </si>
  <si>
    <t>B6A.1</t>
  </si>
  <si>
    <t>sCEM overall score</t>
  </si>
  <si>
    <t>BF B6A.12</t>
  </si>
  <si>
    <t>B6A.2</t>
  </si>
  <si>
    <t>Stakeholder contacts Received</t>
  </si>
  <si>
    <t>B6A.3</t>
  </si>
  <si>
    <t>Stakeholder enquiries not responded to / deadline not met</t>
  </si>
  <si>
    <t>B6A.4</t>
  </si>
  <si>
    <t>Stakeholder escalated / formal complaints</t>
  </si>
  <si>
    <t>B6A.5</t>
  </si>
  <si>
    <t>Scottish Government/ regulator upheld stakeholder complaints</t>
  </si>
  <si>
    <t>B6A.6</t>
  </si>
  <si>
    <t xml:space="preserve">Monthly perception survey - contact </t>
  </si>
  <si>
    <t>B6A.7</t>
  </si>
  <si>
    <t xml:space="preserve">Monthly perception survey - no contact </t>
  </si>
  <si>
    <t>B6A.8</t>
  </si>
  <si>
    <t>Monthly customer perception survey - no experience no contact (hCEM)</t>
  </si>
  <si>
    <t>BF B5.3</t>
  </si>
  <si>
    <t>B6A.9</t>
  </si>
  <si>
    <t>MSP survey (annual perception survey)</t>
  </si>
  <si>
    <t>B6A.10</t>
  </si>
  <si>
    <t>Local government leadership survey (annual perception survey)</t>
  </si>
  <si>
    <t>Stakeholder customer experience measure score</t>
  </si>
  <si>
    <t>B6A.11</t>
  </si>
  <si>
    <t xml:space="preserve">Stakeholder customer experience target </t>
  </si>
  <si>
    <t>76.5-83.5</t>
  </si>
  <si>
    <t>B6A.12</t>
  </si>
  <si>
    <t>Stakeholder customer experience - total score</t>
  </si>
  <si>
    <t>B6A.13</t>
  </si>
  <si>
    <t>Stakeholder CEM quantitative score</t>
  </si>
  <si>
    <t>B6A.14</t>
  </si>
  <si>
    <t>Stakeholder contacts received (points lost)</t>
  </si>
  <si>
    <t>B6A.15</t>
  </si>
  <si>
    <t>Stakeholder contacts not responded to/deadline not met (points lost)</t>
  </si>
  <si>
    <t>B6A.16</t>
  </si>
  <si>
    <t>Stakeholder escalated/formal complaints (points lost)</t>
  </si>
  <si>
    <t>B6A.17</t>
  </si>
  <si>
    <t>Regulator upheld stakeholder complaints (points lost)</t>
  </si>
  <si>
    <t>B6A.18</t>
  </si>
  <si>
    <t>Stakeholder CEM qualitative score</t>
  </si>
  <si>
    <t>B6A.19</t>
  </si>
  <si>
    <t>Monthly perception survey - 'contact' (points lost)</t>
  </si>
  <si>
    <t>B6A.20</t>
  </si>
  <si>
    <t>Monthly perception survey - 'no contact' (points lost)</t>
  </si>
  <si>
    <t>B6A.21</t>
  </si>
  <si>
    <t>Monthly You Gov survey - 'no experience, no contact' household customers (points lost)</t>
  </si>
  <si>
    <t>B6A.22</t>
  </si>
  <si>
    <t>MSP annual perception survey (points lost)</t>
  </si>
  <si>
    <t>B6A.23</t>
  </si>
  <si>
    <t>Local government leadership annual perception survey (points lost)</t>
  </si>
  <si>
    <t xml:space="preserve">Authorised by: </t>
  </si>
  <si>
    <t>Date: 09/06/2026</t>
  </si>
  <si>
    <t>Table B7: Customer care - Service Standards performance</t>
  </si>
  <si>
    <t xml:space="preserve">Planned Interruptions - warn you 48 hours in advance, supply restored within time given - payment if we fail to warn or your supply is not restored at the time we have given </t>
  </si>
  <si>
    <t>B7.1</t>
  </si>
  <si>
    <t>Number of Service Standards failure payments paid automatically (planned interruptions)</t>
  </si>
  <si>
    <t>B7.2</t>
  </si>
  <si>
    <t>Number of Service Standards failure payments claimed (planned interruptions)</t>
  </si>
  <si>
    <t>B7.3</t>
  </si>
  <si>
    <t>Total number of Service Standards failure payments made (planned interruptions )</t>
  </si>
  <si>
    <t>B7.4</t>
  </si>
  <si>
    <t>Total amount paid out for Service Standards failure (planned interruptions)</t>
  </si>
  <si>
    <t>£</t>
  </si>
  <si>
    <t>Unplanned Interruptions - (burst main and so on) restore within 12 hours (48 hours for a large main supplying a large area)</t>
  </si>
  <si>
    <t>B7.5</t>
  </si>
  <si>
    <t>Number of Service Standards failure payments paid automatically (unplanned interruptions)</t>
  </si>
  <si>
    <t>B7.6</t>
  </si>
  <si>
    <t>Number of Service Standards failure payments claimed (unplanned interruptions)</t>
  </si>
  <si>
    <t>B7.7</t>
  </si>
  <si>
    <t>Number of Service Standards failure payments claimed for two interruptions per year</t>
  </si>
  <si>
    <t>B7.8</t>
  </si>
  <si>
    <t>Number of Service Standards failure payments claimed for three interruptions per year</t>
  </si>
  <si>
    <t>B7.9</t>
  </si>
  <si>
    <t>Number of Service Standards failure payments claimed for four interruptions per year</t>
  </si>
  <si>
    <t>B7.10</t>
  </si>
  <si>
    <t>Number of Service Standards failure payments claimed for five interruptions per year</t>
  </si>
  <si>
    <t>B7.11</t>
  </si>
  <si>
    <t>Total number of Service Standards failure payments made (unplanned interruptions )</t>
  </si>
  <si>
    <t>B7.12</t>
  </si>
  <si>
    <t>Total amount paid out for Service Standards failure (unplanned interruptions)</t>
  </si>
  <si>
    <t>Internal wastewater flooding - caused by wastewater from our sewers</t>
  </si>
  <si>
    <t>B7.13</t>
  </si>
  <si>
    <t>Number of payments to domestic properties for internal flooding from sewers due to being on the register</t>
  </si>
  <si>
    <t>B7.14</t>
  </si>
  <si>
    <t>Number of payments to domestic properties for internal flooding from sewers due to not being on the register</t>
  </si>
  <si>
    <t>B7.15</t>
  </si>
  <si>
    <t>Total amount paid to domestic properties for internal flooding from sewers due to being on the register</t>
  </si>
  <si>
    <t>B7.16</t>
  </si>
  <si>
    <t>Total amount paid to domestic properties for internal flooding from sewers due to not being on the register</t>
  </si>
  <si>
    <t>B7.17</t>
  </si>
  <si>
    <t>Number of payments to non domestic properties for internal flooding from sewers due to being on the register</t>
  </si>
  <si>
    <t>B7.18</t>
  </si>
  <si>
    <t>Number of payments to non domestic properties for internal flooding from sewers due to not being on the register</t>
  </si>
  <si>
    <t>B7.19</t>
  </si>
  <si>
    <t>Total amount paid to non domestic properties for internal flooding from sewers due to being on the register</t>
  </si>
  <si>
    <t>B7.20</t>
  </si>
  <si>
    <t>Total amount paid to non domestic properties for internal flooding from sewers due to not being on the register</t>
  </si>
  <si>
    <t>External wastewater flooding - caused by wastewater from our sewers</t>
  </si>
  <si>
    <t>B7.21</t>
  </si>
  <si>
    <t>Number of payments to domestic properties for external flooding from sewers</t>
  </si>
  <si>
    <t>B7.22</t>
  </si>
  <si>
    <t>Total amount paid to domestic properties for external flooding from sewers</t>
  </si>
  <si>
    <t>B7.23</t>
  </si>
  <si>
    <t>Number of payments to non-domestic properties for external flooding from sewers</t>
  </si>
  <si>
    <t>B7.24</t>
  </si>
  <si>
    <t>Total amount paid to non-domestic properties for external flooding from sewers</t>
  </si>
  <si>
    <t>Respond to questions about your bill and changing your payment methods - respond within 5 working days</t>
  </si>
  <si>
    <t>B7.25</t>
  </si>
  <si>
    <t>Number not dealt with within Service Standards period</t>
  </si>
  <si>
    <t>B7.26</t>
  </si>
  <si>
    <t>Number of payments for failure to respond (automatic)</t>
  </si>
  <si>
    <t>B7.27</t>
  </si>
  <si>
    <t>Number of payments made from claims for failure to respond</t>
  </si>
  <si>
    <t>B7.28</t>
  </si>
  <si>
    <t xml:space="preserve">Total number of payments for failure to respond </t>
  </si>
  <si>
    <t>B7.29</t>
  </si>
  <si>
    <t>Total amount paid for Service Standards failure</t>
  </si>
  <si>
    <t>Written response to a formal complaint - respond within 5 working days</t>
  </si>
  <si>
    <t>B7.30</t>
  </si>
  <si>
    <t>B7.31</t>
  </si>
  <si>
    <t>B7.32</t>
  </si>
  <si>
    <t>B7.33</t>
  </si>
  <si>
    <t>B7.34</t>
  </si>
  <si>
    <t>Appointments - keeping appointments made more than 24 hours in advance</t>
  </si>
  <si>
    <t>B7.35</t>
  </si>
  <si>
    <t>Number of appointments</t>
  </si>
  <si>
    <t>B7.36</t>
  </si>
  <si>
    <t>% of appointments made which are kept</t>
  </si>
  <si>
    <t>B7.37</t>
  </si>
  <si>
    <t>Number of two hour time banded appointments made</t>
  </si>
  <si>
    <t>B7.38</t>
  </si>
  <si>
    <t>% of two hour time banded appointments made which are kept</t>
  </si>
  <si>
    <t>B7.39</t>
  </si>
  <si>
    <t>Number of Service Standards failure payments paid automatically (keeping appointments)</t>
  </si>
  <si>
    <t>B7.40</t>
  </si>
  <si>
    <t>Number of payments made from claims for failure (keeping appointments)</t>
  </si>
  <si>
    <t>B7.41</t>
  </si>
  <si>
    <t>Total number of Service Standards failure payments made (keeping appointments)</t>
  </si>
  <si>
    <t>B7.42</t>
  </si>
  <si>
    <t>Total amount paid out for Service Standards failure (keeping appointments)</t>
  </si>
  <si>
    <t>Water in gas pipes - give you a call within 2 hours of reporting the fault to give details of what happens next</t>
  </si>
  <si>
    <t>B7.43</t>
  </si>
  <si>
    <t>B7.44</t>
  </si>
  <si>
    <t>B7.45</t>
  </si>
  <si>
    <t>B7.46</t>
  </si>
  <si>
    <t>B7.47</t>
  </si>
  <si>
    <t>Water meters - applications. We will let you know the outcome within 10 working days of your application</t>
  </si>
  <si>
    <t>B7.48</t>
  </si>
  <si>
    <t>B7.49</t>
  </si>
  <si>
    <t>B7.50</t>
  </si>
  <si>
    <t>B7.51</t>
  </si>
  <si>
    <t>B7.52</t>
  </si>
  <si>
    <t>Water pressure - we will tell you the outcome of our investigations within 5 working days</t>
  </si>
  <si>
    <t>B7.53</t>
  </si>
  <si>
    <t>Number of payments made within Service Standards period due to being on the register</t>
  </si>
  <si>
    <t>B7.54</t>
  </si>
  <si>
    <t>B7.55</t>
  </si>
  <si>
    <t>B7.56</t>
  </si>
  <si>
    <t>B7.57</t>
  </si>
  <si>
    <t>B7.58</t>
  </si>
  <si>
    <t>Water quality - affecting the water quality where a 'boil water' or do not use notice' is in place for more than 3 months</t>
  </si>
  <si>
    <t>B7.59</t>
  </si>
  <si>
    <t>Number of restrictions (eg boil notices, do not use notices)</t>
  </si>
  <si>
    <t>B7.60</t>
  </si>
  <si>
    <t>Number of restrictions (eg boil notices, do not use notices) in place for more than 3 months</t>
  </si>
  <si>
    <t>B7.61</t>
  </si>
  <si>
    <t>Number of Service Standards failure payments made from claims (water quality)</t>
  </si>
  <si>
    <t>B7.62</t>
  </si>
  <si>
    <t>Total amount paid out for failure (water quality)</t>
  </si>
  <si>
    <t>£0.00</t>
  </si>
  <si>
    <t>Connection Services - where evidence confirms that we have caused a delay</t>
  </si>
  <si>
    <t>B7.63</t>
  </si>
  <si>
    <t>Number not dealt within the Service Standards period (≤32mm outside diameter pipe)</t>
  </si>
  <si>
    <t>B7.64</t>
  </si>
  <si>
    <t>Number not dealt within the Service Standards period (&gt;32mm outside diameter pipe)</t>
  </si>
  <si>
    <t>B7.65</t>
  </si>
  <si>
    <t>Number of payments made from claims for failure to respond (≤32mm outside diameter pipe)</t>
  </si>
  <si>
    <t>B7.66</t>
  </si>
  <si>
    <t>Number of payments made from claims for failure to respond (&gt;32mm outside diameter pipe)</t>
  </si>
  <si>
    <t>B7.67</t>
  </si>
  <si>
    <t>Total number of payments made from claims for failure to respond</t>
  </si>
  <si>
    <t>B7.68</t>
  </si>
  <si>
    <t>Ex gratia payments made</t>
  </si>
  <si>
    <t>B7.69</t>
  </si>
  <si>
    <t>Total number of ex-gratia payments made</t>
  </si>
  <si>
    <t>B7.70</t>
  </si>
  <si>
    <t>Total amount paid out in ex-gratia payments</t>
  </si>
  <si>
    <t>Major incidents</t>
  </si>
  <si>
    <t>A) Failure to provide information</t>
  </si>
  <si>
    <t>B7.71</t>
  </si>
  <si>
    <t>Number not dealt with within Service Standard period</t>
  </si>
  <si>
    <t>B7.72</t>
  </si>
  <si>
    <t>B7.73</t>
  </si>
  <si>
    <t>B7.74</t>
  </si>
  <si>
    <t>B7.75</t>
  </si>
  <si>
    <t>Total amount paid for Service Standard failure</t>
  </si>
  <si>
    <t>B) Failure to provide alternative supplies</t>
  </si>
  <si>
    <t>B7.76</t>
  </si>
  <si>
    <t>B7.77</t>
  </si>
  <si>
    <t>B7.78</t>
  </si>
  <si>
    <t>B7.79</t>
  </si>
  <si>
    <t>B7.80</t>
  </si>
  <si>
    <t>Table B8: Water infrastructure and sewerage service</t>
  </si>
  <si>
    <t>Report year (Calendar year) 2025</t>
  </si>
  <si>
    <t>Reported</t>
  </si>
  <si>
    <t>Non-reported</t>
  </si>
  <si>
    <t>Other</t>
  </si>
  <si>
    <t>Total</t>
  </si>
  <si>
    <t>Water service - distribution</t>
  </si>
  <si>
    <t>B8.1</t>
  </si>
  <si>
    <t>Mains bursts per 1000 km</t>
  </si>
  <si>
    <t>Sewerage service</t>
  </si>
  <si>
    <t>B8.2</t>
  </si>
  <si>
    <t>Total number of sewer collapses</t>
  </si>
  <si>
    <t>B8.3</t>
  </si>
  <si>
    <t>Sewer collapses per 1000 km</t>
  </si>
  <si>
    <t>B8.4</t>
  </si>
  <si>
    <t>Total number of blockages</t>
  </si>
  <si>
    <t>B8.5</t>
  </si>
  <si>
    <t>Blockages per 1000km</t>
  </si>
  <si>
    <t>Discharges</t>
  </si>
  <si>
    <t>B8.6</t>
  </si>
  <si>
    <t>Number of unsatisfactory intermittent discharges at 31 December of the Report Year</t>
  </si>
  <si>
    <t>B8.7</t>
  </si>
  <si>
    <t>Number of intermittent discharges at 31 December of Report Year</t>
  </si>
  <si>
    <t>B8.8</t>
  </si>
  <si>
    <t>Percentage of unsatisfactory intermittent discharges</t>
  </si>
  <si>
    <t>B8.9</t>
  </si>
  <si>
    <t>Number of discharges monitored at 1 January of Report Year</t>
  </si>
  <si>
    <t>I/C</t>
  </si>
  <si>
    <t>B8.10</t>
  </si>
  <si>
    <t>Number of discharges monitored at 31 December of Report Year</t>
  </si>
  <si>
    <t>B8.11</t>
  </si>
  <si>
    <t>Percentage of discharges monitored</t>
  </si>
  <si>
    <t>B8.12</t>
  </si>
  <si>
    <t>Discharges monitored uptime</t>
  </si>
  <si>
    <t>not rated</t>
  </si>
  <si>
    <t>B8.13</t>
  </si>
  <si>
    <t xml:space="preserve">Number of spills </t>
  </si>
  <si>
    <t>B8.14</t>
  </si>
  <si>
    <t xml:space="preserve">Average number of spills per monitored discharge </t>
  </si>
  <si>
    <t>B8.15</t>
  </si>
  <si>
    <t>Volume of spills</t>
  </si>
  <si>
    <t>m3</t>
  </si>
  <si>
    <t>B8.16</t>
  </si>
  <si>
    <t xml:space="preserve">Total duration of spills </t>
  </si>
  <si>
    <t>hours:minutes:seconds</t>
  </si>
  <si>
    <t>95435:07:42</t>
  </si>
  <si>
    <t>55250:35:09</t>
  </si>
  <si>
    <t xml:space="preserve">Leakage </t>
  </si>
  <si>
    <t>B8.17</t>
  </si>
  <si>
    <t>Leakage</t>
  </si>
  <si>
    <t>B8.18</t>
  </si>
  <si>
    <t>Total leakage (post-MLE adjustment)</t>
  </si>
  <si>
    <t>Ml/d</t>
  </si>
  <si>
    <t>B8.19</t>
  </si>
  <si>
    <t>Net distribution input treated water (water put into supply)</t>
  </si>
  <si>
    <t>B8.20</t>
  </si>
  <si>
    <t>Leakage target</t>
  </si>
  <si>
    <t>B8.21</t>
  </si>
  <si>
    <t xml:space="preserve">Leakage performance against the target </t>
  </si>
  <si>
    <t>Date:  08/06/2026</t>
  </si>
  <si>
    <t>Table B9: SoSI summary</t>
  </si>
  <si>
    <t>B9a
1 in 40 LoS
Dry Year Annual Average</t>
  </si>
  <si>
    <t>B9b
1 in 40 LoS
Critical Period</t>
  </si>
  <si>
    <t>B9c
1 in 100 LoS
Dry Year Annual Average</t>
  </si>
  <si>
    <t>B9d
1 in 100 LoS
Critical Period</t>
  </si>
  <si>
    <t>B9e
1 in 150 LoS
Dry Year Annual Average</t>
  </si>
  <si>
    <t>B9f
1 in 150 LoS
Critical Period</t>
  </si>
  <si>
    <t>Security of Supply Index</t>
  </si>
  <si>
    <t>B9.1</t>
  </si>
  <si>
    <t>Count of WRZ</t>
  </si>
  <si>
    <t>B9.2</t>
  </si>
  <si>
    <t>Count of deficit WRZ</t>
  </si>
  <si>
    <t>B9.3</t>
  </si>
  <si>
    <t>Raw SoSI score</t>
  </si>
  <si>
    <t>B9.4</t>
  </si>
  <si>
    <t>Final SoSI score (rounded down)</t>
  </si>
  <si>
    <t>B9.5</t>
  </si>
  <si>
    <t>SoSI performance band</t>
  </si>
  <si>
    <t>text</t>
  </si>
  <si>
    <t>B9.6</t>
  </si>
  <si>
    <t>Percentage of population in surplus zones</t>
  </si>
  <si>
    <t>Reference table for SoSI absolute performance:</t>
  </si>
  <si>
    <t>SoSI band</t>
  </si>
  <si>
    <t>SoSI score</t>
  </si>
  <si>
    <t>OPA points</t>
  </si>
  <si>
    <t>Weighted OPA points</t>
  </si>
  <si>
    <t>A</t>
  </si>
  <si>
    <t>No deficit against target headroom</t>
  </si>
  <si>
    <t>B</t>
  </si>
  <si>
    <t>90 - 99</t>
  </si>
  <si>
    <t>Marginal deficit against target headroom</t>
  </si>
  <si>
    <t>50 - 89</t>
  </si>
  <si>
    <t>Significant deficit against target headroom</t>
  </si>
  <si>
    <t>D</t>
  </si>
  <si>
    <t>&lt;50</t>
  </si>
  <si>
    <t>Large deficit against target headroom</t>
  </si>
  <si>
    <t>Table B9a: Security of Supply Index - 1 in 40 Level of Service - dry year annual average</t>
  </si>
  <si>
    <t>Water Resource Zone</t>
  </si>
  <si>
    <t>WAFU (SEPA definition)             (Ml/d)</t>
  </si>
  <si>
    <t>Bulk imports            (Ml/d)</t>
  </si>
  <si>
    <t>Bulk exports (Ml/d)</t>
  </si>
  <si>
    <t>Dry year distribution input (Ml/d)</t>
  </si>
  <si>
    <t>Reporting year distribution input (Ml/d)</t>
  </si>
  <si>
    <t>Dry year available headroom      (Ml/d)</t>
  </si>
  <si>
    <t>Target headroom  (Ml/d)</t>
  </si>
  <si>
    <t>Surplus/ deficit  (Ml/d)</t>
  </si>
  <si>
    <t>Percentage deficit (%)</t>
  </si>
  <si>
    <t>Zonal population</t>
  </si>
  <si>
    <t>Percentage of total population with headroom deficit</t>
  </si>
  <si>
    <r>
      <rPr>
        <b/>
        <sz val="10"/>
        <color rgb="FF000000"/>
        <rFont val="CG Omega"/>
      </rPr>
      <t>Zonal index (%age deficit</t>
    </r>
    <r>
      <rPr>
        <b/>
        <vertAlign val="superscript"/>
        <sz val="10"/>
        <color rgb="FF000000"/>
        <rFont val="CG Omega"/>
      </rPr>
      <t>2</t>
    </r>
    <r>
      <rPr>
        <b/>
        <sz val="10"/>
        <color rgb="FF000000"/>
        <rFont val="CG Omega"/>
      </rPr>
      <t xml:space="preserve"> x % population affected x 100)</t>
    </r>
  </si>
  <si>
    <t>WRZ000001 - Greenock WRZ</t>
  </si>
  <si>
    <t>WRZ000007 - Clatto &amp; Lintrathen &amp; Whitehillocks WRZ</t>
  </si>
  <si>
    <t>WRZ000008 - Perth WRZ</t>
  </si>
  <si>
    <t>WRZ000010 - Killiecrankie &amp; Kenmore WRZ</t>
  </si>
  <si>
    <t>WRZ000011 - Kinloch Rannoch WRZ</t>
  </si>
  <si>
    <t>WRZ000012 - Kirkmichael WRZ</t>
  </si>
  <si>
    <t>WRZ000016 - Castle Moffat &amp; Hopes WRZ</t>
  </si>
  <si>
    <t>WRZ000018 - Invercannie &amp; Mannofield WRZ</t>
  </si>
  <si>
    <t>WRZ000019 - Ballater WRZ</t>
  </si>
  <si>
    <t>WRZ000023 - Herricks WRZ</t>
  </si>
  <si>
    <t>WRZ000024 - Braemar WRZ</t>
  </si>
  <si>
    <t>WRZ000026 - Craighead WRZ</t>
  </si>
  <si>
    <t>WRZ000028 - Crathie WRZ</t>
  </si>
  <si>
    <t>WRZ000030 - Lumsden WRZ</t>
  </si>
  <si>
    <t>WRZ000034 - Tomnavoulin WRZ</t>
  </si>
  <si>
    <t>WRZ000035 - Blairnamarrow WRZ</t>
  </si>
  <si>
    <t>WRZ000036 - Inverness WRZ</t>
  </si>
  <si>
    <t>WRZ000039 - Glenconvinth WRZ</t>
  </si>
  <si>
    <t>WRZ000043 - Tomatin WRZ</t>
  </si>
  <si>
    <t>WRZ000044 - Londornoch WRZ</t>
  </si>
  <si>
    <t>WRZ000045 - Bonar Bridge WRZ</t>
  </si>
  <si>
    <t>WRZ000053 - Invermoriston WRZ</t>
  </si>
  <si>
    <t>WRZ000055 - Aviemore WRZ</t>
  </si>
  <si>
    <t>WRZ000056 - Dalwhinnie WRZ</t>
  </si>
  <si>
    <t>WRZ000057 - Laggan Bridge WRZ</t>
  </si>
  <si>
    <t>WRZ000058 - Loch Calder WRZ</t>
  </si>
  <si>
    <t>WRZ000060 - Durness WRZ</t>
  </si>
  <si>
    <t>WRZ000062 - Kinlochbervie WRZ</t>
  </si>
  <si>
    <t>WRZ000063 - Scourie WRZ</t>
  </si>
  <si>
    <t>WRZ000064 - Altnaharra WRZ</t>
  </si>
  <si>
    <t>WRZ000065 - Savalbeg WRZ</t>
  </si>
  <si>
    <t>WRZ000068 - Backies WRZ</t>
  </si>
  <si>
    <t>WRZ000069 - Lochinver WRZ</t>
  </si>
  <si>
    <t>WRZ000070 - Kylesku WRZ</t>
  </si>
  <si>
    <t>WRZ000071 - Stoer WRZ</t>
  </si>
  <si>
    <t>WRZ000074 - Drumbeg WRZ</t>
  </si>
  <si>
    <t>WRZ000075 - Ullapool WRZ</t>
  </si>
  <si>
    <t>WRZ000076 - Badcaul WRZ</t>
  </si>
  <si>
    <t>WRZ000077 - Achiltibuie WRZ</t>
  </si>
  <si>
    <t>WRZ000079 - Kinlochewe WRZ</t>
  </si>
  <si>
    <t>WRZ000081 - Aultbea WRZ</t>
  </si>
  <si>
    <t>WRZ000082 - Badachro WRZ</t>
  </si>
  <si>
    <t>WRZ000087 - Torridon WRZ</t>
  </si>
  <si>
    <t>WRZ000088 - Shieldaig WRZ</t>
  </si>
  <si>
    <t>WRZ000089 - Alligin WRZ</t>
  </si>
  <si>
    <t>WRZ000090 - Diabeg WRZ</t>
  </si>
  <si>
    <t>WRZ000091 - Applecross WRZ</t>
  </si>
  <si>
    <t>WRZ000092 - Achnasheen WRZ</t>
  </si>
  <si>
    <t>WRZ000103 - Kinlochleven WRZ</t>
  </si>
  <si>
    <t>WRZ000108 - Mallaig WRZ</t>
  </si>
  <si>
    <t>WRZ000109 - Glenuig WRZ</t>
  </si>
  <si>
    <t>WRZ000110 - Acharacle WRZ</t>
  </si>
  <si>
    <t>WRZ000112 - Sanna WRZ</t>
  </si>
  <si>
    <t>WRZ000113 - Kilchoan WRZ</t>
  </si>
  <si>
    <t>WRZ000115 - Inchlaggan WRZ</t>
  </si>
  <si>
    <t>WRZ000116 - Strontian WRZ</t>
  </si>
  <si>
    <t>WRZ000117 - Invergarry WRZ</t>
  </si>
  <si>
    <t>WRZ000119 - Lochaline WRZ</t>
  </si>
  <si>
    <t>WRZ000120 - Drimnin WRZ</t>
  </si>
  <si>
    <t>WRZ000121 - Portree Torvaig WRZ</t>
  </si>
  <si>
    <t>WRZ000123 - Barra WRZ</t>
  </si>
  <si>
    <t>WRZ000126 - Staffin WRZ</t>
  </si>
  <si>
    <t>WRZ000129 - Kilmaluag WRZ</t>
  </si>
  <si>
    <t>WRZ000130 - Dunvegan Osedale WRZ</t>
  </si>
  <si>
    <t>WRZ000131 - Waternish WRZ</t>
  </si>
  <si>
    <t>WRZ000132 - Glendale WRZ</t>
  </si>
  <si>
    <t>WRZ000134 - Bracadale WRZ</t>
  </si>
  <si>
    <t>WRZ000135 - Carbost WRZ</t>
  </si>
  <si>
    <t>WRZ000137 - Teangue WRZ</t>
  </si>
  <si>
    <t>WRZ000142 - Raasay WRZ</t>
  </si>
  <si>
    <t>WRZ000143 - Broadford WRZ</t>
  </si>
  <si>
    <t>WRZ000144 - Glenelg WRZ</t>
  </si>
  <si>
    <t>WRZ000145 - Arnisdale WRZ</t>
  </si>
  <si>
    <t>WRZ000149 - Kyle WRZ</t>
  </si>
  <si>
    <t>WRZ000150 - Lochcarron WRZ</t>
  </si>
  <si>
    <t>WRZ000151 - Poolewe WRZ</t>
  </si>
  <si>
    <t>WRZ000163 - Eday WRZ</t>
  </si>
  <si>
    <t>WRZ000164 - North Hoy WRZ</t>
  </si>
  <si>
    <t>WRZ000165 - South Hoy WRZ</t>
  </si>
  <si>
    <t>WRZ000166 - North Ronaldsay WRZ</t>
  </si>
  <si>
    <t>WRZ000167 - Rousay WRZ</t>
  </si>
  <si>
    <t>WRZ000168 - Sanday WRZ</t>
  </si>
  <si>
    <t>WRZ000170 - Stronsay WRZ</t>
  </si>
  <si>
    <t>WRZ000171 - Westray WRZ</t>
  </si>
  <si>
    <t>WRZ000172 - Eela Water WRZ</t>
  </si>
  <si>
    <t>WRZ000174 - Sandy Loch WRZ</t>
  </si>
  <si>
    <t>WRZ000177 - Yell WRZ</t>
  </si>
  <si>
    <t>WRZ000184 - Unst WRZ</t>
  </si>
  <si>
    <t>WRZ000185 - Whalsay WRZ</t>
  </si>
  <si>
    <t>WRZ000187 - Fetlar WRZ</t>
  </si>
  <si>
    <t>WRZ000188 - Skerries WRZ</t>
  </si>
  <si>
    <t>WRZ000189 - Fair Isle WRZ</t>
  </si>
  <si>
    <t>WRZ000190 - Foula WRZ</t>
  </si>
  <si>
    <t>WRZ000191 - Papa Stour WRZ</t>
  </si>
  <si>
    <t>WRZ000192 - West Lewis WRZ</t>
  </si>
  <si>
    <t>WRZ000194 - Uig WRZ</t>
  </si>
  <si>
    <t>WRZ000196 - Ness WRZ</t>
  </si>
  <si>
    <t>WRZ000198 - Stornoway WRZ</t>
  </si>
  <si>
    <t>WRZ000199 - North Lochs WRZ</t>
  </si>
  <si>
    <t>WRZ000205 - Cliasmol WRZ</t>
  </si>
  <si>
    <t>WRZ000206 - Ardvourlie WRZ</t>
  </si>
  <si>
    <t>WRZ000207 - Tarbert (WI) WRZ</t>
  </si>
  <si>
    <t>WRZ000209 - Meavaig WRZ</t>
  </si>
  <si>
    <t>WRZ000215 - Lochmaddy WRZ</t>
  </si>
  <si>
    <t>WRZ000217 - Benbecula WRZ</t>
  </si>
  <si>
    <t>WRZ000218 - South Uist WRZ</t>
  </si>
  <si>
    <t>WRZ000221 - Fife WRZ</t>
  </si>
  <si>
    <t>WRZ000223 - Roberton WRZ</t>
  </si>
  <si>
    <t>WRZ000224 - Howdenwells &amp; Manse Street WRZ</t>
  </si>
  <si>
    <t>WRZ000226 - Innerleithen WRZ</t>
  </si>
  <si>
    <t>WRZ000227 - Rawburn WRZ</t>
  </si>
  <si>
    <t>WRZ000232 - Newcastleton WRZ</t>
  </si>
  <si>
    <t>WRZ000236 - Penwhirn &amp; Auchneel WRZ</t>
  </si>
  <si>
    <t>WRZ000237 - Black Esk &amp; Kettleton &amp; Moffat WRZ</t>
  </si>
  <si>
    <t>WRZ000239 - Carsphairn WRZ</t>
  </si>
  <si>
    <t>WRZ000240 - Lochinvar &amp; Glengap &amp; Cargen WRZ</t>
  </si>
  <si>
    <t>WRZ000241 - Terregles &amp; Killylour &amp; Larchfield WRZ</t>
  </si>
  <si>
    <t>WRZ000247 - Tyndrum WRZ</t>
  </si>
  <si>
    <t>WRZ000248 - Killin WRZ</t>
  </si>
  <si>
    <t>WRZ000249 - Lochearnhead WRZ</t>
  </si>
  <si>
    <t>WRZ000250 - Strathyre WRZ</t>
  </si>
  <si>
    <t>WRZ000251 - Ardeonaig WRZ</t>
  </si>
  <si>
    <t>WRZ000252 - Balquhidder WRZ</t>
  </si>
  <si>
    <t>WRZ000253 - Brig o' Turk WRZ</t>
  </si>
  <si>
    <t>WRZ000254 - Crianlarich WRZ</t>
  </si>
  <si>
    <t>WRZ000255 - Belmore WRZ</t>
  </si>
  <si>
    <t>WRZ000256 - Ardfern WRZ</t>
  </si>
  <si>
    <t>WRZ000257 - Ardrishaig WRZ</t>
  </si>
  <si>
    <t>WRZ000258 - Arinagour WRZ</t>
  </si>
  <si>
    <t>WRZ000259 - Ballygrant WRZ</t>
  </si>
  <si>
    <t>WRZ000260 - Bunessan WRZ</t>
  </si>
  <si>
    <t>WRZ000261 - Campbeltown WRZ</t>
  </si>
  <si>
    <t>WRZ000262 - Carradale WRZ</t>
  </si>
  <si>
    <t>WRZ000263 - Carrick Castle WRZ</t>
  </si>
  <si>
    <t>WRZ000264 - Cladich WRZ</t>
  </si>
  <si>
    <t>WRZ000265 - Colonsay WRZ</t>
  </si>
  <si>
    <t>WRZ000266 - Craighouse WRZ</t>
  </si>
  <si>
    <t>WRZ000268 - Dalmally WRZ</t>
  </si>
  <si>
    <t>WRZ000269 - Dervaig WRZ</t>
  </si>
  <si>
    <t>WRZ000270 - Gigha WRZ</t>
  </si>
  <si>
    <t>WRZ000271 - Inveraray WRZ</t>
  </si>
  <si>
    <t>WRZ000273 - Kilchrenan WRZ</t>
  </si>
  <si>
    <t>WRZ000274 - Kilmelford WRZ</t>
  </si>
  <si>
    <t>WRZ000275 - Lochgoilhead WRZ</t>
  </si>
  <si>
    <t>WRZ000277 - Port Charlotte WRZ</t>
  </si>
  <si>
    <t>WRZ000278 - Saddell WRZ</t>
  </si>
  <si>
    <t>WRZ000279 - Tarbert (A&amp;B) WRZ</t>
  </si>
  <si>
    <t>WRZ000280 - Tiree WRZ</t>
  </si>
  <si>
    <t>WRZ000281 - Tobermory WRZ</t>
  </si>
  <si>
    <t>WRZ000282 - Torra WRZ</t>
  </si>
  <si>
    <t>WRZ000283 - Tullich WRZ</t>
  </si>
  <si>
    <t>WRZ000284 - Balmichael WRZ</t>
  </si>
  <si>
    <t>WRZ000285 - Corrie WRZ</t>
  </si>
  <si>
    <t>WRZ000287 - Dhu Loch &amp; Loch Ascog WRZ</t>
  </si>
  <si>
    <t>WRZ000289 - Loch Eck WRZ</t>
  </si>
  <si>
    <t>WRZ000290 - Tighnabruaich WRZ</t>
  </si>
  <si>
    <t>WRZ000295 - Lochranza WRZ</t>
  </si>
  <si>
    <t>WRZ000300 - Geocrab WRZ</t>
  </si>
  <si>
    <t>WRZ000301 - Tomich WRZ</t>
  </si>
  <si>
    <t>WRZ000303 - Laid WRZ</t>
  </si>
  <si>
    <t>WRZ000305 - Fort William WRZ</t>
  </si>
  <si>
    <t>WRZ000309 - Rhenigidale WRZ</t>
  </si>
  <si>
    <t>WRZ000311 - Earlish WRZ</t>
  </si>
  <si>
    <t>WRZ000312 - Dumbarton WRZ</t>
  </si>
  <si>
    <t>WRZ000313 - Edinburgh &amp; Lothian WRZ</t>
  </si>
  <si>
    <t>WRZ000314 - Glasgow WRZ</t>
  </si>
  <si>
    <t>WRZ000320 - Pateshill WRZ</t>
  </si>
  <si>
    <t>WRZ000323 - Lismore WRZ</t>
  </si>
  <si>
    <t>WRZ000324 - Eredine WRZ</t>
  </si>
  <si>
    <t>WRZ000325 - Harris Bedersaig WRZ</t>
  </si>
  <si>
    <t>WRZ000326 - Afton WRZ</t>
  </si>
  <si>
    <t>WRZ000327 - Bradan WRZ</t>
  </si>
  <si>
    <t>WRZ000328 - Penwhapple WRZ</t>
  </si>
  <si>
    <t>WRZ000329 - Muirdykes &amp; Camphill WRZ</t>
  </si>
  <si>
    <t>WRZ000330 - Turriff &amp; Badentinan &amp; Glenlatterach WRZ</t>
  </si>
  <si>
    <t>WRZ000331 - Forehill WRZ</t>
  </si>
  <si>
    <t>WRZ000332 - Assynt WRZ</t>
  </si>
  <si>
    <t>WRZ000333 - Newmore WRZ</t>
  </si>
  <si>
    <t>WRZ000334 - Boardhouse WRZ</t>
  </si>
  <si>
    <t>WRZ000335 - Kirbister WRZ</t>
  </si>
  <si>
    <t>WRZ000336 - Carron Valley WRZ</t>
  </si>
  <si>
    <t>WRZ000337 - Turret WRZ</t>
  </si>
  <si>
    <t>WRZ000338 - Daer &amp; Camps WRZ</t>
  </si>
  <si>
    <t>WRZ000339 - Coulter WRZ</t>
  </si>
  <si>
    <t>Table B9b: Security of Supply Index - 1 in 40 Level of Service - critical period</t>
  </si>
  <si>
    <t>Table B9c: Security of Supply Index - 1 in 100 Level of Service - dry year annual average</t>
  </si>
  <si>
    <t>Table B9d: Security of Supply Index - 1 in 100 Level of Service - critical period</t>
  </si>
  <si>
    <t>Table B9e: Security of Supply Index - 1 in 150 Level of Service - dry year annual average</t>
  </si>
  <si>
    <t>Table B9f: Security of Supply Index - 1 in 150 Level of Service - critical period</t>
  </si>
  <si>
    <t>Zonal index (%age deficit2 x % population affected x 100)</t>
  </si>
  <si>
    <t>DWQR</t>
  </si>
  <si>
    <t>Table B10: Scottish Water compliance with Water Quality Regulations (Calendar year to end December 2025)</t>
  </si>
  <si>
    <t>Line ref.</t>
  </si>
  <si>
    <t>Field type</t>
  </si>
  <si>
    <t>Parametric compliance</t>
  </si>
  <si>
    <t>Water treatment works</t>
  </si>
  <si>
    <t>Storage points</t>
  </si>
  <si>
    <t>Consumer tap</t>
  </si>
  <si>
    <t>Parameter name</t>
  </si>
  <si>
    <t>Test count</t>
  </si>
  <si>
    <t>Failures</t>
  </si>
  <si>
    <t>Sites failing</t>
  </si>
  <si>
    <t>Calculated compliance</t>
  </si>
  <si>
    <t>Zones failing</t>
  </si>
  <si>
    <t>B10.1</t>
  </si>
  <si>
    <t>Aluminium (Total)</t>
  </si>
  <si>
    <t>nr / %</t>
  </si>
  <si>
    <t> </t>
  </si>
  <si>
    <t>B10.2</t>
  </si>
  <si>
    <t>Clostridium perfringens</t>
  </si>
  <si>
    <t>B10.3</t>
  </si>
  <si>
    <t>Coliform Bacteria</t>
  </si>
  <si>
    <t>B10.4</t>
  </si>
  <si>
    <t>E. coli</t>
  </si>
  <si>
    <t>B10.5</t>
  </si>
  <si>
    <t>Enterococci</t>
  </si>
  <si>
    <t>B10.6</t>
  </si>
  <si>
    <t>Hydrogen ion (pH)</t>
  </si>
  <si>
    <t>B10.7</t>
  </si>
  <si>
    <t>Iron (Total)</t>
  </si>
  <si>
    <t>B10.8</t>
  </si>
  <si>
    <t>Lead (Total)</t>
  </si>
  <si>
    <t>B10.9</t>
  </si>
  <si>
    <t>Manganese (Total)</t>
  </si>
  <si>
    <t>B10.10</t>
  </si>
  <si>
    <t>Nickel (Total)</t>
  </si>
  <si>
    <t>B10.11</t>
  </si>
  <si>
    <t xml:space="preserve">Pesticides </t>
  </si>
  <si>
    <t>B10.12</t>
  </si>
  <si>
    <t>Total Trihalomethanes</t>
  </si>
  <si>
    <t>B10.13</t>
  </si>
  <si>
    <t>All other parameters</t>
  </si>
  <si>
    <t>B10.14</t>
  </si>
  <si>
    <t>All Parameters</t>
  </si>
  <si>
    <t>Cryptosporidium at water treatment works</t>
  </si>
  <si>
    <t>Sample count</t>
  </si>
  <si>
    <t>No. detections</t>
  </si>
  <si>
    <t>No. sites with oocysts</t>
  </si>
  <si>
    <t>No. viable oocysts</t>
  </si>
  <si>
    <t xml:space="preserve">No. sites with viable oocysts </t>
  </si>
  <si>
    <t>B10.15</t>
  </si>
  <si>
    <t>Total Compliance (for OPA)</t>
  </si>
  <si>
    <t>Total compliance</t>
  </si>
  <si>
    <t>B10.15a</t>
  </si>
  <si>
    <t>Total compliance including Cryptosporidium compliance</t>
  </si>
  <si>
    <t>B10.15b</t>
  </si>
  <si>
    <t>Total compliance including Cryptosporidium compliance (for OPA)</t>
  </si>
  <si>
    <t>B10.15c</t>
  </si>
  <si>
    <t>Total compliance including Cryptosporidium compliance (regulatory baseline)</t>
  </si>
  <si>
    <t>Enforcement</t>
  </si>
  <si>
    <t>Water quality</t>
  </si>
  <si>
    <t>NIS</t>
  </si>
  <si>
    <t>B10.16</t>
  </si>
  <si>
    <t>No. of enforcement notices issued</t>
  </si>
  <si>
    <t>B10.16a</t>
  </si>
  <si>
    <t>No. of enforcement notices active</t>
  </si>
  <si>
    <t>B10.17</t>
  </si>
  <si>
    <t>No. of letters of commitment issued</t>
  </si>
  <si>
    <t>B10.17a</t>
  </si>
  <si>
    <t>No. of letters of commitment active</t>
  </si>
  <si>
    <t>Incidents</t>
  </si>
  <si>
    <t>Number</t>
  </si>
  <si>
    <t>B10.18</t>
  </si>
  <si>
    <t xml:space="preserve">No. of water quality incidents </t>
  </si>
  <si>
    <t>Consumer contacts to Scottish Water</t>
  </si>
  <si>
    <t>WQ Chlorine taste/smell</t>
  </si>
  <si>
    <t>WQ colour other</t>
  </si>
  <si>
    <t>WQ discoloured water</t>
  </si>
  <si>
    <t>WQ illness due to water</t>
  </si>
  <si>
    <t>WQ metallic taste</t>
  </si>
  <si>
    <t>WQ milky cloudy water</t>
  </si>
  <si>
    <t>WQ musty/earthy taste/smell</t>
  </si>
  <si>
    <t>WQ organisms in water</t>
  </si>
  <si>
    <t>WQ particles in water</t>
  </si>
  <si>
    <t>WQ solvent/fuel taste/smell</t>
  </si>
  <si>
    <t>WQ taste/smell Other</t>
  </si>
  <si>
    <t>WQ TCP/chemical taste/smell</t>
  </si>
  <si>
    <t>B10.19</t>
  </si>
  <si>
    <t>No. of consumer contacts received by SW (all methods) about subject</t>
  </si>
  <si>
    <t>B10.20</t>
  </si>
  <si>
    <t>Telephone</t>
  </si>
  <si>
    <t>B10.21</t>
  </si>
  <si>
    <t>Social media</t>
  </si>
  <si>
    <t>B10.22</t>
  </si>
  <si>
    <t xml:space="preserve">Complaints to DWQR </t>
  </si>
  <si>
    <t>Total received</t>
  </si>
  <si>
    <t>Upheld</t>
  </si>
  <si>
    <t>B10.23</t>
  </si>
  <si>
    <t>No. of 2nd tier complaints about WQ received / upheld by DWQR</t>
  </si>
  <si>
    <t>BX</t>
  </si>
  <si>
    <t>Lead</t>
  </si>
  <si>
    <t>Calendar year to end December 2025</t>
  </si>
  <si>
    <t>Financial year 2025-26</t>
  </si>
  <si>
    <t>B10.24</t>
  </si>
  <si>
    <t>Estimated number of lead pipes remaining in public supply</t>
  </si>
  <si>
    <t>B10.25</t>
  </si>
  <si>
    <t>Indicator of lead in customers supply pipes</t>
  </si>
  <si>
    <t>Comments</t>
  </si>
  <si>
    <t>Prepared by:  ……………………………………………..</t>
  </si>
  <si>
    <t>Checked by:  ……………………………………………..</t>
  </si>
  <si>
    <t>SEPA Annual Report to the Water Industry Commission for Scotland</t>
  </si>
  <si>
    <t xml:space="preserve"> </t>
  </si>
  <si>
    <t>Table 11a: Pollution incidents</t>
  </si>
  <si>
    <t>Calendar Year 2025</t>
  </si>
  <si>
    <t>Category  1</t>
  </si>
  <si>
    <t>Category 2</t>
  </si>
  <si>
    <t xml:space="preserve">Category 3 </t>
  </si>
  <si>
    <t>Sewage related premises</t>
  </si>
  <si>
    <t>Total number</t>
  </si>
  <si>
    <t>Total number (Cat 1-3 incidents)</t>
  </si>
  <si>
    <t>B11a.1</t>
  </si>
  <si>
    <t>Sewage treatment works</t>
  </si>
  <si>
    <t>B11a.2</t>
  </si>
  <si>
    <t>Storm tank</t>
  </si>
  <si>
    <t>B11a.3</t>
  </si>
  <si>
    <t>Combined sewer overflow</t>
  </si>
  <si>
    <t>B11a.4</t>
  </si>
  <si>
    <t>Foul sewer</t>
  </si>
  <si>
    <t>B11a.5</t>
  </si>
  <si>
    <t>Pumping station</t>
  </si>
  <si>
    <t>B11a.6</t>
  </si>
  <si>
    <t>Rising mains</t>
  </si>
  <si>
    <t>B11a.7</t>
  </si>
  <si>
    <t>B11a.8</t>
  </si>
  <si>
    <t>Number of incidents where site compliant with discharge consent</t>
  </si>
  <si>
    <t>Water and surface water related premises</t>
  </si>
  <si>
    <t>B11a.9</t>
  </si>
  <si>
    <t>B11a.10</t>
  </si>
  <si>
    <t>Water distribution system</t>
  </si>
  <si>
    <t>B11a.11</t>
  </si>
  <si>
    <t>Surface water outfall</t>
  </si>
  <si>
    <t>B11a.12</t>
  </si>
  <si>
    <t>B11a.13</t>
  </si>
  <si>
    <t>Total (sewage and water and surface water) related premises (automatically calculated)</t>
  </si>
  <si>
    <t>B11a.14</t>
  </si>
  <si>
    <t>Total (sewage and water and surface water) number of Incidents where site compliant with discharge consent (automatically calculated)</t>
  </si>
  <si>
    <t>B11a.15</t>
  </si>
  <si>
    <t>Total number of all category 1-3 incidents (automatically calculated)</t>
  </si>
  <si>
    <t>B11a.16</t>
  </si>
  <si>
    <t>Total number where site compliant with consent (automatically calculated)</t>
  </si>
  <si>
    <t>B11a.17</t>
  </si>
  <si>
    <t>Total number of water company self reported incidents</t>
  </si>
  <si>
    <t>Date: 08/06/2026</t>
  </si>
  <si>
    <t>Table 11b: Compliance</t>
  </si>
  <si>
    <t>Line 
ref.</t>
  </si>
  <si>
    <t>AR22 ref.</t>
  </si>
  <si>
    <t>NUMERIC LICENCES</t>
  </si>
  <si>
    <t>Water Environment (Controlled Activities) Regulations 2005 (CAR)</t>
  </si>
  <si>
    <t>A) Sewage treatment works: Total number</t>
  </si>
  <si>
    <t>B11b.1</t>
  </si>
  <si>
    <t>No. of wastewater treatment works on register during year (in force)</t>
  </si>
  <si>
    <t>11b.1</t>
  </si>
  <si>
    <t>B11b.2</t>
  </si>
  <si>
    <t>No. of wastewater treatment works assessed for compliance</t>
  </si>
  <si>
    <t>11b.2</t>
  </si>
  <si>
    <t>B11b.3</t>
  </si>
  <si>
    <t>No. of wastewater treatment works confirmed failing in year</t>
  </si>
  <si>
    <t>11b.3</t>
  </si>
  <si>
    <t>B11b.4</t>
  </si>
  <si>
    <t>%. of wastewater treatment works compliant with licence in the year</t>
  </si>
  <si>
    <t>11b.4</t>
  </si>
  <si>
    <t>B) Look-up table lower tier licences</t>
  </si>
  <si>
    <t>B11b.5</t>
  </si>
  <si>
    <t>11b.5</t>
  </si>
  <si>
    <t>B11b.6</t>
  </si>
  <si>
    <t>11b.6</t>
  </si>
  <si>
    <t>B11b.7</t>
  </si>
  <si>
    <t>11b.7</t>
  </si>
  <si>
    <t>B11b.8</t>
  </si>
  <si>
    <t>11b.8</t>
  </si>
  <si>
    <t>C) Upper tier licences</t>
  </si>
  <si>
    <t>B11b.9</t>
  </si>
  <si>
    <t>No. of wastewater treatment works on register during year (in force).</t>
  </si>
  <si>
    <t>11b.9</t>
  </si>
  <si>
    <t>B11b.10</t>
  </si>
  <si>
    <t>11b.10</t>
  </si>
  <si>
    <t>B11b.11</t>
  </si>
  <si>
    <t>11b.11</t>
  </si>
  <si>
    <t>B11b.12</t>
  </si>
  <si>
    <t>11b.12</t>
  </si>
  <si>
    <t>D) Single tier licences</t>
  </si>
  <si>
    <t>B11b.13</t>
  </si>
  <si>
    <t>11b.13</t>
  </si>
  <si>
    <t>B11b.14</t>
  </si>
  <si>
    <t>11b.14</t>
  </si>
  <si>
    <t>B11b.15</t>
  </si>
  <si>
    <t>11b.15</t>
  </si>
  <si>
    <t>B11b.16</t>
  </si>
  <si>
    <t>11b.16</t>
  </si>
  <si>
    <t>F) wastewater treatment works confirmed as failing (CAR)</t>
  </si>
  <si>
    <t>B11b.21</t>
  </si>
  <si>
    <t>Number of wastewater treatment works confirmed as failing (CAR)</t>
  </si>
  <si>
    <t>11b.21</t>
  </si>
  <si>
    <t>B11b.22</t>
  </si>
  <si>
    <t>Total population equivalent confirmed as failing</t>
  </si>
  <si>
    <t>11b.22</t>
  </si>
  <si>
    <t>B11b.23</t>
  </si>
  <si>
    <t>Total population equivalent served by WwTWs (resident) (numeric licences)</t>
  </si>
  <si>
    <t>11b.23</t>
  </si>
  <si>
    <t>B11b.24</t>
  </si>
  <si>
    <t>Percentage population equivalent confirmed as failing</t>
  </si>
  <si>
    <t>11b.24</t>
  </si>
  <si>
    <t>Urban Wastewater Treatment Directive (UWWTD)</t>
  </si>
  <si>
    <t xml:space="preserve">G) UWWTD </t>
  </si>
  <si>
    <t>B11b.25</t>
  </si>
  <si>
    <t>11b.25</t>
  </si>
  <si>
    <t>B11b.26</t>
  </si>
  <si>
    <t>11b.26</t>
  </si>
  <si>
    <t>B11b.27</t>
  </si>
  <si>
    <t>11b.27</t>
  </si>
  <si>
    <t>B11b.28</t>
  </si>
  <si>
    <t>11b.28</t>
  </si>
  <si>
    <t>Overall performance assessment (OPA) licence measure</t>
  </si>
  <si>
    <t>H) Wastewater treatment works confirmed as failing (OPA criteria only)</t>
  </si>
  <si>
    <t>B11b.29</t>
  </si>
  <si>
    <t>Number of wastewater treatment works confirmed as failing (OPA)</t>
  </si>
  <si>
    <t>11b.29</t>
  </si>
  <si>
    <t>B11b.30</t>
  </si>
  <si>
    <t>11b.30</t>
  </si>
  <si>
    <t>B11b.31</t>
  </si>
  <si>
    <t>11b.31</t>
  </si>
  <si>
    <t>B11b.32</t>
  </si>
  <si>
    <t>11b.32</t>
  </si>
  <si>
    <t>B11b.33</t>
  </si>
  <si>
    <t>Number of wastewater treatment works confirmed as failing (OPA) (SR15 equivalent)</t>
  </si>
  <si>
    <t>B11b.34</t>
  </si>
  <si>
    <t>Total population equivalent confirmed as failing (SR15 equivalent)</t>
  </si>
  <si>
    <t>B11b.35</t>
  </si>
  <si>
    <t>Total population equivalent served by WwTWs (resident) (numeric licences) (SR15 equivalent)</t>
  </si>
  <si>
    <t>B11b.36</t>
  </si>
  <si>
    <t>Percentage population equivalent confirmed as failing (SR15 OPA equivalent)</t>
  </si>
  <si>
    <t>Table 11c: Wastewater treatment works confirmed as failing</t>
  </si>
  <si>
    <t>WASTEWATER TREATMENT WORKS (including septic tanks and crude outfalls)</t>
  </si>
  <si>
    <t>Calendar year to end of December 2025</t>
  </si>
  <si>
    <t>31st December 2025</t>
  </si>
  <si>
    <t>31st March 2026</t>
  </si>
  <si>
    <t>CAR</t>
  </si>
  <si>
    <t>UWWTD</t>
  </si>
  <si>
    <t>OPA**</t>
  </si>
  <si>
    <t>UWWT</t>
  </si>
  <si>
    <t>ASSET No.</t>
  </si>
  <si>
    <t>CAR LICENCE NUMBER</t>
  </si>
  <si>
    <t>ASSET NAME</t>
  </si>
  <si>
    <t xml:space="preserve">LICENCE TYPE </t>
  </si>
  <si>
    <t>Compliant / Failed (C or F)</t>
  </si>
  <si>
    <t>Parameter(s) failed*</t>
  </si>
  <si>
    <t>PE</t>
  </si>
  <si>
    <t>("2 Tier", "1 Tier", "Other")</t>
  </si>
  <si>
    <t>LT</t>
  </si>
  <si>
    <t>UT</t>
  </si>
  <si>
    <t>ALL</t>
  </si>
  <si>
    <t>(2 Tier, 1 Tier, Other)</t>
  </si>
  <si>
    <t>STW001996</t>
  </si>
  <si>
    <t>CAR/L/1001155</t>
  </si>
  <si>
    <t>Aberfoyle</t>
  </si>
  <si>
    <t>2 Tier</t>
  </si>
  <si>
    <t>F</t>
  </si>
  <si>
    <t xml:space="preserve"> pH </t>
  </si>
  <si>
    <t>pH</t>
  </si>
  <si>
    <t>STW002317</t>
  </si>
  <si>
    <t>CAR/L/1008721</t>
  </si>
  <si>
    <t>Aviemore</t>
  </si>
  <si>
    <t xml:space="preserve"> pH, Suspended Solids, Iron </t>
  </si>
  <si>
    <t>Iron - Annual Mean Consent</t>
  </si>
  <si>
    <t>STW001969</t>
  </si>
  <si>
    <t>CAR/L/1001222</t>
  </si>
  <si>
    <t>East Calder</t>
  </si>
  <si>
    <t>NH3-N</t>
  </si>
  <si>
    <t xml:space="preserve"> NH3-N </t>
  </si>
  <si>
    <t>STW002014</t>
  </si>
  <si>
    <t>CAR/L/1001523</t>
  </si>
  <si>
    <t>Bathgate</t>
  </si>
  <si>
    <t>STW001970</t>
  </si>
  <si>
    <t>CAR/L/1001017</t>
  </si>
  <si>
    <t>Blackburn</t>
  </si>
  <si>
    <t>STW002228</t>
  </si>
  <si>
    <t>CAR/L/1001221</t>
  </si>
  <si>
    <t>Blackridge</t>
  </si>
  <si>
    <t>STW000085</t>
  </si>
  <si>
    <t>CAR/L/1003431</t>
  </si>
  <si>
    <t>Bothwellbank</t>
  </si>
  <si>
    <t>STW002024</t>
  </si>
  <si>
    <t>CAR/L/1003818</t>
  </si>
  <si>
    <t>Bridgend</t>
  </si>
  <si>
    <t>STW001249</t>
  </si>
  <si>
    <t>CAR/L/1001671</t>
  </si>
  <si>
    <t>Croy</t>
  </si>
  <si>
    <t>E.Coli</t>
  </si>
  <si>
    <t>Bacti Samples Taken by SEPA</t>
  </si>
  <si>
    <t>STW001980</t>
  </si>
  <si>
    <t>CAR/L/1001178</t>
  </si>
  <si>
    <t>Cupar</t>
  </si>
  <si>
    <t>Suspended Solids</t>
  </si>
  <si>
    <t>STW001168</t>
  </si>
  <si>
    <t>CAR/L/1001952</t>
  </si>
  <si>
    <t>Drumnadrochit</t>
  </si>
  <si>
    <t>STW002066</t>
  </si>
  <si>
    <t>CAR/L/1001410</t>
  </si>
  <si>
    <t>Fauldhouse</t>
  </si>
  <si>
    <t>STW002080</t>
  </si>
  <si>
    <t>CAR/L/1025911</t>
  </si>
  <si>
    <t>Gorebridge</t>
  </si>
  <si>
    <t>STW001817</t>
  </si>
  <si>
    <t>CAR/L/1001227</t>
  </si>
  <si>
    <t>Fettercairn</t>
  </si>
  <si>
    <t>STW002261</t>
  </si>
  <si>
    <t>CAR/L/1001270</t>
  </si>
  <si>
    <t>Grantshouse</t>
  </si>
  <si>
    <t>BOD</t>
  </si>
  <si>
    <t>STW000418</t>
  </si>
  <si>
    <t>CAR/L/1000371</t>
  </si>
  <si>
    <t>Kilmartin</t>
  </si>
  <si>
    <t>STW001167</t>
  </si>
  <si>
    <t>CAR/L/1003855</t>
  </si>
  <si>
    <t>Kiltarlity</t>
  </si>
  <si>
    <t>STW002266</t>
  </si>
  <si>
    <t>CAR/L/1001447</t>
  </si>
  <si>
    <t>Kirknewton (Ritchie Camp)</t>
  </si>
  <si>
    <t>STW003754</t>
  </si>
  <si>
    <t>CAR/L/1001451</t>
  </si>
  <si>
    <t>Longriggend</t>
  </si>
  <si>
    <t>STW001176</t>
  </si>
  <si>
    <t>CAR/L/1003854</t>
  </si>
  <si>
    <t>Muir of Ord</t>
  </si>
  <si>
    <t>STW001345</t>
  </si>
  <si>
    <t>CAR/L/1004123</t>
  </si>
  <si>
    <t>Moray West (Oakenhead), Lossiemouth</t>
  </si>
  <si>
    <t>BOD, COD</t>
  </si>
  <si>
    <t>Exclusion Request Submitted</t>
  </si>
  <si>
    <t>STW001299</t>
  </si>
  <si>
    <t>CAR/L/1008790</t>
  </si>
  <si>
    <t>Nethy Bridge</t>
  </si>
  <si>
    <t>STW001968</t>
  </si>
  <si>
    <t>CAR/L/1001528</t>
  </si>
  <si>
    <t>Penicuik</t>
  </si>
  <si>
    <t>BOD, Suspended Solids, Iron</t>
  </si>
  <si>
    <t>STW001712</t>
  </si>
  <si>
    <t>CAR/L/1001552</t>
  </si>
  <si>
    <t>Perth</t>
  </si>
  <si>
    <t>BOD, Suspended Solids</t>
  </si>
  <si>
    <t>STW000568</t>
  </si>
  <si>
    <t>CAR/L/1003403</t>
  </si>
  <si>
    <t>Patna</t>
  </si>
  <si>
    <t>STW002145</t>
  </si>
  <si>
    <t>CAR/L/1001090</t>
  </si>
  <si>
    <t>Plean</t>
  </si>
  <si>
    <t>COD</t>
  </si>
  <si>
    <t>BOD, Suspended Solids, Iron AMC</t>
  </si>
  <si>
    <t>STW002386</t>
  </si>
  <si>
    <t>CAR/L/1008813</t>
  </si>
  <si>
    <t>South Queensferry</t>
  </si>
  <si>
    <t>STW000671</t>
  </si>
  <si>
    <t>CAR/L/1003405</t>
  </si>
  <si>
    <t>Stewarton</t>
  </si>
  <si>
    <t>BOD, NH3-N, SRP</t>
  </si>
  <si>
    <t>STW000597</t>
  </si>
  <si>
    <t>CAR/L/1003626</t>
  </si>
  <si>
    <t>Portpatrick</t>
  </si>
  <si>
    <t>BOD, SRP</t>
  </si>
  <si>
    <t xml:space="preserve">* BOD, COD, SS, NH3, pH, Scheme in breach of statutory deadlines, etc. For UWWTD failures specify: Reporting, Audit, Insufficient samples, BOD UT, BOD LUT, COD UT, COD LUT or Annual average (or a combination of these). </t>
  </si>
  <si>
    <t>** Please follow OPA criteria as described in the "Ofwat OPA guidance" worksheet</t>
  </si>
  <si>
    <t>Levels of Service analysis</t>
  </si>
  <si>
    <t xml:space="preserve">1) The Levels of Service analysis only includes BOD LUT and P failures for UWWT reporting </t>
  </si>
  <si>
    <t>2) In the Levels of Service analysis, where a WWTW failures both the LUT part of its CAR licence and the BOD LUT or P UWWT licence condition, the failure is reported against the CAR licence only</t>
  </si>
  <si>
    <t>FAILING PE (OPA)</t>
  </si>
  <si>
    <t>TOTAL NUMERICALLY LICENSED PE (OPA)</t>
  </si>
  <si>
    <t>%PE FAILING (OPA)</t>
  </si>
  <si>
    <t>LOWER TIER FAILING (CAR)</t>
  </si>
  <si>
    <t>UPPER TIER FAILING (CAR)</t>
  </si>
  <si>
    <t>SINGLE TIER FAILING (CAR)</t>
  </si>
  <si>
    <t>TOTAL FAILING (CAR)</t>
  </si>
  <si>
    <t>UWWTD (Column H) is a calendar year measure but does impact OPA (Column J)</t>
  </si>
  <si>
    <t>UWWTD (Column U) is a calendar year measure but does impact OPA (Column W)</t>
  </si>
  <si>
    <t xml:space="preserve">AR26 PE used for AR26. </t>
  </si>
  <si>
    <t>AR26 PE used for AR26</t>
  </si>
  <si>
    <t>This return is an accurate summary of this years failing assets. - John MacDonald (SEPA) 17 June 2026</t>
  </si>
  <si>
    <t xml:space="preserve">Date:  </t>
  </si>
  <si>
    <r>
      <t>AR26 PE used for AR26.  
This return is an accurate summary of this years failing assets. -  (SEPA)</t>
    </r>
    <r>
      <rPr>
        <b/>
        <sz val="10"/>
        <color rgb="FF000000"/>
        <rFont val="Arial"/>
      </rPr>
      <t xml:space="preserve"> 17 June 2026</t>
    </r>
  </si>
  <si>
    <t>Signed off and agreed with SEPA as per e-mail 08/04/26</t>
  </si>
  <si>
    <t>Signed off and agreed with SEPA as per e-mail  08/04/26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</si>
</sst>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00;&quot;-&quot;#,##0.000;#,##0.000;_(@_)"/>
    <numFmt numFmtId="165" formatCode="#0.000;&quot;-&quot;#0.000;#0.000;_(@_)"/>
    <numFmt numFmtId="166" formatCode="#0;&quot;-&quot;#0;#0;_(@_)"/>
    <numFmt numFmtId="167" formatCode="m/d/yyyy"/>
    <numFmt numFmtId="168" formatCode="#,##0;&quot;-&quot;#,##0;#,##0;_(@_)"/>
    <numFmt numFmtId="169" formatCode="#0.00;&quot;-&quot;#0.00;#0.00;_(@_)"/>
    <numFmt numFmtId="170" formatCode="#0.00%;&quot;-&quot;#0.00%;&quot;-&quot;\%;_(@_)"/>
    <numFmt numFmtId="171" formatCode="#,##0.00;&quot;-&quot;#,##0.00;#,##0.00;_(@_)"/>
    <numFmt numFmtId="172" formatCode="&quot;£&quot;#,##0.00;&quot;-&quot;&quot;£&quot;#,##0.00;&quot;£&quot;#,##0.00;_(@_)"/>
    <numFmt numFmtId="173" formatCode="#0.000%;&quot;-&quot;#0.000%;&quot;-&quot;\%;_(@_)"/>
    <numFmt numFmtId="174" formatCode="#0.0;&quot;-&quot;#0.0;#0.0;_(@_)"/>
  </numFmts>
  <fonts count="32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b/>
      <sz val="12"/>
      <color rgb="FF3366FF"/>
      <name val="Arial"/>
    </font>
    <font>
      <b/>
      <sz val="10"/>
      <color rgb="FFFF0000"/>
      <name val="Arial"/>
    </font>
    <font>
      <sz val="9"/>
      <color rgb="FF000000"/>
      <name val="Arial"/>
    </font>
    <font>
      <sz val="10"/>
      <color rgb="FFFF0000"/>
      <name val="Arial"/>
    </font>
    <font>
      <sz val="12"/>
      <color rgb="FFB6B6B6"/>
      <name val="Arial"/>
    </font>
    <font>
      <b/>
      <sz val="12"/>
      <color rgb="FFB6B6B6"/>
      <name val="Arial"/>
    </font>
    <font>
      <sz val="10"/>
      <color rgb="FFB6B6B6"/>
      <name val="Arial"/>
    </font>
    <font>
      <sz val="11"/>
      <color rgb="FF000000"/>
      <name val="Calibri"/>
    </font>
    <font>
      <sz val="16"/>
      <color rgb="FF000000"/>
      <name val="Arial"/>
    </font>
    <font>
      <sz val="10"/>
      <color rgb="FFEE2724"/>
      <name val="Arial"/>
    </font>
    <font>
      <b/>
      <sz val="14"/>
      <color rgb="FF000000"/>
      <name val="Webdings"/>
    </font>
    <font>
      <sz val="11"/>
      <color rgb="FF000000"/>
      <name val="Arial"/>
    </font>
    <font>
      <b/>
      <sz val="16"/>
      <color rgb="FF3366FF"/>
      <name val="Arial"/>
    </font>
    <font>
      <b/>
      <sz val="14"/>
      <color rgb="FF000000"/>
      <name val="Arial"/>
    </font>
    <font>
      <b/>
      <sz val="11"/>
      <color rgb="FF000000"/>
      <name val="Arial"/>
    </font>
    <font>
      <i/>
      <sz val="10"/>
      <color rgb="FF000000"/>
      <name val="Arial"/>
    </font>
    <font>
      <sz val="10"/>
      <color rgb="FF000000"/>
      <name val="Cambria"/>
    </font>
    <font>
      <i/>
      <sz val="12"/>
      <color rgb="FF000000"/>
      <name val="Calibri"/>
    </font>
    <font>
      <b/>
      <sz val="11"/>
      <color rgb="FF0000FF"/>
      <name val="Arial"/>
    </font>
    <font>
      <b/>
      <u/>
      <sz val="11"/>
      <color rgb="FF000000"/>
      <name val="Arial"/>
    </font>
    <font>
      <b/>
      <sz val="10"/>
      <color rgb="FF000000"/>
      <name val="CG Omega"/>
    </font>
    <font>
      <b/>
      <vertAlign val="superscript"/>
      <sz val="10"/>
      <color rgb="FF000000"/>
      <name val="CG Omega"/>
    </font>
    <font>
      <sz val="10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0C0C0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690">
    <xf numFmtId="0" fontId="0" fillId="0" borderId="0" xfId="0"/>
    <xf numFmtId="0" fontId="1" fillId="0" borderId="0" xfId="1">
      <alignment wrapTex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wrapText="1"/>
    </xf>
    <xf numFmtId="0" fontId="1" fillId="3" borderId="13" xfId="0" quotePrefix="1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164" fontId="1" fillId="4" borderId="12" xfId="0" applyNumberFormat="1" applyFont="1" applyFill="1" applyBorder="1" applyAlignment="1">
      <alignment horizontal="right" wrapText="1"/>
    </xf>
    <xf numFmtId="0" fontId="1" fillId="4" borderId="14" xfId="0" applyFont="1" applyFill="1" applyBorder="1" applyAlignment="1">
      <alignment horizontal="center" wrapText="1"/>
    </xf>
    <xf numFmtId="165" fontId="1" fillId="4" borderId="15" xfId="0" applyNumberFormat="1" applyFont="1" applyFill="1" applyBorder="1" applyAlignment="1">
      <alignment horizontal="right" wrapText="1"/>
    </xf>
    <xf numFmtId="0" fontId="1" fillId="4" borderId="16" xfId="0" applyFont="1" applyFill="1" applyBorder="1" applyAlignment="1">
      <alignment horizontal="right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wrapText="1"/>
    </xf>
    <xf numFmtId="0" fontId="1" fillId="3" borderId="17" xfId="0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 wrapText="1"/>
    </xf>
    <xf numFmtId="166" fontId="1" fillId="4" borderId="16" xfId="0" applyNumberFormat="1" applyFont="1" applyFill="1" applyBorder="1" applyAlignment="1">
      <alignment horizontal="right" wrapText="1"/>
    </xf>
    <xf numFmtId="0" fontId="1" fillId="4" borderId="18" xfId="0" applyFont="1" applyFill="1" applyBorder="1" applyAlignment="1">
      <alignment horizontal="center" wrapText="1"/>
    </xf>
    <xf numFmtId="165" fontId="1" fillId="5" borderId="16" xfId="0" applyNumberFormat="1" applyFont="1" applyFill="1" applyBorder="1" applyAlignment="1">
      <alignment horizontal="right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66" fontId="1" fillId="4" borderId="19" xfId="0" applyNumberFormat="1" applyFont="1" applyFill="1" applyBorder="1" applyAlignment="1">
      <alignment horizontal="right" wrapText="1"/>
    </xf>
    <xf numFmtId="0" fontId="1" fillId="4" borderId="10" xfId="0" applyFont="1" applyFill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1" xfId="0" applyFont="1" applyBorder="1" applyAlignment="1">
      <alignment wrapText="1"/>
    </xf>
    <xf numFmtId="167" fontId="1" fillId="0" borderId="21" xfId="0" applyNumberFormat="1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6" fillId="0" borderId="24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6" fillId="0" borderId="21" xfId="0" applyFont="1" applyBorder="1" applyAlignment="1">
      <alignment horizontal="left" wrapText="1"/>
    </xf>
    <xf numFmtId="0" fontId="1" fillId="0" borderId="27" xfId="0" applyFont="1" applyBorder="1" applyAlignment="1">
      <alignment wrapText="1"/>
    </xf>
    <xf numFmtId="0" fontId="1" fillId="0" borderId="27" xfId="0" applyFont="1" applyBorder="1" applyAlignment="1">
      <alignment vertical="center" wrapText="1"/>
    </xf>
    <xf numFmtId="0" fontId="6" fillId="2" borderId="28" xfId="0" applyFont="1" applyFill="1" applyBorder="1" applyAlignment="1">
      <alignment horizontal="left" wrapText="1"/>
    </xf>
    <xf numFmtId="0" fontId="6" fillId="2" borderId="2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wrapText="1"/>
    </xf>
    <xf numFmtId="0" fontId="1" fillId="2" borderId="30" xfId="0" applyFont="1" applyFill="1" applyBorder="1" applyAlignment="1">
      <alignment horizontal="center" wrapText="1"/>
    </xf>
    <xf numFmtId="0" fontId="6" fillId="2" borderId="30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1" fillId="0" borderId="21" xfId="0" applyFont="1" applyBorder="1" applyAlignment="1">
      <alignment horizontal="left" wrapText="1"/>
    </xf>
    <xf numFmtId="0" fontId="2" fillId="2" borderId="3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0" fontId="2" fillId="2" borderId="33" xfId="0" applyFont="1" applyFill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4" borderId="35" xfId="0" applyFont="1" applyFill="1" applyBorder="1" applyAlignment="1">
      <alignment horizontal="right" wrapText="1"/>
    </xf>
    <xf numFmtId="0" fontId="1" fillId="4" borderId="17" xfId="0" applyFont="1" applyFill="1" applyBorder="1" applyAlignment="1">
      <alignment horizontal="right" wrapText="1"/>
    </xf>
    <xf numFmtId="0" fontId="1" fillId="0" borderId="27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4" borderId="36" xfId="0" applyFont="1" applyFill="1" applyBorder="1" applyAlignment="1">
      <alignment horizontal="right" wrapText="1"/>
    </xf>
    <xf numFmtId="0" fontId="1" fillId="0" borderId="25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168" fontId="1" fillId="6" borderId="12" xfId="0" applyNumberFormat="1" applyFont="1" applyFill="1" applyBorder="1" applyAlignment="1">
      <alignment horizontal="right" wrapText="1"/>
    </xf>
    <xf numFmtId="0" fontId="1" fillId="4" borderId="14" xfId="0" applyFont="1" applyFill="1" applyBorder="1" applyAlignment="1">
      <alignment horizontal="right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4" borderId="18" xfId="0" applyFont="1" applyFill="1" applyBorder="1" applyAlignment="1">
      <alignment horizontal="right" wrapText="1"/>
    </xf>
    <xf numFmtId="0" fontId="1" fillId="0" borderId="19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right" wrapText="1"/>
    </xf>
    <xf numFmtId="0" fontId="1" fillId="0" borderId="11" xfId="0" applyFont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166" fontId="1" fillId="4" borderId="12" xfId="0" applyNumberFormat="1" applyFont="1" applyFill="1" applyBorder="1" applyAlignment="1">
      <alignment horizontal="right" wrapText="1"/>
    </xf>
    <xf numFmtId="0" fontId="1" fillId="4" borderId="37" xfId="0" applyFont="1" applyFill="1" applyBorder="1" applyAlignment="1">
      <alignment horizontal="left" wrapText="1"/>
    </xf>
    <xf numFmtId="0" fontId="1" fillId="3" borderId="16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wrapText="1"/>
    </xf>
    <xf numFmtId="0" fontId="1" fillId="3" borderId="17" xfId="0" applyFont="1" applyFill="1" applyBorder="1" applyAlignment="1">
      <alignment wrapText="1"/>
    </xf>
    <xf numFmtId="0" fontId="1" fillId="3" borderId="20" xfId="0" applyFont="1" applyFill="1" applyBorder="1" applyAlignment="1">
      <alignment wrapText="1"/>
    </xf>
    <xf numFmtId="0" fontId="1" fillId="4" borderId="14" xfId="0" applyFont="1" applyFill="1" applyBorder="1" applyAlignment="1">
      <alignment horizontal="left" wrapText="1"/>
    </xf>
    <xf numFmtId="0" fontId="1" fillId="0" borderId="38" xfId="0" applyFont="1" applyBorder="1" applyAlignment="1">
      <alignment horizontal="center" wrapText="1"/>
    </xf>
    <xf numFmtId="0" fontId="1" fillId="0" borderId="39" xfId="0" applyFont="1" applyBorder="1" applyAlignment="1">
      <alignment wrapText="1"/>
    </xf>
    <xf numFmtId="0" fontId="1" fillId="0" borderId="39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165" fontId="1" fillId="4" borderId="32" xfId="0" applyNumberFormat="1" applyFont="1" applyFill="1" applyBorder="1" applyAlignment="1">
      <alignment horizontal="right" wrapText="1"/>
    </xf>
    <xf numFmtId="0" fontId="1" fillId="4" borderId="33" xfId="0" applyFont="1" applyFill="1" applyBorder="1" applyAlignment="1">
      <alignment horizontal="right" wrapText="1"/>
    </xf>
    <xf numFmtId="169" fontId="1" fillId="4" borderId="38" xfId="0" applyNumberFormat="1" applyFont="1" applyFill="1" applyBorder="1" applyAlignment="1">
      <alignment horizontal="right" wrapText="1"/>
    </xf>
    <xf numFmtId="166" fontId="1" fillId="5" borderId="12" xfId="0" applyNumberFormat="1" applyFont="1" applyFill="1" applyBorder="1" applyAlignment="1">
      <alignment horizontal="right" wrapText="1"/>
    </xf>
    <xf numFmtId="166" fontId="1" fillId="5" borderId="16" xfId="0" applyNumberFormat="1" applyFont="1" applyFill="1" applyBorder="1" applyAlignment="1">
      <alignment horizontal="right" wrapText="1"/>
    </xf>
    <xf numFmtId="166" fontId="1" fillId="5" borderId="19" xfId="0" applyNumberFormat="1" applyFont="1" applyFill="1" applyBorder="1" applyAlignment="1">
      <alignment horizontal="right" wrapText="1"/>
    </xf>
    <xf numFmtId="166" fontId="1" fillId="4" borderId="32" xfId="0" applyNumberFormat="1" applyFont="1" applyFill="1" applyBorder="1" applyAlignment="1">
      <alignment horizontal="right" wrapText="1"/>
    </xf>
    <xf numFmtId="166" fontId="1" fillId="4" borderId="38" xfId="0" applyNumberFormat="1" applyFont="1" applyFill="1" applyBorder="1" applyAlignment="1">
      <alignment horizontal="right" wrapText="1"/>
    </xf>
    <xf numFmtId="167" fontId="1" fillId="0" borderId="23" xfId="0" applyNumberFormat="1" applyFont="1" applyBorder="1" applyAlignment="1">
      <alignment wrapText="1"/>
    </xf>
    <xf numFmtId="0" fontId="6" fillId="0" borderId="24" xfId="0" applyFont="1" applyBorder="1" applyAlignment="1">
      <alignment horizontal="center" wrapText="1"/>
    </xf>
    <xf numFmtId="0" fontId="1" fillId="0" borderId="24" xfId="0" applyFont="1" applyBorder="1" applyAlignment="1">
      <alignment horizontal="left" wrapText="1"/>
    </xf>
    <xf numFmtId="0" fontId="1" fillId="0" borderId="22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6" fillId="0" borderId="27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1" xfId="0" applyFont="1" applyBorder="1" applyAlignment="1">
      <alignment horizontal="left" wrapText="1"/>
    </xf>
    <xf numFmtId="0" fontId="6" fillId="2" borderId="11" xfId="0" applyFont="1" applyFill="1" applyBorder="1" applyAlignment="1">
      <alignment horizontal="center" wrapText="1"/>
    </xf>
    <xf numFmtId="0" fontId="2" fillId="0" borderId="22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1" fillId="0" borderId="22" xfId="0" applyFont="1" applyBorder="1" applyAlignment="1">
      <alignment horizontal="left" wrapText="1"/>
    </xf>
    <xf numFmtId="0" fontId="1" fillId="3" borderId="0" xfId="0" applyFont="1" applyFill="1" applyAlignment="1">
      <alignment horizontal="center" vertical="center" wrapText="1"/>
    </xf>
    <xf numFmtId="0" fontId="1" fillId="0" borderId="21" xfId="0" applyFont="1" applyBorder="1" applyAlignment="1">
      <alignment horizontal="right" wrapText="1"/>
    </xf>
    <xf numFmtId="0" fontId="1" fillId="0" borderId="24" xfId="0" applyFont="1" applyBorder="1" applyAlignment="1">
      <alignment horizontal="right" wrapText="1"/>
    </xf>
    <xf numFmtId="0" fontId="1" fillId="0" borderId="21" xfId="0" applyFont="1" applyBorder="1" applyAlignment="1">
      <alignment horizontal="center" wrapText="1"/>
    </xf>
    <xf numFmtId="0" fontId="1" fillId="3" borderId="39" xfId="0" applyFont="1" applyFill="1" applyBorder="1" applyAlignment="1">
      <alignment wrapText="1"/>
    </xf>
    <xf numFmtId="0" fontId="1" fillId="3" borderId="39" xfId="0" applyFont="1" applyFill="1" applyBorder="1" applyAlignment="1">
      <alignment horizontal="center" wrapText="1"/>
    </xf>
    <xf numFmtId="0" fontId="1" fillId="3" borderId="37" xfId="0" applyFont="1" applyFill="1" applyBorder="1" applyAlignment="1">
      <alignment horizontal="center" wrapText="1"/>
    </xf>
    <xf numFmtId="168" fontId="1" fillId="6" borderId="38" xfId="0" applyNumberFormat="1" applyFont="1" applyFill="1" applyBorder="1" applyAlignment="1">
      <alignment horizontal="right" wrapText="1"/>
    </xf>
    <xf numFmtId="0" fontId="1" fillId="4" borderId="37" xfId="0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left" wrapText="1"/>
    </xf>
    <xf numFmtId="0" fontId="1" fillId="3" borderId="1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left" wrapText="1"/>
    </xf>
    <xf numFmtId="0" fontId="7" fillId="2" borderId="40" xfId="0" applyFont="1" applyFill="1" applyBorder="1" applyAlignment="1">
      <alignment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9" fillId="0" borderId="24" xfId="0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10" fillId="0" borderId="27" xfId="0" applyFont="1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wrapText="1"/>
    </xf>
    <xf numFmtId="0" fontId="1" fillId="2" borderId="38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1" fillId="0" borderId="41" xfId="0" applyFont="1" applyBorder="1" applyAlignment="1">
      <alignment wrapText="1"/>
    </xf>
    <xf numFmtId="0" fontId="12" fillId="0" borderId="27" xfId="0" applyFont="1" applyBorder="1" applyAlignment="1">
      <alignment wrapText="1"/>
    </xf>
    <xf numFmtId="0" fontId="12" fillId="0" borderId="22" xfId="0" applyFont="1" applyBorder="1" applyAlignment="1">
      <alignment wrapText="1"/>
    </xf>
    <xf numFmtId="0" fontId="7" fillId="2" borderId="11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0" fontId="6" fillId="0" borderId="22" xfId="0" applyFont="1" applyBorder="1" applyAlignment="1">
      <alignment wrapText="1"/>
    </xf>
    <xf numFmtId="0" fontId="6" fillId="0" borderId="22" xfId="0" applyFont="1" applyBorder="1" applyAlignment="1">
      <alignment vertical="top" wrapText="1"/>
    </xf>
    <xf numFmtId="0" fontId="1" fillId="0" borderId="42" xfId="0" applyFont="1" applyBorder="1" applyAlignment="1">
      <alignment horizontal="center" wrapText="1"/>
    </xf>
    <xf numFmtId="0" fontId="1" fillId="0" borderId="40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169" fontId="1" fillId="6" borderId="12" xfId="0" applyNumberFormat="1" applyFont="1" applyFill="1" applyBorder="1" applyAlignment="1">
      <alignment horizontal="right" wrapText="1"/>
    </xf>
    <xf numFmtId="170" fontId="1" fillId="5" borderId="16" xfId="0" applyNumberFormat="1" applyFont="1" applyFill="1" applyBorder="1" applyAlignment="1">
      <alignment horizontal="right" wrapText="1"/>
    </xf>
    <xf numFmtId="168" fontId="1" fillId="4" borderId="16" xfId="0" applyNumberFormat="1" applyFont="1" applyFill="1" applyBorder="1" applyAlignment="1">
      <alignment horizontal="right" wrapText="1"/>
    </xf>
    <xf numFmtId="166" fontId="1" fillId="6" borderId="16" xfId="0" applyNumberFormat="1" applyFont="1" applyFill="1" applyBorder="1" applyAlignment="1">
      <alignment horizontal="right" wrapText="1"/>
    </xf>
    <xf numFmtId="168" fontId="1" fillId="4" borderId="19" xfId="0" applyNumberFormat="1" applyFont="1" applyFill="1" applyBorder="1" applyAlignment="1">
      <alignment horizontal="right" wrapText="1"/>
    </xf>
    <xf numFmtId="0" fontId="13" fillId="2" borderId="32" xfId="0" applyFont="1" applyFill="1" applyBorder="1" applyAlignment="1">
      <alignment horizontal="center" wrapText="1"/>
    </xf>
    <xf numFmtId="0" fontId="14" fillId="2" borderId="11" xfId="0" applyFont="1" applyFill="1" applyBorder="1" applyAlignment="1">
      <alignment wrapText="1"/>
    </xf>
    <xf numFmtId="0" fontId="13" fillId="2" borderId="11" xfId="0" applyFont="1" applyFill="1" applyBorder="1" applyAlignment="1">
      <alignment wrapText="1"/>
    </xf>
    <xf numFmtId="0" fontId="13" fillId="2" borderId="33" xfId="0" applyFont="1" applyFill="1" applyBorder="1" applyAlignment="1">
      <alignment wrapText="1"/>
    </xf>
    <xf numFmtId="0" fontId="15" fillId="7" borderId="12" xfId="0" applyFont="1" applyFill="1" applyBorder="1" applyAlignment="1">
      <alignment horizontal="center" wrapText="1"/>
    </xf>
    <xf numFmtId="0" fontId="15" fillId="7" borderId="13" xfId="0" applyFont="1" applyFill="1" applyBorder="1" applyAlignment="1">
      <alignment wrapText="1"/>
    </xf>
    <xf numFmtId="0" fontId="15" fillId="7" borderId="13" xfId="0" applyFont="1" applyFill="1" applyBorder="1" applyAlignment="1">
      <alignment horizontal="center" wrapText="1"/>
    </xf>
    <xf numFmtId="0" fontId="15" fillId="7" borderId="14" xfId="0" applyFont="1" applyFill="1" applyBorder="1" applyAlignment="1">
      <alignment horizontal="center" wrapText="1"/>
    </xf>
    <xf numFmtId="0" fontId="15" fillId="7" borderId="12" xfId="0" applyFont="1" applyFill="1" applyBorder="1" applyAlignment="1">
      <alignment horizontal="right" wrapText="1"/>
    </xf>
    <xf numFmtId="0" fontId="15" fillId="7" borderId="14" xfId="0" applyFont="1" applyFill="1" applyBorder="1" applyAlignment="1">
      <alignment horizontal="left" wrapText="1"/>
    </xf>
    <xf numFmtId="0" fontId="15" fillId="7" borderId="16" xfId="0" applyFont="1" applyFill="1" applyBorder="1" applyAlignment="1">
      <alignment horizontal="center" wrapText="1"/>
    </xf>
    <xf numFmtId="0" fontId="15" fillId="7" borderId="17" xfId="0" applyFont="1" applyFill="1" applyBorder="1" applyAlignment="1">
      <alignment wrapText="1"/>
    </xf>
    <xf numFmtId="0" fontId="15" fillId="7" borderId="17" xfId="0" applyFont="1" applyFill="1" applyBorder="1" applyAlignment="1">
      <alignment horizontal="center" wrapText="1"/>
    </xf>
    <xf numFmtId="0" fontId="15" fillId="7" borderId="18" xfId="0" applyFont="1" applyFill="1" applyBorder="1" applyAlignment="1">
      <alignment horizontal="center" wrapText="1"/>
    </xf>
    <xf numFmtId="0" fontId="15" fillId="7" borderId="16" xfId="0" applyFont="1" applyFill="1" applyBorder="1" applyAlignment="1">
      <alignment horizontal="right" wrapText="1"/>
    </xf>
    <xf numFmtId="0" fontId="15" fillId="7" borderId="18" xfId="0" applyFont="1" applyFill="1" applyBorder="1" applyAlignment="1">
      <alignment horizontal="left" wrapText="1"/>
    </xf>
    <xf numFmtId="0" fontId="15" fillId="7" borderId="19" xfId="0" applyFont="1" applyFill="1" applyBorder="1" applyAlignment="1">
      <alignment horizontal="center" wrapText="1"/>
    </xf>
    <xf numFmtId="0" fontId="15" fillId="7" borderId="20" xfId="0" applyFont="1" applyFill="1" applyBorder="1" applyAlignment="1">
      <alignment wrapText="1"/>
    </xf>
    <xf numFmtId="0" fontId="15" fillId="7" borderId="20" xfId="0" applyFont="1" applyFill="1" applyBorder="1" applyAlignment="1">
      <alignment horizontal="center" wrapText="1"/>
    </xf>
    <xf numFmtId="0" fontId="15" fillId="7" borderId="10" xfId="0" applyFont="1" applyFill="1" applyBorder="1" applyAlignment="1">
      <alignment horizontal="center" wrapText="1"/>
    </xf>
    <xf numFmtId="0" fontId="15" fillId="7" borderId="19" xfId="0" applyFont="1" applyFill="1" applyBorder="1" applyAlignment="1">
      <alignment horizontal="right" wrapText="1"/>
    </xf>
    <xf numFmtId="0" fontId="15" fillId="7" borderId="10" xfId="0" applyFont="1" applyFill="1" applyBorder="1" applyAlignment="1">
      <alignment horizontal="left" wrapText="1"/>
    </xf>
    <xf numFmtId="168" fontId="1" fillId="4" borderId="12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6" fillId="2" borderId="44" xfId="0" applyFont="1" applyFill="1" applyBorder="1" applyAlignment="1">
      <alignment wrapText="1"/>
    </xf>
    <xf numFmtId="0" fontId="1" fillId="4" borderId="12" xfId="0" applyFont="1" applyFill="1" applyBorder="1" applyAlignment="1">
      <alignment horizontal="right" wrapText="1"/>
    </xf>
    <xf numFmtId="169" fontId="1" fillId="5" borderId="16" xfId="0" applyNumberFormat="1" applyFont="1" applyFill="1" applyBorder="1" applyAlignment="1">
      <alignment horizontal="right" wrapText="1"/>
    </xf>
    <xf numFmtId="171" fontId="1" fillId="4" borderId="16" xfId="0" applyNumberFormat="1" applyFont="1" applyFill="1" applyBorder="1" applyAlignment="1">
      <alignment horizontal="right" wrapText="1"/>
    </xf>
    <xf numFmtId="171" fontId="1" fillId="4" borderId="19" xfId="0" applyNumberFormat="1" applyFont="1" applyFill="1" applyBorder="1" applyAlignment="1">
      <alignment horizontal="right" wrapText="1"/>
    </xf>
    <xf numFmtId="0" fontId="1" fillId="4" borderId="19" xfId="0" applyFont="1" applyFill="1" applyBorder="1" applyAlignment="1">
      <alignment horizontal="right" wrapText="1"/>
    </xf>
    <xf numFmtId="0" fontId="4" fillId="0" borderId="24" xfId="0" applyFont="1" applyBorder="1" applyAlignment="1">
      <alignment wrapText="1"/>
    </xf>
    <xf numFmtId="0" fontId="17" fillId="0" borderId="24" xfId="0" applyFont="1" applyBorder="1" applyAlignment="1">
      <alignment wrapText="1"/>
    </xf>
    <xf numFmtId="0" fontId="6" fillId="2" borderId="28" xfId="0" applyFont="1" applyFill="1" applyBorder="1" applyAlignment="1">
      <alignment horizontal="center" wrapText="1"/>
    </xf>
    <xf numFmtId="0" fontId="7" fillId="0" borderId="22" xfId="0" applyFont="1" applyBorder="1" applyAlignment="1">
      <alignment horizontal="left" wrapText="1"/>
    </xf>
    <xf numFmtId="0" fontId="1" fillId="0" borderId="24" xfId="0" applyFont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wrapText="1"/>
    </xf>
    <xf numFmtId="0" fontId="2" fillId="2" borderId="46" xfId="0" applyFont="1" applyFill="1" applyBorder="1" applyAlignment="1">
      <alignment wrapText="1"/>
    </xf>
    <xf numFmtId="169" fontId="1" fillId="5" borderId="12" xfId="0" applyNumberFormat="1" applyFont="1" applyFill="1" applyBorder="1" applyAlignment="1">
      <alignment horizontal="right" wrapText="1"/>
    </xf>
    <xf numFmtId="166" fontId="1" fillId="6" borderId="19" xfId="0" applyNumberFormat="1" applyFont="1" applyFill="1" applyBorder="1" applyAlignment="1">
      <alignment horizontal="right" wrapText="1"/>
    </xf>
    <xf numFmtId="168" fontId="1" fillId="5" borderId="16" xfId="0" applyNumberFormat="1" applyFont="1" applyFill="1" applyBorder="1" applyAlignment="1">
      <alignment horizontal="right" wrapText="1"/>
    </xf>
    <xf numFmtId="168" fontId="1" fillId="5" borderId="19" xfId="0" applyNumberFormat="1" applyFont="1" applyFill="1" applyBorder="1" applyAlignment="1">
      <alignment horizontal="right" wrapText="1"/>
    </xf>
    <xf numFmtId="171" fontId="1" fillId="5" borderId="16" xfId="0" applyNumberFormat="1" applyFont="1" applyFill="1" applyBorder="1" applyAlignment="1">
      <alignment horizontal="right" wrapText="1"/>
    </xf>
    <xf numFmtId="169" fontId="1" fillId="4" borderId="16" xfId="0" applyNumberFormat="1" applyFont="1" applyFill="1" applyBorder="1" applyAlignment="1">
      <alignment horizontal="right" wrapText="1"/>
    </xf>
    <xf numFmtId="169" fontId="1" fillId="4" borderId="19" xfId="0" applyNumberFormat="1" applyFont="1" applyFill="1" applyBorder="1" applyAlignment="1">
      <alignment horizontal="right" wrapText="1"/>
    </xf>
    <xf numFmtId="0" fontId="6" fillId="0" borderId="27" xfId="0" applyFont="1" applyBorder="1" applyAlignment="1">
      <alignment vertical="top" wrapText="1"/>
    </xf>
    <xf numFmtId="0" fontId="1" fillId="0" borderId="32" xfId="0" applyFont="1" applyBorder="1" applyAlignment="1">
      <alignment horizontal="center" wrapText="1"/>
    </xf>
    <xf numFmtId="0" fontId="8" fillId="0" borderId="2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1" fillId="0" borderId="41" xfId="0" applyFont="1" applyBorder="1" applyAlignment="1">
      <alignment horizontal="center" wrapText="1"/>
    </xf>
    <xf numFmtId="170" fontId="1" fillId="4" borderId="16" xfId="0" applyNumberFormat="1" applyFont="1" applyFill="1" applyBorder="1" applyAlignment="1">
      <alignment horizontal="right" wrapText="1"/>
    </xf>
    <xf numFmtId="170" fontId="1" fillId="6" borderId="16" xfId="0" applyNumberFormat="1" applyFont="1" applyFill="1" applyBorder="1" applyAlignment="1">
      <alignment horizontal="right" wrapText="1"/>
    </xf>
    <xf numFmtId="170" fontId="1" fillId="4" borderId="19" xfId="0" applyNumberFormat="1" applyFont="1" applyFill="1" applyBorder="1" applyAlignment="1">
      <alignment horizontal="right" wrapText="1"/>
    </xf>
    <xf numFmtId="0" fontId="7" fillId="0" borderId="22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0" fontId="6" fillId="2" borderId="42" xfId="0" applyFont="1" applyFill="1" applyBorder="1" applyAlignment="1">
      <alignment vertical="center" wrapText="1"/>
    </xf>
    <xf numFmtId="166" fontId="1" fillId="4" borderId="12" xfId="0" applyNumberFormat="1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166" fontId="1" fillId="4" borderId="16" xfId="0" applyNumberFormat="1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166" fontId="1" fillId="5" borderId="16" xfId="0" applyNumberFormat="1" applyFont="1" applyFill="1" applyBorder="1" applyAlignment="1">
      <alignment wrapText="1"/>
    </xf>
    <xf numFmtId="172" fontId="1" fillId="4" borderId="19" xfId="0" applyNumberFormat="1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172" fontId="1" fillId="4" borderId="16" xfId="0" applyNumberFormat="1" applyFont="1" applyFill="1" applyBorder="1" applyAlignment="1">
      <alignment horizontal="right" wrapText="1"/>
    </xf>
    <xf numFmtId="172" fontId="1" fillId="4" borderId="16" xfId="0" applyNumberFormat="1" applyFont="1" applyFill="1" applyBorder="1" applyAlignment="1">
      <alignment wrapText="1"/>
    </xf>
    <xf numFmtId="172" fontId="1" fillId="4" borderId="19" xfId="0" applyNumberFormat="1" applyFont="1" applyFill="1" applyBorder="1" applyAlignment="1">
      <alignment horizontal="right" vertical="center" wrapText="1"/>
    </xf>
    <xf numFmtId="0" fontId="6" fillId="2" borderId="42" xfId="0" applyFont="1" applyFill="1" applyBorder="1" applyAlignment="1">
      <alignment wrapText="1"/>
    </xf>
    <xf numFmtId="0" fontId="1" fillId="4" borderId="19" xfId="0" applyFont="1" applyFill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6" fillId="2" borderId="40" xfId="0" applyFont="1" applyFill="1" applyBorder="1" applyAlignment="1">
      <alignment wrapText="1"/>
    </xf>
    <xf numFmtId="0" fontId="19" fillId="2" borderId="32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wrapText="1"/>
    </xf>
    <xf numFmtId="0" fontId="2" fillId="2" borderId="38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left" wrapText="1"/>
    </xf>
    <xf numFmtId="166" fontId="1" fillId="4" borderId="13" xfId="0" applyNumberFormat="1" applyFont="1" applyFill="1" applyBorder="1" applyAlignment="1">
      <alignment horizontal="right" wrapText="1"/>
    </xf>
    <xf numFmtId="168" fontId="1" fillId="5" borderId="17" xfId="0" applyNumberFormat="1" applyFont="1" applyFill="1" applyBorder="1" applyAlignment="1">
      <alignment horizontal="right" wrapText="1"/>
    </xf>
    <xf numFmtId="0" fontId="20" fillId="4" borderId="18" xfId="0" applyFont="1" applyFill="1" applyBorder="1" applyAlignment="1">
      <alignment horizontal="left" wrapText="1"/>
    </xf>
    <xf numFmtId="0" fontId="1" fillId="4" borderId="20" xfId="0" applyFont="1" applyFill="1" applyBorder="1" applyAlignment="1">
      <alignment horizontal="left" wrapText="1"/>
    </xf>
    <xf numFmtId="166" fontId="1" fillId="4" borderId="20" xfId="0" applyNumberFormat="1" applyFont="1" applyFill="1" applyBorder="1" applyAlignment="1">
      <alignment horizontal="right" wrapText="1"/>
    </xf>
    <xf numFmtId="171" fontId="1" fillId="5" borderId="17" xfId="0" applyNumberFormat="1" applyFont="1" applyFill="1" applyBorder="1" applyAlignment="1">
      <alignment horizontal="right" wrapText="1"/>
    </xf>
    <xf numFmtId="169" fontId="1" fillId="4" borderId="12" xfId="0" applyNumberFormat="1" applyFont="1" applyFill="1" applyBorder="1" applyAlignment="1">
      <alignment horizontal="right" wrapText="1"/>
    </xf>
    <xf numFmtId="169" fontId="1" fillId="4" borderId="13" xfId="0" applyNumberFormat="1" applyFont="1" applyFill="1" applyBorder="1" applyAlignment="1">
      <alignment horizontal="right" wrapText="1"/>
    </xf>
    <xf numFmtId="166" fontId="1" fillId="4" borderId="39" xfId="0" applyNumberFormat="1" applyFont="1" applyFill="1" applyBorder="1" applyAlignment="1">
      <alignment horizontal="right" wrapText="1"/>
    </xf>
    <xf numFmtId="0" fontId="1" fillId="4" borderId="39" xfId="0" applyFont="1" applyFill="1" applyBorder="1" applyAlignment="1">
      <alignment horizontal="left" wrapText="1"/>
    </xf>
    <xf numFmtId="171" fontId="1" fillId="4" borderId="17" xfId="0" applyNumberFormat="1" applyFont="1" applyFill="1" applyBorder="1" applyAlignment="1">
      <alignment horizontal="right" wrapText="1"/>
    </xf>
    <xf numFmtId="0" fontId="1" fillId="4" borderId="17" xfId="0" applyFont="1" applyFill="1" applyBorder="1" applyAlignment="1">
      <alignment horizontal="left" wrapText="1"/>
    </xf>
    <xf numFmtId="168" fontId="1" fillId="4" borderId="17" xfId="0" applyNumberFormat="1" applyFont="1" applyFill="1" applyBorder="1" applyAlignment="1">
      <alignment horizontal="right" wrapText="1"/>
    </xf>
    <xf numFmtId="0" fontId="20" fillId="4" borderId="17" xfId="0" applyFont="1" applyFill="1" applyBorder="1" applyAlignment="1">
      <alignment horizontal="left" wrapText="1"/>
    </xf>
    <xf numFmtId="171" fontId="1" fillId="5" borderId="20" xfId="0" applyNumberFormat="1" applyFont="1" applyFill="1" applyBorder="1" applyAlignment="1">
      <alignment horizontal="right" wrapText="1"/>
    </xf>
    <xf numFmtId="0" fontId="20" fillId="4" borderId="10" xfId="0" applyFont="1" applyFill="1" applyBorder="1" applyAlignment="1">
      <alignment horizontal="left" wrapText="1"/>
    </xf>
    <xf numFmtId="171" fontId="1" fillId="5" borderId="19" xfId="0" applyNumberFormat="1" applyFont="1" applyFill="1" applyBorder="1" applyAlignment="1">
      <alignment horizontal="right" wrapText="1"/>
    </xf>
    <xf numFmtId="0" fontId="1" fillId="4" borderId="39" xfId="0" applyFont="1" applyFill="1" applyBorder="1" applyAlignment="1">
      <alignment horizontal="right" wrapText="1"/>
    </xf>
    <xf numFmtId="170" fontId="1" fillId="5" borderId="12" xfId="0" applyNumberFormat="1" applyFont="1" applyFill="1" applyBorder="1" applyAlignment="1">
      <alignment horizontal="right" wrapText="1"/>
    </xf>
    <xf numFmtId="173" fontId="1" fillId="5" borderId="12" xfId="0" applyNumberFormat="1" applyFont="1" applyFill="1" applyBorder="1" applyAlignment="1">
      <alignment horizontal="right" wrapText="1"/>
    </xf>
    <xf numFmtId="169" fontId="20" fillId="4" borderId="16" xfId="0" applyNumberFormat="1" applyFont="1" applyFill="1" applyBorder="1" applyAlignment="1">
      <alignment wrapText="1"/>
    </xf>
    <xf numFmtId="165" fontId="20" fillId="4" borderId="16" xfId="0" applyNumberFormat="1" applyFont="1" applyFill="1" applyBorder="1" applyAlignment="1">
      <alignment wrapText="1"/>
    </xf>
    <xf numFmtId="166" fontId="20" fillId="4" borderId="16" xfId="0" applyNumberFormat="1" applyFont="1" applyFill="1" applyBorder="1" applyAlignment="1">
      <alignment wrapText="1"/>
    </xf>
    <xf numFmtId="173" fontId="1" fillId="5" borderId="19" xfId="0" applyNumberFormat="1" applyFont="1" applyFill="1" applyBorder="1" applyAlignment="1">
      <alignment horizontal="right" wrapText="1"/>
    </xf>
    <xf numFmtId="0" fontId="21" fillId="0" borderId="24" xfId="0" applyFont="1" applyBorder="1" applyAlignment="1">
      <alignment wrapText="1"/>
    </xf>
    <xf numFmtId="0" fontId="17" fillId="0" borderId="24" xfId="0" applyFont="1" applyBorder="1" applyAlignment="1">
      <alignment horizontal="center" wrapText="1"/>
    </xf>
    <xf numFmtId="0" fontId="1" fillId="2" borderId="21" xfId="0" applyFont="1" applyFill="1" applyBorder="1" applyAlignment="1">
      <alignment wrapText="1"/>
    </xf>
    <xf numFmtId="0" fontId="1" fillId="2" borderId="21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wrapText="1"/>
    </xf>
    <xf numFmtId="0" fontId="1" fillId="2" borderId="23" xfId="0" applyFont="1" applyFill="1" applyBorder="1" applyAlignment="1">
      <alignment horizontal="center" wrapText="1"/>
    </xf>
    <xf numFmtId="0" fontId="6" fillId="0" borderId="27" xfId="0" applyFont="1" applyBorder="1" applyAlignment="1">
      <alignment horizontal="center" vertical="center" wrapText="1"/>
    </xf>
    <xf numFmtId="0" fontId="12" fillId="0" borderId="11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6" fillId="2" borderId="32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1" fillId="0" borderId="42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20" fillId="4" borderId="14" xfId="0" applyFont="1" applyFill="1" applyBorder="1" applyAlignment="1">
      <alignment horizontal="left" wrapText="1"/>
    </xf>
    <xf numFmtId="0" fontId="20" fillId="0" borderId="27" xfId="0" applyFont="1" applyBorder="1" applyAlignment="1">
      <alignment wrapText="1"/>
    </xf>
    <xf numFmtId="166" fontId="1" fillId="5" borderId="15" xfId="0" applyNumberFormat="1" applyFont="1" applyFill="1" applyBorder="1" applyAlignment="1">
      <alignment horizontal="center" wrapText="1"/>
    </xf>
    <xf numFmtId="166" fontId="1" fillId="5" borderId="35" xfId="0" applyNumberFormat="1" applyFont="1" applyFill="1" applyBorder="1" applyAlignment="1">
      <alignment horizontal="center" wrapText="1"/>
    </xf>
    <xf numFmtId="169" fontId="1" fillId="5" borderId="35" xfId="0" applyNumberFormat="1" applyFont="1" applyFill="1" applyBorder="1" applyAlignment="1">
      <alignment horizontal="center" wrapText="1"/>
    </xf>
    <xf numFmtId="0" fontId="1" fillId="5" borderId="35" xfId="0" applyFont="1" applyFill="1" applyBorder="1" applyAlignment="1">
      <alignment horizontal="center" wrapText="1"/>
    </xf>
    <xf numFmtId="170" fontId="1" fillId="5" borderId="36" xfId="0" applyNumberFormat="1" applyFont="1" applyFill="1" applyBorder="1" applyAlignment="1">
      <alignment horizontal="center" wrapText="1"/>
    </xf>
    <xf numFmtId="0" fontId="7" fillId="2" borderId="50" xfId="0" applyFont="1" applyFill="1" applyBorder="1" applyAlignment="1">
      <alignment horizontal="center" wrapText="1"/>
    </xf>
    <xf numFmtId="0" fontId="7" fillId="2" borderId="32" xfId="0" applyFont="1" applyFill="1" applyBorder="1" applyAlignment="1">
      <alignment horizontal="center" wrapText="1"/>
    </xf>
    <xf numFmtId="0" fontId="1" fillId="8" borderId="15" xfId="0" applyFont="1" applyFill="1" applyBorder="1" applyAlignment="1">
      <alignment horizontal="center" wrapText="1"/>
    </xf>
    <xf numFmtId="166" fontId="1" fillId="8" borderId="15" xfId="0" applyNumberFormat="1" applyFont="1" applyFill="1" applyBorder="1" applyAlignment="1">
      <alignment horizontal="center" wrapText="1"/>
    </xf>
    <xf numFmtId="169" fontId="1" fillId="8" borderId="15" xfId="0" applyNumberFormat="1" applyFont="1" applyFill="1" applyBorder="1" applyAlignment="1">
      <alignment horizontal="center" wrapText="1"/>
    </xf>
    <xf numFmtId="0" fontId="1" fillId="8" borderId="35" xfId="0" applyFont="1" applyFill="1" applyBorder="1" applyAlignment="1">
      <alignment horizontal="center" wrapText="1"/>
    </xf>
    <xf numFmtId="166" fontId="1" fillId="8" borderId="35" xfId="0" applyNumberFormat="1" applyFont="1" applyFill="1" applyBorder="1" applyAlignment="1">
      <alignment horizontal="center" wrapText="1"/>
    </xf>
    <xf numFmtId="169" fontId="1" fillId="8" borderId="35" xfId="0" applyNumberFormat="1" applyFont="1" applyFill="1" applyBorder="1" applyAlignment="1">
      <alignment horizontal="center" wrapText="1"/>
    </xf>
    <xf numFmtId="0" fontId="1" fillId="8" borderId="36" xfId="0" applyFont="1" applyFill="1" applyBorder="1" applyAlignment="1">
      <alignment horizontal="center" wrapText="1"/>
    </xf>
    <xf numFmtId="166" fontId="1" fillId="8" borderId="36" xfId="0" applyNumberFormat="1" applyFont="1" applyFill="1" applyBorder="1" applyAlignment="1">
      <alignment horizontal="center" wrapText="1"/>
    </xf>
    <xf numFmtId="169" fontId="1" fillId="8" borderId="36" xfId="0" applyNumberFormat="1" applyFont="1" applyFill="1" applyBorder="1" applyAlignment="1">
      <alignment horizontal="center" wrapText="1"/>
    </xf>
    <xf numFmtId="0" fontId="2" fillId="2" borderId="50" xfId="0" applyFont="1" applyFill="1" applyBorder="1" applyAlignment="1">
      <alignment wrapText="1"/>
    </xf>
    <xf numFmtId="166" fontId="7" fillId="0" borderId="38" xfId="0" applyNumberFormat="1" applyFont="1" applyBorder="1" applyAlignment="1">
      <alignment horizontal="center" wrapText="1"/>
    </xf>
    <xf numFmtId="166" fontId="7" fillId="0" borderId="39" xfId="0" applyNumberFormat="1" applyFont="1" applyBorder="1" applyAlignment="1">
      <alignment horizontal="center" wrapText="1"/>
    </xf>
    <xf numFmtId="166" fontId="7" fillId="0" borderId="37" xfId="0" applyNumberFormat="1" applyFont="1" applyBorder="1" applyAlignment="1">
      <alignment horizontal="center" wrapText="1"/>
    </xf>
    <xf numFmtId="166" fontId="7" fillId="0" borderId="12" xfId="0" applyNumberFormat="1" applyFont="1" applyBorder="1" applyAlignment="1">
      <alignment horizontal="center" wrapText="1"/>
    </xf>
    <xf numFmtId="166" fontId="7" fillId="0" borderId="14" xfId="0" applyNumberFormat="1" applyFont="1" applyBorder="1" applyAlignment="1">
      <alignment horizontal="center" wrapText="1"/>
    </xf>
    <xf numFmtId="166" fontId="7" fillId="0" borderId="50" xfId="0" applyNumberFormat="1" applyFont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165" fontId="1" fillId="4" borderId="13" xfId="0" applyNumberFormat="1" applyFont="1" applyFill="1" applyBorder="1" applyAlignment="1">
      <alignment horizontal="right" wrapText="1"/>
    </xf>
    <xf numFmtId="169" fontId="1" fillId="5" borderId="14" xfId="0" applyNumberFormat="1" applyFont="1" applyFill="1" applyBorder="1" applyAlignment="1">
      <alignment horizontal="right" wrapText="1"/>
    </xf>
    <xf numFmtId="165" fontId="1" fillId="4" borderId="12" xfId="0" applyNumberFormat="1" applyFont="1" applyFill="1" applyBorder="1" applyAlignment="1">
      <alignment horizontal="right" wrapText="1"/>
    </xf>
    <xf numFmtId="165" fontId="1" fillId="5" borderId="13" xfId="0" applyNumberFormat="1" applyFont="1" applyFill="1" applyBorder="1" applyAlignment="1">
      <alignment horizontal="right" wrapText="1"/>
    </xf>
    <xf numFmtId="165" fontId="1" fillId="5" borderId="14" xfId="0" applyNumberFormat="1" applyFont="1" applyFill="1" applyBorder="1" applyAlignment="1">
      <alignment horizontal="right" wrapText="1"/>
    </xf>
    <xf numFmtId="0" fontId="1" fillId="4" borderId="16" xfId="0" applyFont="1" applyFill="1" applyBorder="1" applyAlignment="1">
      <alignment wrapText="1"/>
    </xf>
    <xf numFmtId="165" fontId="1" fillId="4" borderId="17" xfId="0" applyNumberFormat="1" applyFont="1" applyFill="1" applyBorder="1" applyAlignment="1">
      <alignment horizontal="right" wrapText="1"/>
    </xf>
    <xf numFmtId="169" fontId="1" fillId="4" borderId="17" xfId="0" applyNumberFormat="1" applyFont="1" applyFill="1" applyBorder="1" applyAlignment="1">
      <alignment horizontal="right" wrapText="1"/>
    </xf>
    <xf numFmtId="169" fontId="1" fillId="5" borderId="18" xfId="0" applyNumberFormat="1" applyFont="1" applyFill="1" applyBorder="1" applyAlignment="1">
      <alignment horizontal="right" wrapText="1"/>
    </xf>
    <xf numFmtId="165" fontId="1" fillId="4" borderId="16" xfId="0" applyNumberFormat="1" applyFont="1" applyFill="1" applyBorder="1" applyAlignment="1">
      <alignment horizontal="right" wrapText="1"/>
    </xf>
    <xf numFmtId="165" fontId="1" fillId="5" borderId="17" xfId="0" applyNumberFormat="1" applyFont="1" applyFill="1" applyBorder="1" applyAlignment="1">
      <alignment horizontal="right" wrapText="1"/>
    </xf>
    <xf numFmtId="165" fontId="1" fillId="5" borderId="18" xfId="0" applyNumberFormat="1" applyFont="1" applyFill="1" applyBorder="1" applyAlignment="1">
      <alignment horizontal="right" wrapText="1"/>
    </xf>
    <xf numFmtId="169" fontId="1" fillId="5" borderId="10" xfId="0" applyNumberFormat="1" applyFont="1" applyFill="1" applyBorder="1" applyAlignment="1">
      <alignment horizontal="right" wrapText="1"/>
    </xf>
    <xf numFmtId="169" fontId="1" fillId="5" borderId="19" xfId="0" applyNumberFormat="1" applyFont="1" applyFill="1" applyBorder="1" applyAlignment="1">
      <alignment horizontal="right" wrapText="1"/>
    </xf>
    <xf numFmtId="165" fontId="1" fillId="5" borderId="20" xfId="0" applyNumberFormat="1" applyFont="1" applyFill="1" applyBorder="1" applyAlignment="1">
      <alignment horizontal="right" wrapText="1"/>
    </xf>
    <xf numFmtId="165" fontId="1" fillId="5" borderId="10" xfId="0" applyNumberFormat="1" applyFont="1" applyFill="1" applyBorder="1" applyAlignment="1">
      <alignment horizontal="right" wrapText="1"/>
    </xf>
    <xf numFmtId="0" fontId="7" fillId="0" borderId="38" xfId="0" applyFont="1" applyBorder="1" applyAlignment="1">
      <alignment horizontal="center" wrapText="1"/>
    </xf>
    <xf numFmtId="169" fontId="7" fillId="5" borderId="39" xfId="0" applyNumberFormat="1" applyFont="1" applyFill="1" applyBorder="1" applyAlignment="1">
      <alignment horizontal="right" wrapText="1"/>
    </xf>
    <xf numFmtId="169" fontId="7" fillId="5" borderId="37" xfId="0" applyNumberFormat="1" applyFont="1" applyFill="1" applyBorder="1" applyAlignment="1">
      <alignment horizontal="right" wrapText="1"/>
    </xf>
    <xf numFmtId="165" fontId="7" fillId="5" borderId="50" xfId="0" applyNumberFormat="1" applyFont="1" applyFill="1" applyBorder="1" applyAlignment="1">
      <alignment horizontal="right" wrapText="1"/>
    </xf>
    <xf numFmtId="170" fontId="7" fillId="5" borderId="50" xfId="0" applyNumberFormat="1" applyFont="1" applyFill="1" applyBorder="1" applyAlignment="1">
      <alignment horizontal="right" wrapText="1"/>
    </xf>
    <xf numFmtId="167" fontId="1" fillId="0" borderId="23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4" borderId="20" xfId="0" applyFont="1" applyFill="1" applyBorder="1" applyAlignment="1">
      <alignment horizontal="right" wrapText="1"/>
    </xf>
    <xf numFmtId="0" fontId="1" fillId="0" borderId="3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7" fillId="3" borderId="49" xfId="0" applyFont="1" applyFill="1" applyBorder="1" applyAlignment="1">
      <alignment horizontal="center" wrapText="1"/>
    </xf>
    <xf numFmtId="0" fontId="22" fillId="0" borderId="24" xfId="0" applyFont="1" applyBorder="1" applyAlignment="1">
      <alignment wrapText="1"/>
    </xf>
    <xf numFmtId="0" fontId="22" fillId="0" borderId="0" xfId="0" applyFont="1" applyAlignment="1">
      <alignment horizontal="left" wrapText="1"/>
    </xf>
    <xf numFmtId="0" fontId="23" fillId="2" borderId="38" xfId="0" applyFont="1" applyFill="1" applyBorder="1" applyAlignment="1">
      <alignment horizontal="left" vertical="center" wrapText="1"/>
    </xf>
    <xf numFmtId="0" fontId="23" fillId="2" borderId="39" xfId="0" applyFont="1" applyFill="1" applyBorder="1" applyAlignment="1">
      <alignment horizontal="left" vertical="center" wrapText="1"/>
    </xf>
    <xf numFmtId="0" fontId="23" fillId="2" borderId="39" xfId="0" applyFont="1" applyFill="1" applyBorder="1" applyAlignment="1">
      <alignment horizontal="center" vertical="center" wrapText="1"/>
    </xf>
    <xf numFmtId="0" fontId="23" fillId="2" borderId="37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wrapText="1"/>
    </xf>
    <xf numFmtId="0" fontId="7" fillId="2" borderId="38" xfId="0" applyFont="1" applyFill="1" applyBorder="1" applyAlignment="1">
      <alignment horizontal="center" wrapText="1"/>
    </xf>
    <xf numFmtId="0" fontId="7" fillId="2" borderId="39" xfId="0" applyFont="1" applyFill="1" applyBorder="1" applyAlignment="1">
      <alignment horizontal="center" wrapText="1"/>
    </xf>
    <xf numFmtId="0" fontId="7" fillId="2" borderId="37" xfId="0" applyFont="1" applyFill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wrapText="1"/>
    </xf>
    <xf numFmtId="0" fontId="1" fillId="8" borderId="13" xfId="0" applyFont="1" applyFill="1" applyBorder="1" applyAlignment="1">
      <alignment wrapText="1"/>
    </xf>
    <xf numFmtId="0" fontId="1" fillId="8" borderId="14" xfId="0" applyFont="1" applyFill="1" applyBorder="1" applyAlignment="1">
      <alignment wrapText="1"/>
    </xf>
    <xf numFmtId="0" fontId="1" fillId="8" borderId="12" xfId="0" applyFont="1" applyFill="1" applyBorder="1" applyAlignment="1">
      <alignment wrapText="1"/>
    </xf>
    <xf numFmtId="0" fontId="1" fillId="4" borderId="39" xfId="0" applyFont="1" applyFill="1" applyBorder="1" applyAlignment="1">
      <alignment wrapText="1"/>
    </xf>
    <xf numFmtId="166" fontId="1" fillId="4" borderId="13" xfId="0" applyNumberFormat="1" applyFont="1" applyFill="1" applyBorder="1" applyAlignment="1">
      <alignment wrapText="1"/>
    </xf>
    <xf numFmtId="170" fontId="1" fillId="5" borderId="13" xfId="0" applyNumberFormat="1" applyFont="1" applyFill="1" applyBorder="1" applyAlignment="1">
      <alignment wrapText="1"/>
    </xf>
    <xf numFmtId="0" fontId="1" fillId="4" borderId="37" xfId="0" applyFont="1" applyFill="1" applyBorder="1" applyAlignment="1">
      <alignment wrapText="1"/>
    </xf>
    <xf numFmtId="0" fontId="1" fillId="0" borderId="35" xfId="0" applyFont="1" applyBorder="1" applyAlignment="1">
      <alignment horizontal="center" wrapText="1"/>
    </xf>
    <xf numFmtId="0" fontId="24" fillId="0" borderId="16" xfId="0" applyFont="1" applyBorder="1" applyAlignment="1">
      <alignment wrapText="1"/>
    </xf>
    <xf numFmtId="0" fontId="1" fillId="8" borderId="17" xfId="0" applyFont="1" applyFill="1" applyBorder="1" applyAlignment="1">
      <alignment wrapText="1"/>
    </xf>
    <xf numFmtId="0" fontId="1" fillId="8" borderId="18" xfId="0" applyFont="1" applyFill="1" applyBorder="1" applyAlignment="1">
      <alignment wrapText="1"/>
    </xf>
    <xf numFmtId="166" fontId="1" fillId="4" borderId="17" xfId="0" applyNumberFormat="1" applyFont="1" applyFill="1" applyBorder="1" applyAlignment="1">
      <alignment wrapText="1"/>
    </xf>
    <xf numFmtId="170" fontId="1" fillId="5" borderId="17" xfId="0" applyNumberFormat="1" applyFont="1" applyFill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1" fillId="8" borderId="16" xfId="0" applyFont="1" applyFill="1" applyBorder="1" applyAlignment="1">
      <alignment wrapText="1"/>
    </xf>
    <xf numFmtId="0" fontId="1" fillId="0" borderId="19" xfId="0" applyFont="1" applyBorder="1" applyAlignment="1">
      <alignment wrapText="1"/>
    </xf>
    <xf numFmtId="166" fontId="1" fillId="4" borderId="19" xfId="0" applyNumberFormat="1" applyFont="1" applyFill="1" applyBorder="1" applyAlignment="1">
      <alignment wrapText="1"/>
    </xf>
    <xf numFmtId="166" fontId="1" fillId="4" borderId="20" xfId="0" applyNumberFormat="1" applyFont="1" applyFill="1" applyBorder="1" applyAlignment="1">
      <alignment wrapText="1"/>
    </xf>
    <xf numFmtId="170" fontId="1" fillId="5" borderId="20" xfId="0" applyNumberFormat="1" applyFont="1" applyFill="1" applyBorder="1" applyAlignment="1">
      <alignment wrapText="1"/>
    </xf>
    <xf numFmtId="0" fontId="1" fillId="8" borderId="19" xfId="0" applyFont="1" applyFill="1" applyBorder="1" applyAlignment="1">
      <alignment wrapText="1"/>
    </xf>
    <xf numFmtId="0" fontId="1" fillId="8" borderId="20" xfId="0" applyFont="1" applyFill="1" applyBorder="1" applyAlignment="1">
      <alignment wrapText="1"/>
    </xf>
    <xf numFmtId="0" fontId="1" fillId="8" borderId="10" xfId="0" applyFont="1" applyFill="1" applyBorder="1" applyAlignment="1">
      <alignment wrapText="1"/>
    </xf>
    <xf numFmtId="0" fontId="1" fillId="0" borderId="36" xfId="0" applyFont="1" applyBorder="1" applyAlignment="1">
      <alignment horizontal="center" wrapText="1"/>
    </xf>
    <xf numFmtId="0" fontId="1" fillId="0" borderId="38" xfId="0" applyFont="1" applyBorder="1" applyAlignment="1">
      <alignment wrapText="1"/>
    </xf>
    <xf numFmtId="166" fontId="1" fillId="5" borderId="38" xfId="0" applyNumberFormat="1" applyFont="1" applyFill="1" applyBorder="1" applyAlignment="1">
      <alignment wrapText="1"/>
    </xf>
    <xf numFmtId="0" fontId="1" fillId="4" borderId="20" xfId="0" applyFont="1" applyFill="1" applyBorder="1" applyAlignment="1">
      <alignment wrapText="1"/>
    </xf>
    <xf numFmtId="166" fontId="1" fillId="5" borderId="39" xfId="0" applyNumberFormat="1" applyFont="1" applyFill="1" applyBorder="1" applyAlignment="1">
      <alignment wrapText="1"/>
    </xf>
    <xf numFmtId="166" fontId="1" fillId="4" borderId="39" xfId="0" applyNumberFormat="1" applyFont="1" applyFill="1" applyBorder="1" applyAlignment="1">
      <alignment wrapText="1"/>
    </xf>
    <xf numFmtId="170" fontId="1" fillId="5" borderId="39" xfId="0" applyNumberFormat="1" applyFont="1" applyFill="1" applyBorder="1" applyAlignment="1">
      <alignment wrapText="1"/>
    </xf>
    <xf numFmtId="0" fontId="1" fillId="0" borderId="50" xfId="0" applyFont="1" applyBorder="1" applyAlignment="1">
      <alignment horizontal="center" wrapText="1"/>
    </xf>
    <xf numFmtId="166" fontId="16" fillId="4" borderId="38" xfId="0" applyNumberFormat="1" applyFont="1" applyFill="1" applyBorder="1" applyAlignment="1">
      <alignment wrapText="1"/>
    </xf>
    <xf numFmtId="0" fontId="16" fillId="4" borderId="39" xfId="0" applyFont="1" applyFill="1" applyBorder="1" applyAlignment="1">
      <alignment wrapText="1"/>
    </xf>
    <xf numFmtId="166" fontId="16" fillId="4" borderId="39" xfId="0" applyNumberFormat="1" applyFont="1" applyFill="1" applyBorder="1" applyAlignment="1">
      <alignment wrapText="1"/>
    </xf>
    <xf numFmtId="0" fontId="16" fillId="4" borderId="37" xfId="0" applyFont="1" applyFill="1" applyBorder="1" applyAlignment="1">
      <alignment wrapText="1"/>
    </xf>
    <xf numFmtId="0" fontId="7" fillId="2" borderId="12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169" fontId="1" fillId="5" borderId="16" xfId="0" applyNumberFormat="1" applyFont="1" applyFill="1" applyBorder="1" applyAlignment="1">
      <alignment wrapText="1"/>
    </xf>
    <xf numFmtId="169" fontId="16" fillId="4" borderId="16" xfId="0" applyNumberFormat="1" applyFont="1" applyFill="1" applyBorder="1" applyAlignment="1">
      <alignment wrapText="1"/>
    </xf>
    <xf numFmtId="169" fontId="16" fillId="4" borderId="19" xfId="0" applyNumberFormat="1" applyFont="1" applyFill="1" applyBorder="1" applyAlignment="1">
      <alignment wrapText="1"/>
    </xf>
    <xf numFmtId="166" fontId="16" fillId="4" borderId="12" xfId="0" applyNumberFormat="1" applyFont="1" applyFill="1" applyBorder="1" applyAlignment="1">
      <alignment wrapText="1"/>
    </xf>
    <xf numFmtId="0" fontId="16" fillId="4" borderId="13" xfId="0" applyFont="1" applyFill="1" applyBorder="1" applyAlignment="1">
      <alignment wrapText="1"/>
    </xf>
    <xf numFmtId="166" fontId="16" fillId="4" borderId="13" xfId="0" applyNumberFormat="1" applyFont="1" applyFill="1" applyBorder="1" applyAlignment="1">
      <alignment wrapText="1"/>
    </xf>
    <xf numFmtId="166" fontId="16" fillId="4" borderId="16" xfId="0" applyNumberFormat="1" applyFont="1" applyFill="1" applyBorder="1" applyAlignment="1">
      <alignment wrapText="1"/>
    </xf>
    <xf numFmtId="0" fontId="16" fillId="4" borderId="17" xfId="0" applyFont="1" applyFill="1" applyBorder="1" applyAlignment="1">
      <alignment wrapText="1"/>
    </xf>
    <xf numFmtId="166" fontId="16" fillId="4" borderId="17" xfId="0" applyNumberFormat="1" applyFont="1" applyFill="1" applyBorder="1" applyAlignment="1">
      <alignment wrapText="1"/>
    </xf>
    <xf numFmtId="166" fontId="16" fillId="4" borderId="19" xfId="0" applyNumberFormat="1" applyFont="1" applyFill="1" applyBorder="1" applyAlignment="1">
      <alignment wrapText="1"/>
    </xf>
    <xf numFmtId="0" fontId="16" fillId="4" borderId="20" xfId="0" applyFont="1" applyFill="1" applyBorder="1" applyAlignment="1">
      <alignment wrapText="1"/>
    </xf>
    <xf numFmtId="166" fontId="16" fillId="4" borderId="20" xfId="0" applyNumberFormat="1" applyFont="1" applyFill="1" applyBorder="1" applyAlignment="1">
      <alignment wrapText="1"/>
    </xf>
    <xf numFmtId="0" fontId="16" fillId="4" borderId="10" xfId="0" applyFont="1" applyFill="1" applyBorder="1" applyAlignment="1">
      <alignment wrapText="1"/>
    </xf>
    <xf numFmtId="174" fontId="16" fillId="4" borderId="19" xfId="0" applyNumberFormat="1" applyFont="1" applyFill="1" applyBorder="1" applyAlignment="1">
      <alignment wrapText="1"/>
    </xf>
    <xf numFmtId="0" fontId="7" fillId="0" borderId="2" xfId="0" applyFont="1" applyBorder="1" applyAlignment="1">
      <alignment wrapText="1"/>
    </xf>
    <xf numFmtId="0" fontId="20" fillId="0" borderId="22" xfId="0" applyFont="1" applyBorder="1" applyAlignment="1">
      <alignment wrapText="1"/>
    </xf>
    <xf numFmtId="0" fontId="7" fillId="2" borderId="11" xfId="0" applyFont="1" applyFill="1" applyBorder="1" applyAlignment="1">
      <alignment wrapText="1"/>
    </xf>
    <xf numFmtId="0" fontId="7" fillId="2" borderId="33" xfId="0" applyFont="1" applyFill="1" applyBorder="1" applyAlignment="1">
      <alignment wrapText="1"/>
    </xf>
    <xf numFmtId="0" fontId="1" fillId="0" borderId="44" xfId="0" applyFont="1" applyBorder="1" applyAlignment="1">
      <alignment wrapText="1"/>
    </xf>
    <xf numFmtId="0" fontId="1" fillId="0" borderId="59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50" xfId="0" applyFont="1" applyBorder="1" applyAlignment="1">
      <alignment horizontal="center" vertical="top" wrapText="1"/>
    </xf>
    <xf numFmtId="0" fontId="7" fillId="0" borderId="50" xfId="0" applyFont="1" applyBorder="1" applyAlignment="1">
      <alignment horizont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top" wrapText="1"/>
    </xf>
    <xf numFmtId="166" fontId="1" fillId="4" borderId="13" xfId="0" applyNumberFormat="1" applyFont="1" applyFill="1" applyBorder="1" applyAlignment="1">
      <alignment horizontal="center" vertical="center" wrapText="1"/>
    </xf>
    <xf numFmtId="166" fontId="1" fillId="5" borderId="13" xfId="0" applyNumberFormat="1" applyFont="1" applyFill="1" applyBorder="1" applyAlignment="1">
      <alignment horizontal="center" vertical="center" wrapText="1"/>
    </xf>
    <xf numFmtId="0" fontId="25" fillId="4" borderId="14" xfId="0" applyFont="1" applyFill="1" applyBorder="1" applyAlignment="1">
      <alignment horizontal="center" wrapText="1"/>
    </xf>
    <xf numFmtId="0" fontId="1" fillId="0" borderId="17" xfId="0" applyFont="1" applyBorder="1" applyAlignment="1">
      <alignment vertical="top" wrapText="1"/>
    </xf>
    <xf numFmtId="166" fontId="1" fillId="4" borderId="17" xfId="0" applyNumberFormat="1" applyFont="1" applyFill="1" applyBorder="1" applyAlignment="1">
      <alignment horizontal="center" vertical="center" wrapText="1"/>
    </xf>
    <xf numFmtId="166" fontId="1" fillId="5" borderId="17" xfId="0" applyNumberFormat="1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center" wrapText="1"/>
    </xf>
    <xf numFmtId="0" fontId="1" fillId="0" borderId="16" xfId="0" applyFont="1" applyBorder="1" applyAlignment="1">
      <alignment horizontal="center" vertical="top" wrapText="1"/>
    </xf>
    <xf numFmtId="0" fontId="1" fillId="0" borderId="60" xfId="0" applyFont="1" applyBorder="1" applyAlignment="1">
      <alignment horizontal="center" wrapText="1"/>
    </xf>
    <xf numFmtId="0" fontId="1" fillId="0" borderId="61" xfId="0" applyFont="1" applyBorder="1" applyAlignment="1">
      <alignment vertical="top" wrapText="1"/>
    </xf>
    <xf numFmtId="166" fontId="1" fillId="4" borderId="61" xfId="0" applyNumberFormat="1" applyFont="1" applyFill="1" applyBorder="1" applyAlignment="1">
      <alignment horizontal="center" vertical="center" wrapText="1"/>
    </xf>
    <xf numFmtId="166" fontId="1" fillId="5" borderId="61" xfId="0" applyNumberFormat="1" applyFont="1" applyFill="1" applyBorder="1" applyAlignment="1">
      <alignment horizontal="center" vertical="center" wrapText="1"/>
    </xf>
    <xf numFmtId="0" fontId="1" fillId="0" borderId="62" xfId="0" applyFont="1" applyBorder="1" applyAlignment="1">
      <alignment horizontal="center" wrapText="1"/>
    </xf>
    <xf numFmtId="0" fontId="24" fillId="0" borderId="63" xfId="0" applyFont="1" applyBorder="1" applyAlignment="1">
      <alignment vertical="top" wrapText="1"/>
    </xf>
    <xf numFmtId="166" fontId="1" fillId="4" borderId="63" xfId="0" applyNumberFormat="1" applyFont="1" applyFill="1" applyBorder="1" applyAlignment="1">
      <alignment horizontal="center" vertical="center" wrapText="1"/>
    </xf>
    <xf numFmtId="166" fontId="1" fillId="5" borderId="63" xfId="0" applyNumberFormat="1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166" fontId="1" fillId="5" borderId="14" xfId="0" applyNumberFormat="1" applyFont="1" applyFill="1" applyBorder="1" applyAlignment="1">
      <alignment horizontal="center" vertical="center" wrapText="1"/>
    </xf>
    <xf numFmtId="0" fontId="25" fillId="4" borderId="15" xfId="0" applyFont="1" applyFill="1" applyBorder="1" applyAlignment="1">
      <alignment horizontal="center" wrapText="1"/>
    </xf>
    <xf numFmtId="166" fontId="1" fillId="5" borderId="18" xfId="0" applyNumberFormat="1" applyFont="1" applyFill="1" applyBorder="1" applyAlignment="1">
      <alignment horizontal="center" vertical="center" wrapText="1"/>
    </xf>
    <xf numFmtId="0" fontId="25" fillId="4" borderId="35" xfId="0" applyFont="1" applyFill="1" applyBorder="1" applyAlignment="1">
      <alignment horizontal="center" wrapText="1"/>
    </xf>
    <xf numFmtId="166" fontId="1" fillId="5" borderId="64" xfId="0" applyNumberFormat="1" applyFont="1" applyFill="1" applyBorder="1" applyAlignment="1">
      <alignment horizontal="center" vertical="center" wrapText="1"/>
    </xf>
    <xf numFmtId="166" fontId="1" fillId="5" borderId="65" xfId="0" applyNumberFormat="1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vertical="top" wrapText="1"/>
    </xf>
    <xf numFmtId="166" fontId="1" fillId="5" borderId="50" xfId="0" applyNumberFormat="1" applyFont="1" applyFill="1" applyBorder="1" applyAlignment="1">
      <alignment horizontal="center" vertical="center" wrapText="1"/>
    </xf>
    <xf numFmtId="0" fontId="25" fillId="4" borderId="50" xfId="0" applyFont="1" applyFill="1" applyBorder="1" applyAlignment="1">
      <alignment horizontal="center" wrapText="1"/>
    </xf>
    <xf numFmtId="0" fontId="24" fillId="0" borderId="50" xfId="0" applyFont="1" applyBorder="1" applyAlignment="1">
      <alignment vertical="top" wrapText="1"/>
    </xf>
    <xf numFmtId="166" fontId="1" fillId="5" borderId="50" xfId="0" applyNumberFormat="1" applyFont="1" applyFill="1" applyBorder="1" applyAlignment="1">
      <alignment horizontal="center" vertical="top" wrapText="1"/>
    </xf>
    <xf numFmtId="0" fontId="1" fillId="0" borderId="50" xfId="0" applyFont="1" applyBorder="1" applyAlignment="1">
      <alignment horizontal="left" vertical="center" wrapText="1"/>
    </xf>
    <xf numFmtId="166" fontId="1" fillId="4" borderId="50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wrapText="1"/>
    </xf>
    <xf numFmtId="167" fontId="1" fillId="0" borderId="0" xfId="0" applyNumberFormat="1" applyFont="1" applyAlignment="1">
      <alignment wrapText="1"/>
    </xf>
    <xf numFmtId="0" fontId="7" fillId="0" borderId="27" xfId="0" applyFont="1" applyBorder="1" applyAlignment="1">
      <alignment horizontal="center" wrapText="1"/>
    </xf>
    <xf numFmtId="0" fontId="9" fillId="0" borderId="21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24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vertical="center" wrapText="1"/>
    </xf>
    <xf numFmtId="0" fontId="26" fillId="0" borderId="21" xfId="0" applyFont="1" applyBorder="1" applyAlignment="1">
      <alignment wrapText="1"/>
    </xf>
    <xf numFmtId="0" fontId="1" fillId="0" borderId="2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6" fillId="2" borderId="38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9" borderId="50" xfId="0" applyFont="1" applyFill="1" applyBorder="1" applyAlignment="1">
      <alignment wrapText="1"/>
    </xf>
    <xf numFmtId="166" fontId="1" fillId="4" borderId="12" xfId="0" applyNumberFormat="1" applyFont="1" applyFill="1" applyBorder="1" applyAlignment="1">
      <alignment horizontal="center" wrapText="1"/>
    </xf>
    <xf numFmtId="0" fontId="25" fillId="4" borderId="14" xfId="0" applyFont="1" applyFill="1" applyBorder="1" applyAlignment="1">
      <alignment horizontal="center" vertical="center" wrapText="1"/>
    </xf>
    <xf numFmtId="166" fontId="1" fillId="4" borderId="16" xfId="0" applyNumberFormat="1" applyFont="1" applyFill="1" applyBorder="1" applyAlignment="1">
      <alignment horizontal="center" wrapText="1"/>
    </xf>
    <xf numFmtId="0" fontId="25" fillId="4" borderId="18" xfId="0" applyFont="1" applyFill="1" applyBorder="1" applyAlignment="1">
      <alignment horizontal="center" vertical="center" wrapText="1"/>
    </xf>
    <xf numFmtId="170" fontId="1" fillId="5" borderId="19" xfId="0" applyNumberFormat="1" applyFont="1" applyFill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168" fontId="1" fillId="4" borderId="12" xfId="0" applyNumberFormat="1" applyFont="1" applyFill="1" applyBorder="1" applyAlignment="1">
      <alignment horizontal="center" wrapText="1"/>
    </xf>
    <xf numFmtId="168" fontId="1" fillId="4" borderId="16" xfId="0" applyNumberFormat="1" applyFont="1" applyFill="1" applyBorder="1" applyAlignment="1">
      <alignment horizontal="center" wrapText="1"/>
    </xf>
    <xf numFmtId="0" fontId="6" fillId="2" borderId="66" xfId="0" applyFont="1" applyFill="1" applyBorder="1" applyAlignment="1">
      <alignment wrapText="1"/>
    </xf>
    <xf numFmtId="170" fontId="1" fillId="5" borderId="16" xfId="0" applyNumberFormat="1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wrapText="1" indent="1"/>
    </xf>
    <xf numFmtId="0" fontId="2" fillId="2" borderId="12" xfId="0" applyFont="1" applyFill="1" applyBorder="1" applyAlignment="1">
      <alignment horizont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27" fillId="0" borderId="50" xfId="0" applyFont="1" applyBorder="1" applyAlignment="1">
      <alignment horizontal="center" wrapText="1"/>
    </xf>
    <xf numFmtId="0" fontId="27" fillId="0" borderId="32" xfId="0" applyFont="1" applyBorder="1" applyAlignment="1">
      <alignment horizontal="center" wrapText="1"/>
    </xf>
    <xf numFmtId="0" fontId="27" fillId="0" borderId="33" xfId="0" applyFont="1" applyBorder="1" applyAlignment="1">
      <alignment horizontal="center" wrapText="1"/>
    </xf>
    <xf numFmtId="0" fontId="27" fillId="0" borderId="42" xfId="0" applyFont="1" applyBorder="1" applyAlignment="1">
      <alignment horizontal="center" wrapText="1"/>
    </xf>
    <xf numFmtId="0" fontId="27" fillId="0" borderId="17" xfId="0" applyFont="1" applyBorder="1" applyAlignment="1">
      <alignment horizont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168" fontId="1" fillId="4" borderId="15" xfId="0" applyNumberFormat="1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168" fontId="1" fillId="4" borderId="35" xfId="0" applyNumberFormat="1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168" fontId="1" fillId="4" borderId="3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8" fontId="23" fillId="0" borderId="23" xfId="0" applyNumberFormat="1" applyFont="1" applyBorder="1" applyAlignment="1">
      <alignment horizontal="right" vertical="center" wrapText="1"/>
    </xf>
    <xf numFmtId="168" fontId="23" fillId="0" borderId="23" xfId="0" applyNumberFormat="1" applyFont="1" applyBorder="1" applyAlignment="1">
      <alignment horizontal="right" wrapText="1"/>
    </xf>
    <xf numFmtId="0" fontId="1" fillId="0" borderId="58" xfId="0" applyFont="1" applyBorder="1" applyAlignment="1">
      <alignment horizontal="right" wrapText="1"/>
    </xf>
    <xf numFmtId="168" fontId="23" fillId="0" borderId="50" xfId="0" applyNumberFormat="1" applyFont="1" applyBorder="1" applyAlignment="1">
      <alignment horizontal="right" vertical="center" wrapText="1"/>
    </xf>
    <xf numFmtId="170" fontId="23" fillId="0" borderId="50" xfId="0" applyNumberFormat="1" applyFont="1" applyBorder="1" applyAlignment="1">
      <alignment wrapText="1"/>
    </xf>
    <xf numFmtId="166" fontId="23" fillId="3" borderId="50" xfId="0" applyNumberFormat="1" applyFont="1" applyFill="1" applyBorder="1" applyAlignment="1">
      <alignment wrapText="1"/>
    </xf>
    <xf numFmtId="167" fontId="1" fillId="0" borderId="58" xfId="0" applyNumberFormat="1" applyFont="1" applyBorder="1" applyAlignment="1">
      <alignment wrapText="1"/>
    </xf>
    <xf numFmtId="0" fontId="1" fillId="0" borderId="52" xfId="0" applyFont="1" applyBorder="1" applyAlignment="1">
      <alignment wrapText="1"/>
    </xf>
    <xf numFmtId="0" fontId="28" fillId="10" borderId="32" xfId="0" applyFont="1" applyFill="1" applyBorder="1" applyAlignment="1">
      <alignment horizontal="left" wrapText="1"/>
    </xf>
    <xf numFmtId="0" fontId="28" fillId="10" borderId="11" xfId="0" applyFont="1" applyFill="1" applyBorder="1" applyAlignment="1">
      <alignment horizontal="left" wrapText="1"/>
    </xf>
    <xf numFmtId="0" fontId="20" fillId="10" borderId="33" xfId="0" applyFont="1" applyFill="1" applyBorder="1" applyAlignment="1">
      <alignment wrapText="1"/>
    </xf>
    <xf numFmtId="0" fontId="27" fillId="10" borderId="50" xfId="0" applyFont="1" applyFill="1" applyBorder="1" applyAlignment="1">
      <alignment horizontal="center" wrapText="1"/>
    </xf>
    <xf numFmtId="0" fontId="27" fillId="10" borderId="37" xfId="0" applyFont="1" applyFill="1" applyBorder="1" applyAlignment="1">
      <alignment horizontal="center" wrapText="1"/>
    </xf>
    <xf numFmtId="0" fontId="18" fillId="4" borderId="35" xfId="0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wrapText="1"/>
    </xf>
    <xf numFmtId="0" fontId="1" fillId="0" borderId="21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/>
    <xf numFmtId="0" fontId="6" fillId="0" borderId="24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3" fillId="0" borderId="24" xfId="0" applyFont="1" applyBorder="1"/>
    <xf numFmtId="0" fontId="4" fillId="0" borderId="24" xfId="0" applyFont="1" applyBorder="1"/>
    <xf numFmtId="0" fontId="1" fillId="0" borderId="24" xfId="0" applyFont="1" applyBorder="1"/>
    <xf numFmtId="0" fontId="4" fillId="2" borderId="2" xfId="0" applyFont="1" applyFill="1" applyBorder="1"/>
    <xf numFmtId="0" fontId="17" fillId="0" borderId="0" xfId="0" applyFont="1"/>
    <xf numFmtId="0" fontId="22" fillId="0" borderId="0" xfId="0" applyFont="1"/>
    <xf numFmtId="0" fontId="22" fillId="0" borderId="0" xfId="0" applyFont="1" applyAlignment="1">
      <alignment horizontal="left"/>
    </xf>
    <xf numFmtId="0" fontId="1" fillId="0" borderId="23" xfId="0" applyFont="1" applyBorder="1"/>
    <xf numFmtId="14" fontId="1" fillId="0" borderId="23" xfId="0" applyNumberFormat="1" applyFont="1" applyBorder="1" applyAlignment="1">
      <alignment wrapText="1"/>
    </xf>
    <xf numFmtId="0" fontId="1" fillId="0" borderId="22" xfId="0" applyFont="1" applyBorder="1"/>
    <xf numFmtId="0" fontId="31" fillId="4" borderId="12" xfId="0" applyFont="1" applyFill="1" applyBorder="1" applyAlignment="1">
      <alignment horizontal="right" wrapText="1"/>
    </xf>
    <xf numFmtId="0" fontId="31" fillId="4" borderId="14" xfId="0" applyFont="1" applyFill="1" applyBorder="1" applyAlignment="1">
      <alignment horizontal="left" wrapText="1"/>
    </xf>
    <xf numFmtId="0" fontId="31" fillId="0" borderId="27" xfId="0" applyFont="1" applyBorder="1" applyAlignment="1">
      <alignment wrapText="1"/>
    </xf>
    <xf numFmtId="169" fontId="31" fillId="5" borderId="16" xfId="0" applyNumberFormat="1" applyFont="1" applyFill="1" applyBorder="1" applyAlignment="1">
      <alignment horizontal="right" wrapText="1"/>
    </xf>
    <xf numFmtId="0" fontId="31" fillId="4" borderId="18" xfId="0" applyFont="1" applyFill="1" applyBorder="1" applyAlignment="1">
      <alignment horizontal="left" wrapText="1"/>
    </xf>
    <xf numFmtId="169" fontId="31" fillId="4" borderId="16" xfId="0" applyNumberFormat="1" applyFont="1" applyFill="1" applyBorder="1" applyAlignment="1">
      <alignment horizontal="right" wrapText="1"/>
    </xf>
    <xf numFmtId="169" fontId="31" fillId="4" borderId="19" xfId="0" applyNumberFormat="1" applyFont="1" applyFill="1" applyBorder="1" applyAlignment="1">
      <alignment horizontal="right" wrapText="1"/>
    </xf>
    <xf numFmtId="0" fontId="31" fillId="4" borderId="10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21" xfId="0" applyFont="1" applyBorder="1"/>
    <xf numFmtId="0" fontId="1" fillId="0" borderId="0" xfId="0" applyFont="1"/>
    <xf numFmtId="167" fontId="1" fillId="0" borderId="0" xfId="0" applyNumberFormat="1" applyFont="1" applyAlignment="1">
      <alignment horizontal="left" wrapText="1"/>
    </xf>
    <xf numFmtId="167" fontId="20" fillId="0" borderId="0" xfId="0" applyNumberFormat="1" applyFont="1" applyAlignment="1">
      <alignment wrapText="1"/>
    </xf>
    <xf numFmtId="0" fontId="1" fillId="0" borderId="67" xfId="0" applyFont="1" applyBorder="1"/>
    <xf numFmtId="0" fontId="1" fillId="0" borderId="68" xfId="0" applyFont="1" applyBorder="1"/>
    <xf numFmtId="0" fontId="1" fillId="0" borderId="68" xfId="0" applyFont="1" applyBorder="1" applyAlignment="1">
      <alignment wrapText="1"/>
    </xf>
    <xf numFmtId="0" fontId="1" fillId="0" borderId="69" xfId="0" applyFont="1" applyBorder="1" applyAlignment="1">
      <alignment wrapText="1"/>
    </xf>
    <xf numFmtId="0" fontId="20" fillId="0" borderId="70" xfId="0" applyFont="1" applyBorder="1"/>
    <xf numFmtId="0" fontId="1" fillId="0" borderId="71" xfId="0" applyFont="1" applyBorder="1" applyAlignment="1">
      <alignment wrapText="1"/>
    </xf>
    <xf numFmtId="0" fontId="1" fillId="0" borderId="72" xfId="0" applyFont="1" applyBorder="1" applyAlignment="1">
      <alignment wrapText="1"/>
    </xf>
    <xf numFmtId="0" fontId="1" fillId="0" borderId="73" xfId="0" applyFont="1" applyBorder="1" applyAlignment="1">
      <alignment wrapText="1"/>
    </xf>
    <xf numFmtId="0" fontId="1" fillId="0" borderId="74" xfId="0" applyFont="1" applyBorder="1" applyAlignment="1">
      <alignment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166" fontId="16" fillId="4" borderId="75" xfId="0" applyNumberFormat="1" applyFont="1" applyFill="1" applyBorder="1" applyAlignment="1">
      <alignment wrapText="1"/>
    </xf>
    <xf numFmtId="0" fontId="16" fillId="4" borderId="75" xfId="0" applyFont="1" applyFill="1" applyBorder="1" applyAlignment="1">
      <alignment wrapText="1"/>
    </xf>
    <xf numFmtId="166" fontId="16" fillId="4" borderId="76" xfId="0" applyNumberFormat="1" applyFont="1" applyFill="1" applyBorder="1" applyAlignment="1">
      <alignment wrapText="1"/>
    </xf>
    <xf numFmtId="0" fontId="16" fillId="4" borderId="77" xfId="0" applyFont="1" applyFill="1" applyBorder="1" applyAlignment="1">
      <alignment wrapText="1"/>
    </xf>
    <xf numFmtId="166" fontId="16" fillId="4" borderId="77" xfId="0" applyNumberFormat="1" applyFont="1" applyFill="1" applyBorder="1" applyAlignment="1">
      <alignment wrapText="1"/>
    </xf>
    <xf numFmtId="0" fontId="16" fillId="4" borderId="78" xfId="0" applyFont="1" applyFill="1" applyBorder="1" applyAlignment="1">
      <alignment wrapText="1"/>
    </xf>
    <xf numFmtId="166" fontId="16" fillId="4" borderId="79" xfId="0" applyNumberFormat="1" applyFont="1" applyFill="1" applyBorder="1" applyAlignment="1">
      <alignment wrapText="1"/>
    </xf>
    <xf numFmtId="0" fontId="16" fillId="4" borderId="80" xfId="0" applyFont="1" applyFill="1" applyBorder="1" applyAlignment="1">
      <alignment wrapText="1"/>
    </xf>
    <xf numFmtId="166" fontId="16" fillId="4" borderId="81" xfId="0" applyNumberFormat="1" applyFont="1" applyFill="1" applyBorder="1" applyAlignment="1">
      <alignment wrapText="1"/>
    </xf>
    <xf numFmtId="0" fontId="16" fillId="4" borderId="82" xfId="0" applyFont="1" applyFill="1" applyBorder="1" applyAlignment="1">
      <alignment wrapText="1"/>
    </xf>
    <xf numFmtId="166" fontId="16" fillId="4" borderId="82" xfId="0" applyNumberFormat="1" applyFont="1" applyFill="1" applyBorder="1" applyAlignment="1">
      <alignment wrapText="1"/>
    </xf>
    <xf numFmtId="0" fontId="16" fillId="4" borderId="83" xfId="0" applyFont="1" applyFill="1" applyBorder="1" applyAlignment="1">
      <alignment wrapText="1"/>
    </xf>
    <xf numFmtId="0" fontId="1" fillId="0" borderId="0" xfId="0" applyFont="1" applyAlignment="1">
      <alignment vertical="top" wrapText="1"/>
    </xf>
    <xf numFmtId="0" fontId="16" fillId="0" borderId="0" xfId="0" applyFont="1" applyAlignment="1">
      <alignment wrapText="1"/>
    </xf>
    <xf numFmtId="171" fontId="1" fillId="4" borderId="76" xfId="0" applyNumberFormat="1" applyFont="1" applyFill="1" applyBorder="1" applyAlignment="1">
      <alignment horizontal="right" wrapText="1"/>
    </xf>
    <xf numFmtId="0" fontId="1" fillId="4" borderId="78" xfId="0" applyFont="1" applyFill="1" applyBorder="1" applyAlignment="1">
      <alignment horizontal="left" wrapText="1"/>
    </xf>
    <xf numFmtId="171" fontId="1" fillId="4" borderId="79" xfId="0" applyNumberFormat="1" applyFont="1" applyFill="1" applyBorder="1" applyAlignment="1">
      <alignment horizontal="right" wrapText="1"/>
    </xf>
    <xf numFmtId="0" fontId="1" fillId="4" borderId="80" xfId="0" applyFont="1" applyFill="1" applyBorder="1" applyAlignment="1">
      <alignment horizontal="left" wrapText="1"/>
    </xf>
    <xf numFmtId="171" fontId="1" fillId="4" borderId="81" xfId="0" applyNumberFormat="1" applyFont="1" applyFill="1" applyBorder="1" applyAlignment="1">
      <alignment horizontal="right" wrapText="1"/>
    </xf>
    <xf numFmtId="0" fontId="1" fillId="4" borderId="83" xfId="0" applyFont="1" applyFill="1" applyBorder="1" applyAlignment="1">
      <alignment horizontal="left" wrapText="1"/>
    </xf>
    <xf numFmtId="0" fontId="1" fillId="4" borderId="76" xfId="0" applyFont="1" applyFill="1" applyBorder="1" applyAlignment="1">
      <alignment horizontal="right" wrapText="1"/>
    </xf>
    <xf numFmtId="0" fontId="1" fillId="4" borderId="79" xfId="0" applyFont="1" applyFill="1" applyBorder="1" applyAlignment="1">
      <alignment horizontal="right" wrapText="1"/>
    </xf>
    <xf numFmtId="0" fontId="1" fillId="4" borderId="81" xfId="0" applyFont="1" applyFill="1" applyBorder="1" applyAlignment="1">
      <alignment horizontal="right" wrapText="1"/>
    </xf>
    <xf numFmtId="169" fontId="1" fillId="5" borderId="79" xfId="0" applyNumberFormat="1" applyFont="1" applyFill="1" applyBorder="1" applyAlignment="1">
      <alignment horizontal="right" wrapText="1"/>
    </xf>
    <xf numFmtId="168" fontId="1" fillId="4" borderId="79" xfId="0" applyNumberFormat="1" applyFont="1" applyFill="1" applyBorder="1" applyAlignment="1">
      <alignment horizontal="right" wrapText="1"/>
    </xf>
    <xf numFmtId="168" fontId="1" fillId="4" borderId="76" xfId="0" applyNumberFormat="1" applyFont="1" applyFill="1" applyBorder="1" applyAlignment="1">
      <alignment horizontal="right" wrapText="1"/>
    </xf>
    <xf numFmtId="166" fontId="1" fillId="5" borderId="79" xfId="0" applyNumberFormat="1" applyFont="1" applyFill="1" applyBorder="1" applyAlignment="1">
      <alignment horizontal="right" wrapText="1"/>
    </xf>
    <xf numFmtId="166" fontId="1" fillId="5" borderId="81" xfId="0" applyNumberFormat="1" applyFont="1" applyFill="1" applyBorder="1" applyAlignment="1">
      <alignment horizontal="right" wrapText="1"/>
    </xf>
    <xf numFmtId="168" fontId="1" fillId="4" borderId="81" xfId="0" applyNumberFormat="1" applyFont="1" applyFill="1" applyBorder="1" applyAlignment="1">
      <alignment horizontal="right" wrapText="1"/>
    </xf>
    <xf numFmtId="169" fontId="1" fillId="6" borderId="76" xfId="0" applyNumberFormat="1" applyFont="1" applyFill="1" applyBorder="1" applyAlignment="1">
      <alignment horizontal="right" wrapText="1"/>
    </xf>
    <xf numFmtId="170" fontId="1" fillId="5" borderId="79" xfId="0" applyNumberFormat="1" applyFont="1" applyFill="1" applyBorder="1" applyAlignment="1">
      <alignment horizontal="right" wrapText="1"/>
    </xf>
    <xf numFmtId="166" fontId="1" fillId="6" borderId="79" xfId="0" applyNumberFormat="1" applyFont="1" applyFill="1" applyBorder="1" applyAlignment="1">
      <alignment horizontal="right" wrapText="1"/>
    </xf>
    <xf numFmtId="0" fontId="1" fillId="4" borderId="84" xfId="0" applyFont="1" applyFill="1" applyBorder="1" applyAlignment="1">
      <alignment horizontal="right" wrapText="1"/>
    </xf>
    <xf numFmtId="0" fontId="1" fillId="4" borderId="85" xfId="0" applyFont="1" applyFill="1" applyBorder="1" applyAlignment="1">
      <alignment horizontal="left" wrapText="1"/>
    </xf>
    <xf numFmtId="166" fontId="1" fillId="4" borderId="76" xfId="0" applyNumberFormat="1" applyFont="1" applyFill="1" applyBorder="1" applyAlignment="1">
      <alignment horizontal="right" wrapText="1"/>
    </xf>
    <xf numFmtId="166" fontId="1" fillId="4" borderId="79" xfId="0" applyNumberFormat="1" applyFont="1" applyFill="1" applyBorder="1" applyAlignment="1">
      <alignment horizontal="right" wrapText="1"/>
    </xf>
    <xf numFmtId="166" fontId="1" fillId="4" borderId="81" xfId="0" applyNumberFormat="1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25" xfId="0" applyFont="1" applyFill="1" applyBorder="1" applyAlignment="1">
      <alignment horizontal="center" wrapText="1"/>
    </xf>
    <xf numFmtId="0" fontId="6" fillId="2" borderId="48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29" xfId="0" applyFont="1" applyFill="1" applyBorder="1" applyAlignment="1">
      <alignment horizontal="center" wrapText="1"/>
    </xf>
    <xf numFmtId="0" fontId="1" fillId="8" borderId="51" xfId="0" applyFont="1" applyFill="1" applyBorder="1" applyAlignment="1">
      <alignment horizontal="left" wrapText="1"/>
    </xf>
    <xf numFmtId="0" fontId="1" fillId="8" borderId="53" xfId="0" applyFont="1" applyFill="1" applyBorder="1" applyAlignment="1">
      <alignment horizontal="left" wrapText="1"/>
    </xf>
    <xf numFmtId="0" fontId="1" fillId="8" borderId="47" xfId="0" applyFont="1" applyFill="1" applyBorder="1" applyAlignment="1">
      <alignment horizontal="left" wrapText="1"/>
    </xf>
    <xf numFmtId="0" fontId="1" fillId="8" borderId="54" xfId="0" applyFont="1" applyFill="1" applyBorder="1" applyAlignment="1">
      <alignment horizontal="left" wrapText="1"/>
    </xf>
    <xf numFmtId="0" fontId="7" fillId="2" borderId="49" xfId="0" applyFont="1" applyFill="1" applyBorder="1" applyAlignment="1">
      <alignment horizontal="center" vertical="top" wrapText="1"/>
    </xf>
    <xf numFmtId="0" fontId="7" fillId="2" borderId="27" xfId="0" applyFont="1" applyFill="1" applyBorder="1" applyAlignment="1">
      <alignment horizontal="center" vertical="top" wrapText="1"/>
    </xf>
    <xf numFmtId="0" fontId="7" fillId="2" borderId="52" xfId="0" applyFont="1" applyFill="1" applyBorder="1" applyAlignment="1">
      <alignment horizontal="center" vertical="top" wrapText="1"/>
    </xf>
    <xf numFmtId="0" fontId="7" fillId="2" borderId="32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horizontal="left" wrapText="1"/>
    </xf>
    <xf numFmtId="0" fontId="7" fillId="2" borderId="33" xfId="0" applyFont="1" applyFill="1" applyBorder="1" applyAlignment="1">
      <alignment horizontal="left" wrapText="1"/>
    </xf>
    <xf numFmtId="0" fontId="7" fillId="2" borderId="32" xfId="0" applyFont="1" applyFill="1" applyBorder="1" applyAlignment="1">
      <alignment horizontal="center" wrapText="1"/>
    </xf>
    <xf numFmtId="0" fontId="7" fillId="2" borderId="33" xfId="0" applyFont="1" applyFill="1" applyBorder="1" applyAlignment="1">
      <alignment horizontal="center" wrapText="1"/>
    </xf>
    <xf numFmtId="0" fontId="1" fillId="8" borderId="45" xfId="0" applyFont="1" applyFill="1" applyBorder="1" applyAlignment="1">
      <alignment horizontal="left" wrapText="1"/>
    </xf>
    <xf numFmtId="0" fontId="1" fillId="8" borderId="46" xfId="0" applyFont="1" applyFill="1" applyBorder="1" applyAlignment="1">
      <alignment horizontal="left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wrapText="1"/>
    </xf>
    <xf numFmtId="0" fontId="4" fillId="2" borderId="23" xfId="0" applyFont="1" applyFill="1" applyBorder="1" applyAlignment="1">
      <alignment horizontal="left" wrapText="1"/>
    </xf>
    <xf numFmtId="0" fontId="4" fillId="2" borderId="26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4" fillId="2" borderId="21" xfId="0" applyFont="1" applyFill="1" applyBorder="1" applyAlignment="1">
      <alignment horizontal="left" wrapText="1"/>
    </xf>
    <xf numFmtId="0" fontId="4" fillId="2" borderId="25" xfId="0" applyFont="1" applyFill="1" applyBorder="1" applyAlignment="1">
      <alignment horizontal="left" wrapText="1"/>
    </xf>
    <xf numFmtId="0" fontId="7" fillId="2" borderId="5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1" fillId="0" borderId="23" xfId="0" applyFont="1" applyBorder="1" applyAlignment="1">
      <alignment wrapText="1"/>
    </xf>
    <xf numFmtId="0" fontId="0" fillId="0" borderId="0" xfId="0"/>
    <xf numFmtId="166" fontId="1" fillId="0" borderId="57" xfId="0" applyNumberFormat="1" applyFont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6" fillId="2" borderId="32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center" wrapText="1"/>
    </xf>
    <xf numFmtId="0" fontId="24" fillId="0" borderId="21" xfId="0" applyFont="1" applyBorder="1" applyAlignment="1">
      <alignment horizontal="left" vertical="center" wrapText="1"/>
    </xf>
    <xf numFmtId="0" fontId="7" fillId="0" borderId="23" xfId="0" applyFont="1" applyBorder="1" applyAlignment="1">
      <alignment wrapText="1"/>
    </xf>
    <xf numFmtId="0" fontId="1" fillId="0" borderId="21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167" fontId="1" fillId="0" borderId="0" xfId="0" applyNumberFormat="1" applyFont="1" applyAlignment="1">
      <alignment wrapText="1"/>
    </xf>
    <xf numFmtId="0" fontId="22" fillId="0" borderId="0" xfId="0" applyFont="1" applyAlignment="1">
      <alignment wrapText="1"/>
    </xf>
    <xf numFmtId="0" fontId="6" fillId="2" borderId="32" xfId="0" applyFont="1" applyFill="1" applyBorder="1" applyAlignment="1">
      <alignment horizontal="left" wrapText="1"/>
    </xf>
    <xf numFmtId="0" fontId="6" fillId="2" borderId="33" xfId="0" applyFont="1" applyFill="1" applyBorder="1" applyAlignment="1">
      <alignment horizontal="left" wrapText="1"/>
    </xf>
    <xf numFmtId="0" fontId="6" fillId="9" borderId="32" xfId="0" applyFont="1" applyFill="1" applyBorder="1" applyAlignment="1">
      <alignment horizontal="left" wrapText="1" indent="1"/>
    </xf>
    <xf numFmtId="0" fontId="6" fillId="9" borderId="33" xfId="0" applyFont="1" applyFill="1" applyBorder="1" applyAlignment="1">
      <alignment horizontal="left" wrapText="1" indent="1"/>
    </xf>
    <xf numFmtId="0" fontId="1" fillId="0" borderId="2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58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20" fillId="0" borderId="32" xfId="0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20" fillId="0" borderId="33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2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7">
    <dxf>
      <font>
        <b/>
        <color rgb="FFFFFFFF"/>
      </font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0000"/>
      </font>
      <fill>
        <patternFill patternType="solid">
          <bgColor rgb="FFEBF1DE"/>
        </patternFill>
      </fill>
    </dxf>
    <dxf>
      <font>
        <color rgb="FF000000"/>
      </font>
      <fill>
        <patternFill patternType="solid">
          <bgColor rgb="FFEBF1DE"/>
        </patternFill>
      </fill>
    </dxf>
    <dxf>
      <font>
        <color rgb="FF000000"/>
      </font>
      <fill>
        <patternFill patternType="solid">
          <bgColor rgb="FFEBF1DE"/>
        </patternFill>
      </fill>
    </dxf>
    <dxf>
      <font>
        <color rgb="FF000000"/>
      </font>
      <fill>
        <patternFill patternType="solid">
          <bgColor rgb="FFF2DCDB"/>
        </patternFill>
      </fill>
    </dxf>
    <dxf>
      <font>
        <color rgb="FF000000"/>
      </font>
      <fill>
        <patternFill patternType="solid">
          <bgColor rgb="FFEBF1DE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990600</xdr:colOff>
      <xdr:row>0</xdr:row>
      <xdr:rowOff>171450</xdr:rowOff>
    </xdr:from>
    <xdr:to>
      <xdr:col>8</xdr:col>
      <xdr:colOff>720189</xdr:colOff>
      <xdr:row>2</xdr:row>
      <xdr:rowOff>166370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C9EDD1C2-C47B-496B-BA5F-98EBB12347F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6975" y="171450"/>
          <a:ext cx="1958438" cy="5664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723900</xdr:colOff>
      <xdr:row>0</xdr:row>
      <xdr:rowOff>200025</xdr:rowOff>
    </xdr:from>
    <xdr:to>
      <xdr:col>10</xdr:col>
      <xdr:colOff>377288</xdr:colOff>
      <xdr:row>2</xdr:row>
      <xdr:rowOff>194945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85CBC39F-3627-4CFC-B919-0520794E87F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0775" y="200025"/>
          <a:ext cx="1958438" cy="5664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95250</xdr:colOff>
      <xdr:row>0</xdr:row>
      <xdr:rowOff>171450</xdr:rowOff>
    </xdr:from>
    <xdr:to>
      <xdr:col>10</xdr:col>
      <xdr:colOff>91538</xdr:colOff>
      <xdr:row>2</xdr:row>
      <xdr:rowOff>166370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E8102505-CBD4-44E9-9EBE-F1DE91F17BF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1125" y="171450"/>
          <a:ext cx="1958438" cy="5664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933450</xdr:colOff>
      <xdr:row>0</xdr:row>
      <xdr:rowOff>180975</xdr:rowOff>
    </xdr:from>
    <xdr:to>
      <xdr:col>9</xdr:col>
      <xdr:colOff>320138</xdr:colOff>
      <xdr:row>2</xdr:row>
      <xdr:rowOff>175895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B991102E-44E3-4FC3-A557-C2300D0B466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5875" y="180975"/>
          <a:ext cx="1958438" cy="5664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238125</xdr:colOff>
      <xdr:row>0</xdr:row>
      <xdr:rowOff>190500</xdr:rowOff>
    </xdr:from>
    <xdr:to>
      <xdr:col>10</xdr:col>
      <xdr:colOff>15338</xdr:colOff>
      <xdr:row>2</xdr:row>
      <xdr:rowOff>185420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1B19D8C3-220B-435A-9275-9E130FD426D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72575" y="190500"/>
          <a:ext cx="1958438" cy="5664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809625</xdr:colOff>
      <xdr:row>0</xdr:row>
      <xdr:rowOff>200025</xdr:rowOff>
    </xdr:from>
    <xdr:to>
      <xdr:col>8</xdr:col>
      <xdr:colOff>682088</xdr:colOff>
      <xdr:row>2</xdr:row>
      <xdr:rowOff>194945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62543344-6AA2-4BB0-8311-1D181E9EB01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58325" y="200025"/>
          <a:ext cx="1958438" cy="5664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57150</xdr:colOff>
      <xdr:row>0</xdr:row>
      <xdr:rowOff>209550</xdr:rowOff>
    </xdr:from>
    <xdr:to>
      <xdr:col>13</xdr:col>
      <xdr:colOff>265430</xdr:colOff>
      <xdr:row>2</xdr:row>
      <xdr:rowOff>204470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DA569D85-CEB6-47DD-A505-519F0926B8C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30025" y="209550"/>
          <a:ext cx="1941830" cy="5664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9</xdr:col>
      <xdr:colOff>503555</xdr:colOff>
      <xdr:row>2</xdr:row>
      <xdr:rowOff>280670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0F3CA2D7-A4B5-4C02-8A5B-611BC5501ED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0" y="285750"/>
          <a:ext cx="1941830" cy="5664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0</xdr:row>
      <xdr:rowOff>209550</xdr:rowOff>
    </xdr:from>
    <xdr:to>
      <xdr:col>9</xdr:col>
      <xdr:colOff>113030</xdr:colOff>
      <xdr:row>2</xdr:row>
      <xdr:rowOff>204470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56EC8CEE-F6D4-4D61-8D82-870D523E3A9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01325" y="209550"/>
          <a:ext cx="1941830" cy="5664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714375</xdr:colOff>
      <xdr:row>0</xdr:row>
      <xdr:rowOff>123825</xdr:rowOff>
    </xdr:from>
    <xdr:to>
      <xdr:col>11</xdr:col>
      <xdr:colOff>446405</xdr:colOff>
      <xdr:row>2</xdr:row>
      <xdr:rowOff>118745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B104C2FD-96E8-4E1D-91C9-97B23E96D7B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1375" y="123825"/>
          <a:ext cx="1941830" cy="5664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1009650</xdr:colOff>
      <xdr:row>0</xdr:row>
      <xdr:rowOff>152400</xdr:rowOff>
    </xdr:from>
    <xdr:to>
      <xdr:col>11</xdr:col>
      <xdr:colOff>36830</xdr:colOff>
      <xdr:row>2</xdr:row>
      <xdr:rowOff>147320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C345A604-4044-43AC-A3A9-F955B8BAF06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58900" y="152400"/>
          <a:ext cx="1941830" cy="5664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1600200</xdr:colOff>
      <xdr:row>0</xdr:row>
      <xdr:rowOff>114300</xdr:rowOff>
    </xdr:from>
    <xdr:to>
      <xdr:col>17</xdr:col>
      <xdr:colOff>846455</xdr:colOff>
      <xdr:row>2</xdr:row>
      <xdr:rowOff>109220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3A13DE2A-6A74-4820-93CD-DDA1FF0D54D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73900" y="114300"/>
          <a:ext cx="1941830" cy="5664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1771650</xdr:colOff>
      <xdr:row>0</xdr:row>
      <xdr:rowOff>190500</xdr:rowOff>
    </xdr:from>
    <xdr:to>
      <xdr:col>17</xdr:col>
      <xdr:colOff>1017905</xdr:colOff>
      <xdr:row>2</xdr:row>
      <xdr:rowOff>185420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58A9881D-25C9-4329-AD71-353FF696852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45350" y="190500"/>
          <a:ext cx="1941830" cy="5664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1743075</xdr:colOff>
      <xdr:row>0</xdr:row>
      <xdr:rowOff>266700</xdr:rowOff>
    </xdr:from>
    <xdr:to>
      <xdr:col>17</xdr:col>
      <xdr:colOff>862330</xdr:colOff>
      <xdr:row>2</xdr:row>
      <xdr:rowOff>261620</xdr:rowOff>
    </xdr:to>
    <xdr:pic>
      <xdr:nvPicPr>
        <xdr:cNvPr id="3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C7D85E80-DB41-43CF-A7D8-DA24E5602A5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16775" y="266700"/>
          <a:ext cx="1941830" cy="56642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1676400</xdr:colOff>
      <xdr:row>0</xdr:row>
      <xdr:rowOff>228600</xdr:rowOff>
    </xdr:from>
    <xdr:to>
      <xdr:col>17</xdr:col>
      <xdr:colOff>922655</xdr:colOff>
      <xdr:row>2</xdr:row>
      <xdr:rowOff>223520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18C63842-49BD-4275-AA64-18B90B58D83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50100" y="228600"/>
          <a:ext cx="1941830" cy="56642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1609725</xdr:colOff>
      <xdr:row>0</xdr:row>
      <xdr:rowOff>228600</xdr:rowOff>
    </xdr:from>
    <xdr:to>
      <xdr:col>17</xdr:col>
      <xdr:colOff>855980</xdr:colOff>
      <xdr:row>2</xdr:row>
      <xdr:rowOff>223520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8D62F303-A634-4A84-84A4-17C09CD7AA1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83425" y="228600"/>
          <a:ext cx="1941830" cy="56642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1476375</xdr:colOff>
      <xdr:row>0</xdr:row>
      <xdr:rowOff>209550</xdr:rowOff>
    </xdr:from>
    <xdr:to>
      <xdr:col>17</xdr:col>
      <xdr:colOff>722630</xdr:colOff>
      <xdr:row>2</xdr:row>
      <xdr:rowOff>204470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0A9E5DF8-A5A6-428C-B8E5-191742B9352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50075" y="209550"/>
          <a:ext cx="1941830" cy="566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showRuler="0" zoomScaleNormal="100" workbookViewId="0">
      <selection sqref="A1:XFD1048576"/>
    </sheetView>
  </sheetViews>
  <sheetFormatPr defaultColWidth="13.7265625" defaultRowHeight="12.5"/>
  <cols>
    <col min="1" max="1" width="11.81640625" customWidth="1"/>
    <col min="2" max="2" width="70.81640625" customWidth="1"/>
    <col min="3" max="4" width="14" customWidth="1"/>
    <col min="5" max="5" width="6.453125" customWidth="1"/>
    <col min="6" max="6" width="18.81640625" customWidth="1"/>
    <col min="7" max="7" width="8.1796875" customWidth="1"/>
    <col min="8" max="8" width="6.453125" customWidth="1"/>
    <col min="9" max="9" width="13" customWidth="1"/>
    <col min="10" max="10" width="7.54296875" customWidth="1"/>
    <col min="11" max="16" width="6.453125" customWidth="1"/>
    <col min="17" max="28" width="9.1796875" customWidth="1"/>
    <col min="29" max="245" width="9.54296875" customWidth="1"/>
  </cols>
  <sheetData>
    <row r="1" spans="1:11" ht="22.5" customHeight="1">
      <c r="A1" s="527" t="s">
        <v>0</v>
      </c>
    </row>
    <row r="2" spans="1:11" ht="22.5" customHeight="1"/>
    <row r="3" spans="1:11" ht="22.5" customHeight="1">
      <c r="A3" s="528" t="s">
        <v>1</v>
      </c>
    </row>
    <row r="4" spans="1:11" ht="17.5" customHeight="1">
      <c r="A4" s="529"/>
      <c r="B4" s="40"/>
      <c r="C4" s="40"/>
      <c r="D4" s="40"/>
      <c r="E4" s="41"/>
      <c r="F4" s="41"/>
      <c r="G4" s="41"/>
      <c r="H4" s="41"/>
      <c r="I4" s="41"/>
      <c r="J4" s="41"/>
      <c r="K4" s="41"/>
    </row>
    <row r="5" spans="1:11" ht="18.399999999999999" customHeight="1"/>
    <row r="6" spans="1:11" ht="22.5" customHeight="1">
      <c r="A6" s="530" t="s">
        <v>2</v>
      </c>
      <c r="B6" s="42"/>
      <c r="C6" s="35"/>
    </row>
    <row r="7" spans="1:11" ht="23.25" customHeight="1">
      <c r="A7" s="531" t="s">
        <v>3</v>
      </c>
      <c r="B7" s="43"/>
      <c r="C7" s="35"/>
    </row>
    <row r="8" spans="1:11" ht="12.65" customHeight="1">
      <c r="A8" s="44"/>
      <c r="B8" s="33"/>
    </row>
    <row r="9" spans="1:11" ht="13.4" customHeight="1"/>
    <row r="10" spans="1:11" ht="17.5" customHeight="1">
      <c r="A10" s="2" t="s">
        <v>4</v>
      </c>
      <c r="B10" s="3" t="s">
        <v>5</v>
      </c>
      <c r="C10" s="4" t="s">
        <v>6</v>
      </c>
      <c r="D10" s="5" t="s">
        <v>7</v>
      </c>
      <c r="E10" s="45"/>
      <c r="F10" s="606" t="s">
        <v>8</v>
      </c>
      <c r="G10" s="607"/>
      <c r="H10" s="46"/>
      <c r="I10" s="606" t="s">
        <v>9</v>
      </c>
      <c r="J10" s="607"/>
      <c r="K10" s="35"/>
    </row>
    <row r="11" spans="1:11" ht="17.5" customHeight="1">
      <c r="A11" s="6" t="s">
        <v>10</v>
      </c>
      <c r="B11" s="47"/>
      <c r="C11" s="48"/>
      <c r="D11" s="7" t="s">
        <v>11</v>
      </c>
      <c r="E11" s="45"/>
      <c r="F11" s="608"/>
      <c r="G11" s="609"/>
      <c r="H11" s="46"/>
      <c r="I11" s="608"/>
      <c r="J11" s="609"/>
      <c r="K11" s="35"/>
    </row>
    <row r="12" spans="1:11" ht="33.4" customHeight="1">
      <c r="A12" s="49"/>
      <c r="B12" s="50"/>
      <c r="C12" s="51"/>
      <c r="D12" s="52"/>
      <c r="E12" s="45"/>
      <c r="F12" s="8" t="s">
        <v>12</v>
      </c>
      <c r="G12" s="9" t="s">
        <v>13</v>
      </c>
      <c r="H12" s="45"/>
      <c r="I12" s="8" t="s">
        <v>14</v>
      </c>
      <c r="J12" s="9" t="s">
        <v>13</v>
      </c>
      <c r="K12" s="35"/>
    </row>
    <row r="13" spans="1:11" ht="14.15" customHeight="1">
      <c r="A13" s="33"/>
      <c r="B13" s="53"/>
      <c r="C13" s="33"/>
      <c r="D13" s="33"/>
      <c r="F13" s="33"/>
      <c r="G13" s="33"/>
      <c r="I13" s="33"/>
      <c r="J13" s="33"/>
    </row>
    <row r="14" spans="1:11" ht="15" customHeight="1"/>
    <row r="15" spans="1:11" ht="18.399999999999999" customHeight="1">
      <c r="A15" s="54"/>
      <c r="B15" s="10" t="s">
        <v>15</v>
      </c>
      <c r="C15" s="55"/>
      <c r="D15" s="56"/>
      <c r="E15" s="35"/>
    </row>
    <row r="16" spans="1:11" ht="15" customHeight="1">
      <c r="A16" s="11" t="s">
        <v>16</v>
      </c>
      <c r="B16" s="12" t="s">
        <v>17</v>
      </c>
      <c r="C16" s="13" t="s">
        <v>18</v>
      </c>
      <c r="D16" s="14" t="s">
        <v>19</v>
      </c>
      <c r="E16" s="45"/>
      <c r="F16" s="15">
        <v>5429.6120000000001</v>
      </c>
      <c r="G16" s="16" t="s">
        <v>20</v>
      </c>
      <c r="H16" s="45"/>
      <c r="I16" s="17">
        <v>5456.8729999999996</v>
      </c>
      <c r="J16" s="18" t="s">
        <v>21</v>
      </c>
      <c r="K16" s="57"/>
    </row>
    <row r="17" spans="1:11" ht="16.75" customHeight="1">
      <c r="A17" s="19" t="s">
        <v>22</v>
      </c>
      <c r="B17" s="20" t="s">
        <v>23</v>
      </c>
      <c r="C17" s="21" t="s">
        <v>24</v>
      </c>
      <c r="D17" s="22" t="s">
        <v>19</v>
      </c>
      <c r="E17" s="45"/>
      <c r="F17" s="23">
        <v>0</v>
      </c>
      <c r="G17" s="24" t="s">
        <v>25</v>
      </c>
      <c r="H17" s="45"/>
      <c r="I17" s="58"/>
      <c r="J17" s="18"/>
      <c r="K17" s="57"/>
    </row>
    <row r="18" spans="1:11" ht="16.75" customHeight="1">
      <c r="A18" s="19" t="s">
        <v>26</v>
      </c>
      <c r="B18" s="20" t="s">
        <v>27</v>
      </c>
      <c r="C18" s="21" t="s">
        <v>28</v>
      </c>
      <c r="D18" s="22" t="s">
        <v>29</v>
      </c>
      <c r="E18" s="45"/>
      <c r="F18" s="25">
        <f>F17/(F16*1000)</f>
        <v>0</v>
      </c>
      <c r="G18" s="24" t="s">
        <v>25</v>
      </c>
      <c r="H18" s="45"/>
      <c r="I18" s="25">
        <f>I17/(I16*1000)</f>
        <v>0</v>
      </c>
      <c r="J18" s="59"/>
      <c r="K18" s="57"/>
    </row>
    <row r="19" spans="1:11" ht="16.75" customHeight="1">
      <c r="A19" s="19" t="s">
        <v>30</v>
      </c>
      <c r="B19" s="20" t="s">
        <v>31</v>
      </c>
      <c r="C19" s="21" t="s">
        <v>24</v>
      </c>
      <c r="D19" s="22" t="s">
        <v>19</v>
      </c>
      <c r="E19" s="45"/>
      <c r="F19" s="23">
        <v>0</v>
      </c>
      <c r="G19" s="24" t="s">
        <v>25</v>
      </c>
      <c r="H19" s="45"/>
      <c r="I19" s="58"/>
      <c r="J19" s="18"/>
      <c r="K19" s="57"/>
    </row>
    <row r="20" spans="1:11" ht="16.75" customHeight="1">
      <c r="A20" s="19" t="s">
        <v>32</v>
      </c>
      <c r="B20" s="20" t="s">
        <v>33</v>
      </c>
      <c r="C20" s="21" t="s">
        <v>28</v>
      </c>
      <c r="D20" s="22" t="s">
        <v>29</v>
      </c>
      <c r="E20" s="45"/>
      <c r="F20" s="25">
        <f>F19/(F16*1000)</f>
        <v>0</v>
      </c>
      <c r="G20" s="24" t="s">
        <v>25</v>
      </c>
      <c r="H20" s="45"/>
      <c r="I20" s="25">
        <f>I19/(I16*1000)</f>
        <v>0</v>
      </c>
      <c r="J20" s="59"/>
      <c r="K20" s="57"/>
    </row>
    <row r="21" spans="1:11" ht="16.75" customHeight="1">
      <c r="A21" s="19" t="s">
        <v>34</v>
      </c>
      <c r="B21" s="20" t="s">
        <v>35</v>
      </c>
      <c r="C21" s="21" t="s">
        <v>24</v>
      </c>
      <c r="D21" s="22" t="s">
        <v>19</v>
      </c>
      <c r="E21" s="60"/>
      <c r="F21" s="23">
        <v>6</v>
      </c>
      <c r="G21" s="24" t="s">
        <v>36</v>
      </c>
      <c r="H21" s="45"/>
      <c r="I21" s="58"/>
      <c r="J21" s="18"/>
      <c r="K21" s="57"/>
    </row>
    <row r="22" spans="1:11" ht="16.75" customHeight="1">
      <c r="A22" s="19" t="s">
        <v>37</v>
      </c>
      <c r="B22" s="20" t="s">
        <v>38</v>
      </c>
      <c r="C22" s="21" t="s">
        <v>24</v>
      </c>
      <c r="D22" s="22" t="s">
        <v>19</v>
      </c>
      <c r="E22" s="60"/>
      <c r="F22" s="23">
        <v>86</v>
      </c>
      <c r="G22" s="24" t="s">
        <v>36</v>
      </c>
      <c r="H22" s="45"/>
      <c r="I22" s="58"/>
      <c r="J22" s="18"/>
      <c r="K22" s="61"/>
    </row>
    <row r="23" spans="1:11" ht="15" customHeight="1">
      <c r="A23" s="26" t="s">
        <v>39</v>
      </c>
      <c r="B23" s="27" t="s">
        <v>40</v>
      </c>
      <c r="C23" s="28" t="s">
        <v>24</v>
      </c>
      <c r="D23" s="29" t="s">
        <v>19</v>
      </c>
      <c r="E23" s="45"/>
      <c r="F23" s="30">
        <v>142</v>
      </c>
      <c r="G23" s="31" t="s">
        <v>36</v>
      </c>
      <c r="H23" s="45"/>
      <c r="I23" s="62"/>
      <c r="J23" s="18"/>
      <c r="K23" s="57"/>
    </row>
    <row r="24" spans="1:11" ht="14.15" customHeight="1">
      <c r="A24" s="33"/>
      <c r="B24" s="33"/>
      <c r="C24" s="33"/>
      <c r="D24" s="33"/>
      <c r="F24" s="33"/>
      <c r="G24" s="33"/>
      <c r="I24" s="33"/>
      <c r="J24" s="41"/>
    </row>
    <row r="25" spans="1:11" ht="14.15" customHeight="1"/>
    <row r="26" spans="1:11" ht="15" customHeight="1"/>
    <row r="27" spans="1:11" ht="14.15" customHeight="1">
      <c r="A27" s="551" t="s">
        <v>41</v>
      </c>
      <c r="B27" s="553"/>
      <c r="C27" s="33" t="s">
        <v>42</v>
      </c>
      <c r="D27" s="34"/>
      <c r="E27" s="33"/>
      <c r="F27" s="33"/>
      <c r="G27" s="63"/>
      <c r="H27" s="35"/>
    </row>
    <row r="28" spans="1:11" ht="14.15" customHeight="1">
      <c r="A28" s="541"/>
      <c r="H28" s="35"/>
    </row>
    <row r="29" spans="1:11" ht="14.15" customHeight="1">
      <c r="A29" s="541" t="s">
        <v>43</v>
      </c>
      <c r="C29" s="36" t="s">
        <v>42</v>
      </c>
      <c r="H29" s="35"/>
    </row>
    <row r="30" spans="1:11" ht="14.15" customHeight="1">
      <c r="A30" s="541"/>
      <c r="H30" s="35"/>
    </row>
    <row r="31" spans="1:11" ht="15" customHeight="1">
      <c r="A31" s="552" t="s">
        <v>44</v>
      </c>
      <c r="B31" s="539"/>
      <c r="C31" s="38" t="s">
        <v>45</v>
      </c>
      <c r="D31" t="s">
        <v>46</v>
      </c>
      <c r="H31" s="35"/>
    </row>
    <row r="32" spans="1:11" ht="14.15" customHeight="1">
      <c r="A32" s="33"/>
      <c r="B32" s="33"/>
      <c r="C32" s="33"/>
      <c r="D32" s="33"/>
      <c r="E32" s="33"/>
      <c r="F32" s="33"/>
      <c r="G32" s="33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</sheetData>
  <mergeCells count="2">
    <mergeCell ref="I10:J11"/>
    <mergeCell ref="F10:G11"/>
  </mergeCells>
  <dataValidations count="1">
    <dataValidation type="list" allowBlank="1" sqref="J16:J23" xr:uid="{00000000-0002-0000-00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3"/>
  <sheetViews>
    <sheetView showRuler="0" workbookViewId="0">
      <selection sqref="A1:XFD1048576"/>
    </sheetView>
  </sheetViews>
  <sheetFormatPr defaultColWidth="13.7265625" defaultRowHeight="12.5"/>
  <cols>
    <col min="1" max="1" width="21.7265625" customWidth="1"/>
    <col min="2" max="2" width="73.54296875" customWidth="1"/>
    <col min="3" max="3" width="9.54296875" customWidth="1"/>
    <col min="4" max="5" width="14" customWidth="1"/>
    <col min="6" max="6" width="6.453125" customWidth="1"/>
    <col min="7" max="7" width="11.81640625" customWidth="1"/>
    <col min="8" max="8" width="6.7265625" customWidth="1"/>
    <col min="9" max="9" width="4.1796875" customWidth="1"/>
    <col min="10" max="10" width="11.81640625" customWidth="1"/>
    <col min="11" max="11" width="8.453125" customWidth="1"/>
    <col min="12" max="22" width="9.54296875" customWidth="1"/>
  </cols>
  <sheetData>
    <row r="1" spans="1:12" ht="22.5" customHeight="1">
      <c r="A1" s="527" t="s">
        <v>0</v>
      </c>
    </row>
    <row r="2" spans="1:12" ht="22.5" customHeight="1"/>
    <row r="3" spans="1:12" ht="22.5" customHeight="1">
      <c r="A3" s="528" t="s">
        <v>1</v>
      </c>
    </row>
    <row r="4" spans="1:12" ht="17.5" customHeight="1">
      <c r="A4" s="529"/>
      <c r="B4" s="40"/>
      <c r="C4" s="101"/>
      <c r="D4" s="40"/>
      <c r="E4" s="40"/>
      <c r="F4" s="41"/>
      <c r="G4" s="41"/>
      <c r="H4" s="41"/>
      <c r="I4" s="41"/>
      <c r="J4" s="41"/>
      <c r="K4" s="41"/>
      <c r="L4" s="102"/>
    </row>
    <row r="5" spans="1:12" ht="18.399999999999999" customHeight="1"/>
    <row r="6" spans="1:12" ht="22.5" customHeight="1">
      <c r="A6" s="530" t="s">
        <v>2</v>
      </c>
      <c r="B6" s="42"/>
      <c r="C6" s="103"/>
    </row>
    <row r="7" spans="1:12" ht="23.25" customHeight="1">
      <c r="A7" s="531" t="s">
        <v>47</v>
      </c>
      <c r="B7" s="43"/>
      <c r="C7" s="104"/>
    </row>
    <row r="8" spans="1:12" ht="14.15" customHeight="1">
      <c r="A8" s="33"/>
      <c r="B8" s="33"/>
    </row>
    <row r="9" spans="1:12" ht="14.15" customHeight="1"/>
    <row r="10" spans="1:12" ht="16.75" customHeight="1">
      <c r="A10" s="2" t="s">
        <v>4</v>
      </c>
      <c r="B10" s="3" t="s">
        <v>5</v>
      </c>
      <c r="C10" s="4" t="s">
        <v>48</v>
      </c>
      <c r="D10" s="4" t="s">
        <v>6</v>
      </c>
      <c r="E10" s="5" t="s">
        <v>7</v>
      </c>
      <c r="F10" s="105"/>
      <c r="G10" s="606" t="s">
        <v>8</v>
      </c>
      <c r="H10" s="607"/>
      <c r="I10" s="46"/>
      <c r="J10" s="606" t="s">
        <v>9</v>
      </c>
      <c r="K10" s="607"/>
      <c r="L10" s="35"/>
    </row>
    <row r="11" spans="1:12" ht="17.5" customHeight="1">
      <c r="A11" s="6" t="s">
        <v>10</v>
      </c>
      <c r="B11" s="47"/>
      <c r="C11" s="48" t="s">
        <v>10</v>
      </c>
      <c r="D11" s="48"/>
      <c r="E11" s="7" t="s">
        <v>11</v>
      </c>
      <c r="F11" s="105"/>
      <c r="G11" s="608"/>
      <c r="H11" s="609"/>
      <c r="I11" s="46"/>
      <c r="J11" s="608"/>
      <c r="K11" s="609"/>
      <c r="L11" s="35"/>
    </row>
    <row r="12" spans="1:12" ht="27.65" customHeight="1">
      <c r="A12" s="49"/>
      <c r="B12" s="50"/>
      <c r="C12" s="51"/>
      <c r="D12" s="51"/>
      <c r="E12" s="52"/>
      <c r="F12" s="105"/>
      <c r="G12" s="8" t="str">
        <f>'B1'!F12</f>
        <v>2025-26</v>
      </c>
      <c r="H12" s="9" t="s">
        <v>13</v>
      </c>
      <c r="I12" s="45"/>
      <c r="J12" s="8" t="str">
        <f>'B1'!I12</f>
        <v>2026-27</v>
      </c>
      <c r="K12" s="9" t="s">
        <v>13</v>
      </c>
      <c r="L12" s="35"/>
    </row>
    <row r="13" spans="1:12" ht="15" customHeight="1">
      <c r="A13" s="106"/>
      <c r="B13" s="107"/>
      <c r="C13" s="75"/>
      <c r="D13" s="106"/>
      <c r="E13" s="106"/>
      <c r="G13" s="33"/>
      <c r="H13" s="33"/>
      <c r="J13" s="53"/>
      <c r="K13" s="53"/>
    </row>
    <row r="14" spans="1:12" ht="18.399999999999999" customHeight="1">
      <c r="A14" s="54"/>
      <c r="B14" s="10" t="s">
        <v>49</v>
      </c>
      <c r="C14" s="108"/>
      <c r="D14" s="55"/>
      <c r="E14" s="56"/>
      <c r="F14" s="109"/>
    </row>
    <row r="15" spans="1:12" ht="16.75" customHeight="1">
      <c r="A15" s="64" t="s">
        <v>50</v>
      </c>
      <c r="B15" s="12" t="s">
        <v>51</v>
      </c>
      <c r="C15" s="65" t="s">
        <v>52</v>
      </c>
      <c r="D15" s="65" t="s">
        <v>24</v>
      </c>
      <c r="E15" s="66" t="s">
        <v>53</v>
      </c>
      <c r="F15" s="45"/>
      <c r="G15" s="67">
        <v>2844558</v>
      </c>
      <c r="H15" s="68" t="s">
        <v>20</v>
      </c>
      <c r="I15" s="110"/>
      <c r="J15" s="67">
        <v>2866881</v>
      </c>
      <c r="K15" s="68" t="s">
        <v>21</v>
      </c>
      <c r="L15" s="111"/>
    </row>
    <row r="16" spans="1:12" ht="14.15" customHeight="1">
      <c r="A16" s="69" t="s">
        <v>54</v>
      </c>
      <c r="B16" s="20" t="s">
        <v>55</v>
      </c>
      <c r="C16" s="70" t="s">
        <v>56</v>
      </c>
      <c r="D16" s="70" t="s">
        <v>24</v>
      </c>
      <c r="E16" s="71" t="s">
        <v>19</v>
      </c>
      <c r="F16" s="45"/>
      <c r="G16" s="23">
        <v>194</v>
      </c>
      <c r="H16" s="72" t="s">
        <v>36</v>
      </c>
      <c r="I16" s="45"/>
      <c r="J16" s="23">
        <v>185</v>
      </c>
      <c r="K16" s="72" t="s">
        <v>57</v>
      </c>
      <c r="L16" s="35"/>
    </row>
    <row r="17" spans="1:15" ht="14.15" customHeight="1">
      <c r="A17" s="69" t="s">
        <v>58</v>
      </c>
      <c r="B17" s="20" t="s">
        <v>59</v>
      </c>
      <c r="C17" s="70" t="s">
        <v>58</v>
      </c>
      <c r="D17" s="70" t="s">
        <v>24</v>
      </c>
      <c r="E17" s="71" t="s">
        <v>19</v>
      </c>
      <c r="F17" s="45"/>
      <c r="G17" s="23">
        <v>0</v>
      </c>
      <c r="H17" s="72" t="s">
        <v>36</v>
      </c>
      <c r="I17" s="45"/>
      <c r="J17" s="23">
        <v>0</v>
      </c>
      <c r="K17" s="72" t="s">
        <v>57</v>
      </c>
      <c r="L17" s="35"/>
    </row>
    <row r="18" spans="1:15" ht="14.15" customHeight="1">
      <c r="A18" s="69" t="s">
        <v>60</v>
      </c>
      <c r="B18" s="20" t="s">
        <v>61</v>
      </c>
      <c r="C18" s="70" t="s">
        <v>60</v>
      </c>
      <c r="D18" s="70" t="s">
        <v>24</v>
      </c>
      <c r="E18" s="71" t="s">
        <v>19</v>
      </c>
      <c r="F18" s="60"/>
      <c r="G18" s="23">
        <v>2</v>
      </c>
      <c r="H18" s="72" t="s">
        <v>36</v>
      </c>
      <c r="I18" s="45"/>
      <c r="J18" s="23">
        <v>12</v>
      </c>
      <c r="K18" s="72" t="s">
        <v>57</v>
      </c>
      <c r="L18" s="35"/>
    </row>
    <row r="19" spans="1:15" ht="14.15" customHeight="1">
      <c r="A19" s="69" t="s">
        <v>62</v>
      </c>
      <c r="B19" s="20" t="s">
        <v>63</v>
      </c>
      <c r="C19" s="70" t="s">
        <v>62</v>
      </c>
      <c r="D19" s="70" t="s">
        <v>24</v>
      </c>
      <c r="E19" s="71" t="s">
        <v>19</v>
      </c>
      <c r="F19" s="45"/>
      <c r="G19" s="23">
        <v>0</v>
      </c>
      <c r="H19" s="72" t="s">
        <v>36</v>
      </c>
      <c r="I19" s="45"/>
      <c r="J19" s="23">
        <v>0</v>
      </c>
      <c r="K19" s="72" t="s">
        <v>57</v>
      </c>
      <c r="L19" s="35"/>
      <c r="O19" s="112"/>
    </row>
    <row r="20" spans="1:15" ht="14.15" customHeight="1">
      <c r="A20" s="69" t="s">
        <v>64</v>
      </c>
      <c r="B20" s="20" t="s">
        <v>65</v>
      </c>
      <c r="C20" s="70" t="s">
        <v>64</v>
      </c>
      <c r="D20" s="70" t="s">
        <v>24</v>
      </c>
      <c r="E20" s="71" t="s">
        <v>19</v>
      </c>
      <c r="F20" s="45"/>
      <c r="G20" s="23">
        <v>3</v>
      </c>
      <c r="H20" s="72" t="s">
        <v>36</v>
      </c>
      <c r="I20" s="45"/>
      <c r="J20" s="23">
        <v>0</v>
      </c>
      <c r="K20" s="72" t="s">
        <v>57</v>
      </c>
      <c r="L20" s="35"/>
      <c r="O20" s="112"/>
    </row>
    <row r="21" spans="1:15" ht="14.15" customHeight="1">
      <c r="A21" s="69" t="s">
        <v>66</v>
      </c>
      <c r="B21" s="20" t="s">
        <v>67</v>
      </c>
      <c r="C21" s="70" t="s">
        <v>66</v>
      </c>
      <c r="D21" s="70" t="s">
        <v>24</v>
      </c>
      <c r="E21" s="71" t="s">
        <v>19</v>
      </c>
      <c r="F21" s="45"/>
      <c r="G21" s="23">
        <v>8</v>
      </c>
      <c r="H21" s="72" t="s">
        <v>36</v>
      </c>
      <c r="I21" s="45"/>
      <c r="J21" s="23">
        <v>0</v>
      </c>
      <c r="K21" s="72" t="s">
        <v>57</v>
      </c>
      <c r="L21" s="35"/>
      <c r="O21" s="112"/>
    </row>
    <row r="22" spans="1:15" ht="14.15" customHeight="1">
      <c r="A22" s="69" t="s">
        <v>68</v>
      </c>
      <c r="B22" s="20" t="s">
        <v>69</v>
      </c>
      <c r="C22" s="70" t="s">
        <v>68</v>
      </c>
      <c r="D22" s="70" t="s">
        <v>24</v>
      </c>
      <c r="E22" s="71" t="s">
        <v>19</v>
      </c>
      <c r="F22" s="45"/>
      <c r="G22" s="23">
        <v>0</v>
      </c>
      <c r="H22" s="72" t="s">
        <v>36</v>
      </c>
      <c r="I22" s="45"/>
      <c r="J22" s="23">
        <v>0</v>
      </c>
      <c r="K22" s="72" t="s">
        <v>57</v>
      </c>
      <c r="L22" s="35"/>
      <c r="O22" s="112"/>
    </row>
    <row r="23" spans="1:15" ht="14.15" customHeight="1">
      <c r="A23" s="69" t="s">
        <v>70</v>
      </c>
      <c r="B23" s="20" t="s">
        <v>71</v>
      </c>
      <c r="C23" s="70" t="s">
        <v>72</v>
      </c>
      <c r="D23" s="70" t="s">
        <v>24</v>
      </c>
      <c r="E23" s="71" t="s">
        <v>19</v>
      </c>
      <c r="F23" s="45"/>
      <c r="G23" s="23">
        <v>185</v>
      </c>
      <c r="H23" s="72" t="s">
        <v>36</v>
      </c>
      <c r="I23" s="45"/>
      <c r="J23" s="23">
        <v>198</v>
      </c>
      <c r="K23" s="72" t="s">
        <v>57</v>
      </c>
      <c r="L23" s="35"/>
      <c r="O23" s="112"/>
    </row>
    <row r="24" spans="1:15" ht="14.15" customHeight="1">
      <c r="A24" s="69" t="s">
        <v>73</v>
      </c>
      <c r="B24" s="20" t="s">
        <v>74</v>
      </c>
      <c r="C24" s="70"/>
      <c r="D24" s="70" t="s">
        <v>24</v>
      </c>
      <c r="E24" s="71" t="s">
        <v>19</v>
      </c>
      <c r="F24" s="45"/>
      <c r="G24" s="23">
        <v>15</v>
      </c>
      <c r="H24" s="72" t="s">
        <v>36</v>
      </c>
      <c r="I24" s="45"/>
      <c r="J24" s="23">
        <v>27</v>
      </c>
      <c r="K24" s="72" t="s">
        <v>57</v>
      </c>
      <c r="L24" s="35"/>
      <c r="O24" s="112"/>
    </row>
    <row r="25" spans="1:15" ht="14.15" customHeight="1">
      <c r="A25" s="69" t="s">
        <v>75</v>
      </c>
      <c r="B25" s="20" t="s">
        <v>76</v>
      </c>
      <c r="C25" s="70"/>
      <c r="D25" s="70" t="s">
        <v>24</v>
      </c>
      <c r="E25" s="71" t="s">
        <v>19</v>
      </c>
      <c r="F25" s="45"/>
      <c r="G25" s="23">
        <v>170</v>
      </c>
      <c r="H25" s="72" t="s">
        <v>36</v>
      </c>
      <c r="I25" s="45"/>
      <c r="J25" s="23">
        <v>171</v>
      </c>
      <c r="K25" s="72" t="s">
        <v>57</v>
      </c>
      <c r="L25" s="35"/>
      <c r="O25" s="112"/>
    </row>
    <row r="26" spans="1:15" ht="15" customHeight="1">
      <c r="A26" s="73" t="s">
        <v>77</v>
      </c>
      <c r="B26" s="27" t="s">
        <v>78</v>
      </c>
      <c r="C26" s="28" t="s">
        <v>79</v>
      </c>
      <c r="D26" s="28" t="s">
        <v>24</v>
      </c>
      <c r="E26" s="29" t="s">
        <v>19</v>
      </c>
      <c r="F26" s="45"/>
      <c r="G26" s="30">
        <v>15130</v>
      </c>
      <c r="H26" s="74" t="s">
        <v>20</v>
      </c>
      <c r="I26" s="60"/>
      <c r="J26" s="30">
        <v>15000</v>
      </c>
      <c r="K26" s="74" t="s">
        <v>57</v>
      </c>
      <c r="L26" s="35"/>
      <c r="O26" s="112"/>
    </row>
    <row r="27" spans="1:15" ht="15" customHeight="1">
      <c r="A27" s="75"/>
      <c r="B27" s="106"/>
      <c r="C27" s="75"/>
      <c r="D27" s="75"/>
      <c r="E27" s="75"/>
      <c r="G27" s="113"/>
      <c r="H27" s="113"/>
      <c r="J27" s="113"/>
      <c r="K27" s="33"/>
      <c r="O27" s="112"/>
    </row>
    <row r="28" spans="1:15" ht="18.399999999999999" customHeight="1">
      <c r="A28" s="54"/>
      <c r="B28" s="10" t="s">
        <v>80</v>
      </c>
      <c r="C28" s="108"/>
      <c r="D28" s="55"/>
      <c r="E28" s="56"/>
      <c r="F28" s="109"/>
      <c r="O28" s="112"/>
    </row>
    <row r="29" spans="1:15" ht="14.15" customHeight="1">
      <c r="A29" s="76" t="s">
        <v>81</v>
      </c>
      <c r="B29" s="12" t="s">
        <v>82</v>
      </c>
      <c r="C29" s="65"/>
      <c r="D29" s="77" t="s">
        <v>24</v>
      </c>
      <c r="E29" s="14" t="s">
        <v>19</v>
      </c>
      <c r="F29" s="45"/>
      <c r="G29" s="78">
        <v>10200</v>
      </c>
      <c r="H29" s="68" t="s">
        <v>83</v>
      </c>
      <c r="I29" s="45"/>
      <c r="J29" s="78">
        <v>22999</v>
      </c>
      <c r="K29" s="79" t="s">
        <v>83</v>
      </c>
      <c r="L29" s="35"/>
      <c r="O29" s="112"/>
    </row>
    <row r="30" spans="1:15" ht="14.15" customHeight="1">
      <c r="A30" s="80" t="s">
        <v>84</v>
      </c>
      <c r="B30" s="20" t="s">
        <v>85</v>
      </c>
      <c r="C30" s="70" t="s">
        <v>81</v>
      </c>
      <c r="D30" s="21" t="s">
        <v>24</v>
      </c>
      <c r="E30" s="22" t="s">
        <v>19</v>
      </c>
      <c r="F30" s="45"/>
      <c r="G30" s="23">
        <v>16722</v>
      </c>
      <c r="H30" s="72" t="s">
        <v>83</v>
      </c>
      <c r="I30" s="45"/>
      <c r="J30" s="23">
        <v>29663</v>
      </c>
      <c r="K30" s="79" t="s">
        <v>83</v>
      </c>
      <c r="L30" s="35"/>
      <c r="O30" s="112"/>
    </row>
    <row r="31" spans="1:15" ht="14.15" customHeight="1">
      <c r="A31" s="80" t="s">
        <v>86</v>
      </c>
      <c r="B31" s="20" t="s">
        <v>87</v>
      </c>
      <c r="C31" s="70" t="s">
        <v>84</v>
      </c>
      <c r="D31" s="21" t="s">
        <v>24</v>
      </c>
      <c r="E31" s="22" t="s">
        <v>19</v>
      </c>
      <c r="F31" s="45"/>
      <c r="G31" s="23">
        <v>1863</v>
      </c>
      <c r="H31" s="72" t="s">
        <v>83</v>
      </c>
      <c r="I31" s="45"/>
      <c r="J31" s="23">
        <v>5206</v>
      </c>
      <c r="K31" s="79" t="s">
        <v>83</v>
      </c>
      <c r="L31" s="35"/>
    </row>
    <row r="32" spans="1:15" ht="14.15" customHeight="1">
      <c r="A32" s="80" t="s">
        <v>88</v>
      </c>
      <c r="B32" s="20" t="s">
        <v>89</v>
      </c>
      <c r="C32" s="70" t="s">
        <v>86</v>
      </c>
      <c r="D32" s="21" t="s">
        <v>24</v>
      </c>
      <c r="E32" s="22" t="s">
        <v>19</v>
      </c>
      <c r="F32" s="45"/>
      <c r="G32" s="23">
        <v>0</v>
      </c>
      <c r="H32" s="72" t="s">
        <v>83</v>
      </c>
      <c r="I32" s="45"/>
      <c r="J32" s="23">
        <v>0</v>
      </c>
      <c r="K32" s="79" t="s">
        <v>83</v>
      </c>
      <c r="L32" s="35"/>
    </row>
    <row r="33" spans="1:12" ht="15" customHeight="1">
      <c r="A33" s="81" t="s">
        <v>90</v>
      </c>
      <c r="B33" s="27" t="s">
        <v>91</v>
      </c>
      <c r="C33" s="28" t="s">
        <v>88</v>
      </c>
      <c r="D33" s="82" t="s">
        <v>24</v>
      </c>
      <c r="E33" s="83" t="s">
        <v>19</v>
      </c>
      <c r="F33" s="45"/>
      <c r="G33" s="30">
        <v>0</v>
      </c>
      <c r="H33" s="74" t="s">
        <v>83</v>
      </c>
      <c r="I33" s="45"/>
      <c r="J33" s="30">
        <v>0</v>
      </c>
      <c r="K33" s="79" t="s">
        <v>83</v>
      </c>
      <c r="L33" s="35"/>
    </row>
    <row r="34" spans="1:12" ht="15" customHeight="1">
      <c r="A34" s="75"/>
      <c r="B34" s="106"/>
      <c r="C34" s="75"/>
      <c r="D34" s="75"/>
      <c r="E34" s="75"/>
      <c r="G34" s="113"/>
      <c r="H34" s="113"/>
      <c r="J34" s="113"/>
      <c r="K34" s="113"/>
    </row>
    <row r="35" spans="1:12" ht="18.399999999999999" customHeight="1">
      <c r="A35" s="54"/>
      <c r="B35" s="10" t="s">
        <v>92</v>
      </c>
      <c r="C35" s="108"/>
      <c r="D35" s="55"/>
      <c r="E35" s="56"/>
      <c r="F35" s="35"/>
    </row>
    <row r="36" spans="1:12" ht="14.15" customHeight="1">
      <c r="A36" s="76" t="s">
        <v>93</v>
      </c>
      <c r="B36" s="84" t="s">
        <v>94</v>
      </c>
      <c r="C36" s="77"/>
      <c r="D36" s="77" t="s">
        <v>24</v>
      </c>
      <c r="E36" s="14" t="s">
        <v>19</v>
      </c>
      <c r="F36" s="60"/>
      <c r="G36" s="78">
        <v>227343</v>
      </c>
      <c r="H36" s="68" t="s">
        <v>83</v>
      </c>
      <c r="I36" s="45"/>
      <c r="J36" s="78">
        <v>216898</v>
      </c>
      <c r="K36" s="79" t="s">
        <v>83</v>
      </c>
      <c r="L36" s="35"/>
    </row>
    <row r="37" spans="1:12" ht="14.15" customHeight="1">
      <c r="A37" s="80" t="s">
        <v>95</v>
      </c>
      <c r="B37" s="85" t="s">
        <v>96</v>
      </c>
      <c r="C37" s="21" t="s">
        <v>90</v>
      </c>
      <c r="D37" s="21" t="s">
        <v>24</v>
      </c>
      <c r="E37" s="22" t="s">
        <v>19</v>
      </c>
      <c r="F37" s="60"/>
      <c r="G37" s="23">
        <v>71822</v>
      </c>
      <c r="H37" s="72" t="s">
        <v>83</v>
      </c>
      <c r="I37" s="45"/>
      <c r="J37" s="23">
        <v>90202</v>
      </c>
      <c r="K37" s="79" t="s">
        <v>83</v>
      </c>
      <c r="L37" s="35"/>
    </row>
    <row r="38" spans="1:12" ht="14.15" customHeight="1">
      <c r="A38" s="19" t="s">
        <v>97</v>
      </c>
      <c r="B38" s="85" t="s">
        <v>98</v>
      </c>
      <c r="C38" s="21" t="s">
        <v>93</v>
      </c>
      <c r="D38" s="21" t="s">
        <v>24</v>
      </c>
      <c r="E38" s="22" t="s">
        <v>19</v>
      </c>
      <c r="F38" s="60"/>
      <c r="G38" s="23">
        <v>4455</v>
      </c>
      <c r="H38" s="72" t="s">
        <v>83</v>
      </c>
      <c r="I38" s="45"/>
      <c r="J38" s="23">
        <v>5263</v>
      </c>
      <c r="K38" s="79" t="s">
        <v>83</v>
      </c>
      <c r="L38" s="35"/>
    </row>
    <row r="39" spans="1:12" ht="14.15" customHeight="1">
      <c r="A39" s="19" t="s">
        <v>99</v>
      </c>
      <c r="B39" s="85" t="s">
        <v>100</v>
      </c>
      <c r="C39" s="21" t="s">
        <v>95</v>
      </c>
      <c r="D39" s="21" t="s">
        <v>24</v>
      </c>
      <c r="E39" s="22" t="s">
        <v>19</v>
      </c>
      <c r="F39" s="60"/>
      <c r="G39" s="23">
        <v>552</v>
      </c>
      <c r="H39" s="72" t="s">
        <v>83</v>
      </c>
      <c r="I39" s="45"/>
      <c r="J39" s="23">
        <v>763</v>
      </c>
      <c r="K39" s="79" t="s">
        <v>83</v>
      </c>
      <c r="L39" s="35"/>
    </row>
    <row r="40" spans="1:12" ht="15.75" customHeight="1">
      <c r="A40" s="26" t="s">
        <v>101</v>
      </c>
      <c r="B40" s="86" t="s">
        <v>102</v>
      </c>
      <c r="C40" s="82" t="s">
        <v>97</v>
      </c>
      <c r="D40" s="82" t="s">
        <v>24</v>
      </c>
      <c r="E40" s="83" t="s">
        <v>19</v>
      </c>
      <c r="F40" s="60"/>
      <c r="G40" s="30">
        <v>64</v>
      </c>
      <c r="H40" s="74" t="s">
        <v>83</v>
      </c>
      <c r="I40" s="45"/>
      <c r="J40" s="30">
        <v>153</v>
      </c>
      <c r="K40" s="87" t="s">
        <v>83</v>
      </c>
      <c r="L40" s="35"/>
    </row>
    <row r="41" spans="1:12" ht="15" customHeight="1">
      <c r="A41" s="75"/>
      <c r="B41" s="106"/>
      <c r="C41" s="75"/>
      <c r="D41" s="75"/>
      <c r="E41" s="75"/>
      <c r="G41" s="113"/>
      <c r="H41" s="113"/>
      <c r="J41" s="113"/>
      <c r="K41" s="41"/>
    </row>
    <row r="42" spans="1:12" ht="18.399999999999999" customHeight="1">
      <c r="A42" s="54"/>
      <c r="B42" s="10" t="s">
        <v>103</v>
      </c>
      <c r="C42" s="108"/>
      <c r="D42" s="55"/>
      <c r="E42" s="56"/>
      <c r="F42" s="103"/>
    </row>
    <row r="43" spans="1:12" ht="14.15" customHeight="1">
      <c r="A43" s="76" t="s">
        <v>104</v>
      </c>
      <c r="B43" s="84" t="s">
        <v>105</v>
      </c>
      <c r="C43" s="77"/>
      <c r="D43" s="77" t="s">
        <v>24</v>
      </c>
      <c r="E43" s="14" t="s">
        <v>19</v>
      </c>
      <c r="F43" s="60"/>
      <c r="G43" s="78">
        <v>3456</v>
      </c>
      <c r="H43" s="68" t="s">
        <v>83</v>
      </c>
      <c r="I43" s="45"/>
      <c r="J43" s="78">
        <v>6741</v>
      </c>
      <c r="K43" s="79" t="s">
        <v>83</v>
      </c>
      <c r="L43" s="35"/>
    </row>
    <row r="44" spans="1:12" ht="14.15" customHeight="1">
      <c r="A44" s="80" t="s">
        <v>106</v>
      </c>
      <c r="B44" s="85" t="s">
        <v>107</v>
      </c>
      <c r="C44" s="21" t="s">
        <v>99</v>
      </c>
      <c r="D44" s="21" t="s">
        <v>24</v>
      </c>
      <c r="E44" s="22" t="s">
        <v>19</v>
      </c>
      <c r="F44" s="60"/>
      <c r="G44" s="23">
        <v>4763</v>
      </c>
      <c r="H44" s="72" t="s">
        <v>83</v>
      </c>
      <c r="I44" s="45"/>
      <c r="J44" s="23">
        <v>5399</v>
      </c>
      <c r="K44" s="79" t="s">
        <v>83</v>
      </c>
      <c r="L44" s="35"/>
    </row>
    <row r="45" spans="1:12" ht="14.15" customHeight="1">
      <c r="A45" s="80" t="s">
        <v>108</v>
      </c>
      <c r="B45" s="85" t="s">
        <v>109</v>
      </c>
      <c r="C45" s="21" t="s">
        <v>101</v>
      </c>
      <c r="D45" s="21" t="s">
        <v>24</v>
      </c>
      <c r="E45" s="22" t="s">
        <v>19</v>
      </c>
      <c r="F45" s="60"/>
      <c r="G45" s="23">
        <v>1431</v>
      </c>
      <c r="H45" s="72" t="s">
        <v>83</v>
      </c>
      <c r="I45" s="45"/>
      <c r="J45" s="23">
        <v>1606</v>
      </c>
      <c r="K45" s="79" t="s">
        <v>83</v>
      </c>
      <c r="L45" s="35"/>
    </row>
    <row r="46" spans="1:12" ht="14.15" customHeight="1">
      <c r="A46" s="80" t="s">
        <v>110</v>
      </c>
      <c r="B46" s="85" t="s">
        <v>111</v>
      </c>
      <c r="C46" s="21" t="s">
        <v>104</v>
      </c>
      <c r="D46" s="21" t="s">
        <v>24</v>
      </c>
      <c r="E46" s="22" t="s">
        <v>19</v>
      </c>
      <c r="F46" s="60"/>
      <c r="G46" s="23">
        <v>202</v>
      </c>
      <c r="H46" s="72" t="s">
        <v>83</v>
      </c>
      <c r="I46" s="45"/>
      <c r="J46" s="23">
        <v>2044</v>
      </c>
      <c r="K46" s="79" t="s">
        <v>83</v>
      </c>
      <c r="L46" s="35"/>
    </row>
    <row r="47" spans="1:12" ht="15" customHeight="1">
      <c r="A47" s="81" t="s">
        <v>112</v>
      </c>
      <c r="B47" s="86" t="s">
        <v>113</v>
      </c>
      <c r="C47" s="82" t="s">
        <v>106</v>
      </c>
      <c r="D47" s="82" t="s">
        <v>24</v>
      </c>
      <c r="E47" s="83" t="s">
        <v>19</v>
      </c>
      <c r="F47" s="60"/>
      <c r="G47" s="30">
        <v>8</v>
      </c>
      <c r="H47" s="74" t="s">
        <v>83</v>
      </c>
      <c r="I47" s="45"/>
      <c r="J47" s="30">
        <v>7</v>
      </c>
      <c r="K47" s="87" t="s">
        <v>83</v>
      </c>
      <c r="L47" s="35"/>
    </row>
    <row r="48" spans="1:12" ht="15" customHeight="1">
      <c r="A48" s="75"/>
      <c r="B48" s="106"/>
      <c r="C48" s="75"/>
      <c r="D48" s="75"/>
      <c r="E48" s="75"/>
      <c r="G48" s="113"/>
      <c r="H48" s="113"/>
      <c r="J48" s="113"/>
      <c r="K48" s="114"/>
    </row>
    <row r="49" spans="1:12" ht="18.399999999999999" customHeight="1">
      <c r="A49" s="54"/>
      <c r="B49" s="10" t="s">
        <v>114</v>
      </c>
      <c r="C49" s="108"/>
      <c r="D49" s="55"/>
      <c r="E49" s="56"/>
      <c r="F49" s="35"/>
    </row>
    <row r="50" spans="1:12" ht="14.15" customHeight="1">
      <c r="A50" s="11" t="s">
        <v>115</v>
      </c>
      <c r="B50" s="12" t="s">
        <v>116</v>
      </c>
      <c r="C50" s="65"/>
      <c r="D50" s="77" t="s">
        <v>24</v>
      </c>
      <c r="E50" s="14" t="s">
        <v>19</v>
      </c>
      <c r="F50" s="45"/>
      <c r="G50" s="78">
        <v>0</v>
      </c>
      <c r="H50" s="68" t="s">
        <v>83</v>
      </c>
      <c r="I50" s="45"/>
      <c r="J50" s="78">
        <v>1349</v>
      </c>
      <c r="K50" s="79" t="s">
        <v>83</v>
      </c>
      <c r="L50" s="35"/>
    </row>
    <row r="51" spans="1:12" ht="14.15" customHeight="1">
      <c r="A51" s="19" t="s">
        <v>117</v>
      </c>
      <c r="B51" s="20" t="s">
        <v>118</v>
      </c>
      <c r="C51" s="70"/>
      <c r="D51" s="21" t="s">
        <v>24</v>
      </c>
      <c r="E51" s="22" t="s">
        <v>19</v>
      </c>
      <c r="F51" s="45"/>
      <c r="G51" s="23">
        <v>1177</v>
      </c>
      <c r="H51" s="72" t="s">
        <v>83</v>
      </c>
      <c r="I51" s="45"/>
      <c r="J51" s="23">
        <v>1439</v>
      </c>
      <c r="K51" s="79" t="s">
        <v>83</v>
      </c>
      <c r="L51" s="35"/>
    </row>
    <row r="52" spans="1:12" ht="14.15" customHeight="1">
      <c r="A52" s="19" t="s">
        <v>119</v>
      </c>
      <c r="B52" s="20" t="s">
        <v>120</v>
      </c>
      <c r="C52" s="70" t="s">
        <v>108</v>
      </c>
      <c r="D52" s="21" t="s">
        <v>24</v>
      </c>
      <c r="E52" s="22" t="s">
        <v>19</v>
      </c>
      <c r="F52" s="45"/>
      <c r="G52" s="23">
        <v>34</v>
      </c>
      <c r="H52" s="72" t="s">
        <v>83</v>
      </c>
      <c r="I52" s="45"/>
      <c r="J52" s="23">
        <v>45</v>
      </c>
      <c r="K52" s="79" t="s">
        <v>83</v>
      </c>
      <c r="L52" s="35"/>
    </row>
    <row r="53" spans="1:12" ht="14.15" customHeight="1">
      <c r="A53" s="19" t="s">
        <v>121</v>
      </c>
      <c r="B53" s="20" t="s">
        <v>122</v>
      </c>
      <c r="C53" s="70" t="s">
        <v>110</v>
      </c>
      <c r="D53" s="21" t="s">
        <v>24</v>
      </c>
      <c r="E53" s="22" t="s">
        <v>19</v>
      </c>
      <c r="F53" s="45"/>
      <c r="G53" s="23">
        <v>0</v>
      </c>
      <c r="H53" s="72" t="s">
        <v>83</v>
      </c>
      <c r="I53" s="45"/>
      <c r="J53" s="23">
        <v>3</v>
      </c>
      <c r="K53" s="79" t="s">
        <v>83</v>
      </c>
      <c r="L53" s="35"/>
    </row>
    <row r="54" spans="1:12" ht="15" customHeight="1">
      <c r="A54" s="26" t="s">
        <v>123</v>
      </c>
      <c r="B54" s="27" t="s">
        <v>124</v>
      </c>
      <c r="C54" s="28" t="s">
        <v>112</v>
      </c>
      <c r="D54" s="82" t="s">
        <v>24</v>
      </c>
      <c r="E54" s="83" t="s">
        <v>19</v>
      </c>
      <c r="F54" s="45"/>
      <c r="G54" s="30">
        <v>0</v>
      </c>
      <c r="H54" s="74" t="s">
        <v>83</v>
      </c>
      <c r="I54" s="45"/>
      <c r="J54" s="30">
        <v>0</v>
      </c>
      <c r="K54" s="87" t="s">
        <v>83</v>
      </c>
      <c r="L54" s="35"/>
    </row>
    <row r="55" spans="1:12" ht="15" customHeight="1">
      <c r="A55" s="75"/>
      <c r="B55" s="106"/>
      <c r="C55" s="75"/>
      <c r="D55" s="75"/>
      <c r="E55" s="75"/>
      <c r="G55" s="33"/>
      <c r="H55" s="33"/>
      <c r="J55" s="33"/>
      <c r="K55" s="114"/>
    </row>
    <row r="56" spans="1:12" ht="18.399999999999999" customHeight="1">
      <c r="A56" s="54"/>
      <c r="B56" s="10" t="s">
        <v>125</v>
      </c>
      <c r="C56" s="108"/>
      <c r="D56" s="55"/>
      <c r="E56" s="56"/>
      <c r="F56" s="35"/>
    </row>
    <row r="57" spans="1:12" ht="15" customHeight="1">
      <c r="A57" s="88" t="s">
        <v>126</v>
      </c>
      <c r="B57" s="89" t="s">
        <v>127</v>
      </c>
      <c r="C57" s="90" t="s">
        <v>115</v>
      </c>
      <c r="D57" s="90" t="s">
        <v>128</v>
      </c>
      <c r="E57" s="91" t="s">
        <v>19</v>
      </c>
      <c r="F57" s="45"/>
      <c r="G57" s="92">
        <v>9.5085999999999995</v>
      </c>
      <c r="H57" s="93" t="s">
        <v>83</v>
      </c>
      <c r="I57" s="45"/>
      <c r="J57" s="94">
        <v>14.936500000000001</v>
      </c>
      <c r="K57" s="79" t="s">
        <v>83</v>
      </c>
      <c r="L57" s="35"/>
    </row>
    <row r="58" spans="1:12" ht="15" customHeight="1">
      <c r="A58" s="106"/>
      <c r="B58" s="106"/>
      <c r="C58" s="75"/>
      <c r="D58" s="106"/>
      <c r="E58" s="75"/>
      <c r="G58" s="33"/>
      <c r="H58" s="33"/>
      <c r="J58" s="33"/>
      <c r="K58" s="53"/>
    </row>
    <row r="59" spans="1:12" ht="18.399999999999999" customHeight="1">
      <c r="A59" s="54"/>
      <c r="B59" s="10" t="s">
        <v>129</v>
      </c>
      <c r="C59" s="108"/>
      <c r="D59" s="55"/>
      <c r="E59" s="56"/>
      <c r="F59" s="35"/>
    </row>
    <row r="60" spans="1:12" ht="13.4" customHeight="1">
      <c r="A60" s="11" t="s">
        <v>130</v>
      </c>
      <c r="B60" s="12" t="s">
        <v>131</v>
      </c>
      <c r="C60" s="65" t="s">
        <v>117</v>
      </c>
      <c r="D60" s="65" t="s">
        <v>24</v>
      </c>
      <c r="E60" s="66" t="s">
        <v>29</v>
      </c>
      <c r="F60" s="45"/>
      <c r="G60" s="95">
        <f>G38+G52</f>
        <v>4489</v>
      </c>
      <c r="H60" s="68" t="s">
        <v>83</v>
      </c>
      <c r="I60" s="45"/>
      <c r="J60" s="95">
        <f>J38+J52</f>
        <v>5308</v>
      </c>
      <c r="K60" s="79" t="s">
        <v>83</v>
      </c>
      <c r="L60" s="35"/>
    </row>
    <row r="61" spans="1:12" ht="13.4" customHeight="1">
      <c r="A61" s="19" t="s">
        <v>132</v>
      </c>
      <c r="B61" s="20" t="s">
        <v>133</v>
      </c>
      <c r="C61" s="70" t="s">
        <v>119</v>
      </c>
      <c r="D61" s="70" t="s">
        <v>24</v>
      </c>
      <c r="E61" s="71" t="s">
        <v>29</v>
      </c>
      <c r="F61" s="45"/>
      <c r="G61" s="96">
        <f>G39+G53</f>
        <v>552</v>
      </c>
      <c r="H61" s="72" t="s">
        <v>83</v>
      </c>
      <c r="I61" s="45"/>
      <c r="J61" s="96">
        <f>J39+J53</f>
        <v>766</v>
      </c>
      <c r="K61" s="79" t="s">
        <v>83</v>
      </c>
      <c r="L61" s="35"/>
    </row>
    <row r="62" spans="1:12" ht="13.4" customHeight="1">
      <c r="A62" s="19" t="s">
        <v>134</v>
      </c>
      <c r="B62" s="20" t="s">
        <v>135</v>
      </c>
      <c r="C62" s="70" t="s">
        <v>121</v>
      </c>
      <c r="D62" s="70" t="s">
        <v>24</v>
      </c>
      <c r="E62" s="71" t="s">
        <v>29</v>
      </c>
      <c r="F62" s="45"/>
      <c r="G62" s="96">
        <f>G40+G54</f>
        <v>64</v>
      </c>
      <c r="H62" s="72" t="s">
        <v>83</v>
      </c>
      <c r="I62" s="45"/>
      <c r="J62" s="96">
        <f>J40+J54</f>
        <v>153</v>
      </c>
      <c r="K62" s="79" t="s">
        <v>83</v>
      </c>
      <c r="L62" s="35"/>
    </row>
    <row r="63" spans="1:12" ht="14.15" customHeight="1">
      <c r="A63" s="26" t="s">
        <v>136</v>
      </c>
      <c r="B63" s="27" t="s">
        <v>137</v>
      </c>
      <c r="C63" s="28" t="s">
        <v>123</v>
      </c>
      <c r="D63" s="28" t="s">
        <v>24</v>
      </c>
      <c r="E63" s="29" t="s">
        <v>29</v>
      </c>
      <c r="F63" s="45"/>
      <c r="G63" s="97">
        <f>1*(G60-G61)+2*(G61-G62)+4*G62</f>
        <v>5169</v>
      </c>
      <c r="H63" s="74" t="s">
        <v>83</v>
      </c>
      <c r="I63" s="45"/>
      <c r="J63" s="97">
        <f>1*(J60-J61)+2*(J61-J62)+4*J62</f>
        <v>6380</v>
      </c>
      <c r="K63" s="87" t="s">
        <v>83</v>
      </c>
      <c r="L63" s="35"/>
    </row>
    <row r="64" spans="1:12" ht="15" customHeight="1">
      <c r="A64" s="106"/>
      <c r="B64" s="106"/>
      <c r="C64" s="75"/>
      <c r="D64" s="75"/>
      <c r="E64" s="75"/>
      <c r="G64" s="115"/>
      <c r="H64" s="33"/>
      <c r="J64" s="115"/>
      <c r="K64" s="41"/>
    </row>
    <row r="65" spans="1:12" ht="18.399999999999999" customHeight="1">
      <c r="A65" s="54"/>
      <c r="B65" s="10" t="s">
        <v>138</v>
      </c>
      <c r="C65" s="108"/>
      <c r="D65" s="55"/>
      <c r="E65" s="56"/>
      <c r="F65" s="35"/>
    </row>
    <row r="66" spans="1:12" ht="15" customHeight="1">
      <c r="A66" s="88" t="s">
        <v>139</v>
      </c>
      <c r="B66" s="89" t="s">
        <v>140</v>
      </c>
      <c r="C66" s="90"/>
      <c r="D66" s="90" t="s">
        <v>128</v>
      </c>
      <c r="E66" s="91" t="s">
        <v>19</v>
      </c>
      <c r="F66" s="45"/>
      <c r="G66" s="92">
        <v>16.667300000000001</v>
      </c>
      <c r="H66" s="93" t="s">
        <v>83</v>
      </c>
      <c r="I66" s="45"/>
      <c r="J66" s="94">
        <v>20.921800000000001</v>
      </c>
      <c r="K66" s="79" t="s">
        <v>83</v>
      </c>
      <c r="L66" s="111"/>
    </row>
    <row r="67" spans="1:12" ht="15" customHeight="1">
      <c r="A67" s="106"/>
      <c r="B67" s="106"/>
      <c r="C67" s="75"/>
      <c r="D67" s="75"/>
      <c r="E67" s="75"/>
      <c r="G67" s="115"/>
      <c r="H67" s="33"/>
      <c r="J67" s="115"/>
      <c r="K67" s="33"/>
    </row>
    <row r="68" spans="1:12" ht="18.399999999999999" customHeight="1">
      <c r="A68" s="54"/>
      <c r="B68" s="10" t="s">
        <v>141</v>
      </c>
      <c r="C68" s="108"/>
      <c r="D68" s="55"/>
      <c r="E68" s="56"/>
      <c r="F68" s="35"/>
    </row>
    <row r="69" spans="1:12" ht="15" customHeight="1">
      <c r="A69" s="88" t="s">
        <v>142</v>
      </c>
      <c r="B69" s="89" t="s">
        <v>143</v>
      </c>
      <c r="C69" s="90"/>
      <c r="D69" s="90" t="s">
        <v>24</v>
      </c>
      <c r="E69" s="91" t="s">
        <v>19</v>
      </c>
      <c r="F69" s="45"/>
      <c r="G69" s="98">
        <v>327264</v>
      </c>
      <c r="H69" s="93" t="s">
        <v>83</v>
      </c>
      <c r="I69" s="45"/>
      <c r="J69" s="99">
        <v>365252</v>
      </c>
      <c r="K69" s="79" t="s">
        <v>83</v>
      </c>
      <c r="L69" s="111"/>
    </row>
    <row r="70" spans="1:12" ht="15" customHeight="1">
      <c r="A70" s="106"/>
      <c r="B70" s="106"/>
      <c r="C70" s="75"/>
      <c r="D70" s="75"/>
      <c r="E70" s="75"/>
      <c r="G70" s="115"/>
      <c r="H70" s="33"/>
      <c r="J70" s="115"/>
      <c r="K70" s="33"/>
    </row>
    <row r="71" spans="1:12" ht="18.399999999999999" customHeight="1">
      <c r="A71" s="54"/>
      <c r="B71" s="10" t="s">
        <v>144</v>
      </c>
      <c r="C71" s="108"/>
      <c r="D71" s="55"/>
      <c r="E71" s="56"/>
      <c r="F71" s="35"/>
    </row>
    <row r="72" spans="1:12" ht="15" customHeight="1">
      <c r="A72" s="88" t="s">
        <v>145</v>
      </c>
      <c r="B72" s="89" t="s">
        <v>146</v>
      </c>
      <c r="C72" s="90"/>
      <c r="D72" s="90" t="s">
        <v>24</v>
      </c>
      <c r="E72" s="91" t="s">
        <v>19</v>
      </c>
      <c r="F72" s="45"/>
      <c r="G72" s="98">
        <v>55</v>
      </c>
      <c r="H72" s="93" t="s">
        <v>83</v>
      </c>
      <c r="I72" s="45"/>
      <c r="J72" s="99">
        <v>87</v>
      </c>
      <c r="K72" s="79" t="s">
        <v>83</v>
      </c>
      <c r="L72" s="111"/>
    </row>
    <row r="73" spans="1:12" ht="14.15" customHeight="1">
      <c r="A73" s="33"/>
      <c r="B73" s="33"/>
      <c r="C73" s="115"/>
      <c r="D73" s="115"/>
      <c r="E73" s="115"/>
      <c r="G73" s="33"/>
      <c r="H73" s="33"/>
      <c r="J73" s="33"/>
      <c r="K73" s="33"/>
    </row>
    <row r="74" spans="1:12" ht="14.15" customHeight="1"/>
    <row r="75" spans="1:12" ht="15" customHeight="1"/>
    <row r="76" spans="1:12" ht="16.75" customHeight="1">
      <c r="A76" s="551" t="s">
        <v>147</v>
      </c>
      <c r="B76" s="33"/>
      <c r="C76" s="115"/>
      <c r="D76" s="33" t="s">
        <v>42</v>
      </c>
      <c r="E76" s="33"/>
      <c r="F76" s="33"/>
      <c r="G76" s="63"/>
      <c r="H76" s="35"/>
    </row>
    <row r="77" spans="1:12" ht="14.15" customHeight="1">
      <c r="A77" s="541"/>
      <c r="H77" s="35"/>
    </row>
    <row r="78" spans="1:12" ht="14.15" customHeight="1">
      <c r="A78" s="541" t="s">
        <v>43</v>
      </c>
      <c r="D78" s="36" t="s">
        <v>42</v>
      </c>
      <c r="H78" s="35"/>
    </row>
    <row r="79" spans="1:12" ht="14.15" customHeight="1">
      <c r="A79" s="541"/>
      <c r="H79" s="35"/>
    </row>
    <row r="80" spans="1:12" ht="15" customHeight="1">
      <c r="A80" s="552" t="s">
        <v>148</v>
      </c>
      <c r="B80" s="38"/>
      <c r="D80" s="539" t="s">
        <v>149</v>
      </c>
      <c r="E80" s="100"/>
      <c r="H80" s="35"/>
    </row>
    <row r="81" spans="1:7" ht="14.15" customHeight="1">
      <c r="A81" s="33"/>
      <c r="B81" s="33"/>
      <c r="C81" s="115"/>
      <c r="D81" s="33"/>
      <c r="E81" s="33"/>
      <c r="F81" s="33"/>
      <c r="G81" s="33"/>
    </row>
    <row r="82" spans="1:7" ht="14.15" customHeight="1"/>
    <row r="83" spans="1:7" ht="14.15" customHeight="1"/>
  </sheetData>
  <mergeCells count="2">
    <mergeCell ref="J10:K11"/>
    <mergeCell ref="G10:H11"/>
  </mergeCells>
  <conditionalFormatting sqref="N1:N5 P1:Q1048576 N9:N16 N17:O18 N19:N1048576">
    <cfRule type="containsText" dxfId="6" priority="1" operator="containsText" text="=&quot;Y&quot;">
      <formula>NOT(ISERROR(SEARCH("Y", N1)))</formula>
    </cfRule>
    <cfRule type="containsText" dxfId="5" priority="2" operator="containsText" text="=&quot;N&quot;">
      <formula>NOT(ISERROR(SEARCH("N", N1)))</formula>
    </cfRule>
  </conditionalFormatting>
  <dataValidations count="1">
    <dataValidation type="list" allowBlank="1" sqref="H66 H57 H60:H63 H15:H26 H50:H54 H43:H47 H36:H40 K36:K40 K43:K47 K50:K54 K57 K60:K63 K66 K69 K72 K15:K26 K29:K33 H29:H33 H72 H69" xr:uid="{00000000-0002-0000-01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61"/>
  <sheetViews>
    <sheetView showRuler="0" zoomScale="85" zoomScaleNormal="85" workbookViewId="0">
      <selection sqref="A1:XFD1048576"/>
    </sheetView>
  </sheetViews>
  <sheetFormatPr defaultColWidth="13.7265625" defaultRowHeight="12.5"/>
  <cols>
    <col min="1" max="1" width="14.1796875" customWidth="1"/>
    <col min="2" max="2" width="78" customWidth="1"/>
    <col min="3" max="3" width="8.453125" customWidth="1"/>
    <col min="4" max="4" width="10.453125" customWidth="1"/>
    <col min="5" max="5" width="9.54296875" customWidth="1"/>
    <col min="6" max="6" width="13" customWidth="1"/>
    <col min="7" max="7" width="6.7265625" customWidth="1"/>
    <col min="8" max="8" width="3.1796875" customWidth="1"/>
    <col min="9" max="9" width="12.81640625" customWidth="1"/>
    <col min="10" max="10" width="6.7265625" customWidth="1"/>
    <col min="11" max="11" width="10.81640625" customWidth="1"/>
    <col min="12" max="18" width="8.7265625" customWidth="1"/>
  </cols>
  <sheetData>
    <row r="1" spans="1:11" ht="22.5" customHeight="1">
      <c r="A1" s="527" t="s">
        <v>0</v>
      </c>
    </row>
    <row r="2" spans="1:11" ht="22.5" customHeight="1"/>
    <row r="3" spans="1:11" ht="22.5" customHeight="1">
      <c r="A3" s="528" t="s">
        <v>1</v>
      </c>
    </row>
    <row r="4" spans="1:11" ht="25.9" customHeight="1">
      <c r="A4" s="532"/>
      <c r="B4" s="130"/>
      <c r="C4" s="130"/>
      <c r="D4" s="130"/>
      <c r="E4" s="41"/>
      <c r="F4" s="41"/>
      <c r="G4" s="41"/>
      <c r="H4" s="41"/>
      <c r="I4" s="41"/>
      <c r="J4" s="41"/>
      <c r="K4" s="41"/>
    </row>
    <row r="5" spans="1:11" ht="18.399999999999999" customHeight="1"/>
    <row r="6" spans="1:11" ht="22.5" customHeight="1">
      <c r="A6" s="530" t="s">
        <v>2</v>
      </c>
      <c r="B6" s="42"/>
      <c r="C6" s="35"/>
    </row>
    <row r="7" spans="1:11" ht="23.25" customHeight="1">
      <c r="A7" s="531" t="s">
        <v>150</v>
      </c>
      <c r="B7" s="43"/>
      <c r="C7" s="131"/>
    </row>
    <row r="8" spans="1:11" ht="14.15" customHeight="1">
      <c r="A8" s="33"/>
      <c r="B8" s="33"/>
    </row>
    <row r="9" spans="1:11" ht="15" customHeight="1"/>
    <row r="10" spans="1:11" ht="17.5" customHeight="1">
      <c r="A10" s="2" t="s">
        <v>4</v>
      </c>
      <c r="B10" s="3" t="s">
        <v>5</v>
      </c>
      <c r="C10" s="4" t="s">
        <v>6</v>
      </c>
      <c r="D10" s="5" t="s">
        <v>7</v>
      </c>
      <c r="E10" s="105"/>
      <c r="F10" s="606" t="s">
        <v>8</v>
      </c>
      <c r="G10" s="607"/>
      <c r="H10" s="46"/>
      <c r="I10" s="606" t="s">
        <v>9</v>
      </c>
      <c r="J10" s="607"/>
      <c r="K10" s="35"/>
    </row>
    <row r="11" spans="1:11" ht="17.5" customHeight="1">
      <c r="A11" s="6" t="s">
        <v>151</v>
      </c>
      <c r="B11" s="47"/>
      <c r="C11" s="48"/>
      <c r="D11" s="7" t="s">
        <v>152</v>
      </c>
      <c r="E11" s="105"/>
      <c r="F11" s="608"/>
      <c r="G11" s="609"/>
      <c r="H11" s="46"/>
      <c r="I11" s="608"/>
      <c r="J11" s="609"/>
      <c r="K11" s="35"/>
    </row>
    <row r="12" spans="1:11" ht="18.399999999999999" customHeight="1">
      <c r="A12" s="49"/>
      <c r="B12" s="50"/>
      <c r="C12" s="51"/>
      <c r="D12" s="52"/>
      <c r="E12" s="105"/>
      <c r="F12" s="8" t="str">
        <f>'B1'!F12</f>
        <v>2025-26</v>
      </c>
      <c r="G12" s="9" t="s">
        <v>13</v>
      </c>
      <c r="H12" s="45"/>
      <c r="I12" s="8" t="str">
        <f>'B1'!I12</f>
        <v>2026-27</v>
      </c>
      <c r="J12" s="9" t="s">
        <v>13</v>
      </c>
      <c r="K12" s="35"/>
    </row>
    <row r="13" spans="1:11" ht="15" customHeight="1">
      <c r="A13" s="106"/>
      <c r="B13" s="107"/>
      <c r="C13" s="106"/>
      <c r="D13" s="106"/>
      <c r="F13" s="33"/>
      <c r="G13" s="33"/>
      <c r="I13" s="33"/>
      <c r="J13" s="33"/>
    </row>
    <row r="14" spans="1:11" ht="18.399999999999999" customHeight="1">
      <c r="A14" s="54"/>
      <c r="B14" s="10" t="s">
        <v>153</v>
      </c>
      <c r="C14" s="55"/>
      <c r="D14" s="56"/>
      <c r="E14" s="109"/>
    </row>
    <row r="15" spans="1:11" ht="17.5" customHeight="1">
      <c r="A15" s="88" t="s">
        <v>154</v>
      </c>
      <c r="B15" s="116" t="s">
        <v>155</v>
      </c>
      <c r="C15" s="117" t="s">
        <v>24</v>
      </c>
      <c r="D15" s="118" t="s">
        <v>156</v>
      </c>
      <c r="E15" s="132"/>
      <c r="F15" s="119">
        <v>2705674</v>
      </c>
      <c r="G15" s="120" t="s">
        <v>21</v>
      </c>
      <c r="H15" s="110"/>
      <c r="I15" s="119">
        <v>2727044</v>
      </c>
      <c r="J15" s="120" t="s">
        <v>21</v>
      </c>
      <c r="K15" s="35"/>
    </row>
    <row r="16" spans="1:11" ht="15" customHeight="1">
      <c r="A16" s="106"/>
      <c r="B16" s="107"/>
      <c r="C16" s="106"/>
      <c r="D16" s="106"/>
      <c r="F16" s="33"/>
      <c r="G16" s="33"/>
      <c r="I16" s="33"/>
      <c r="J16" s="33"/>
    </row>
    <row r="17" spans="1:11" ht="18.399999999999999" customHeight="1">
      <c r="A17" s="54"/>
      <c r="B17" s="10" t="s">
        <v>157</v>
      </c>
      <c r="C17" s="55"/>
      <c r="D17" s="56"/>
      <c r="E17" s="109"/>
    </row>
    <row r="18" spans="1:11" ht="14.15" customHeight="1">
      <c r="A18" s="121" t="s">
        <v>158</v>
      </c>
      <c r="B18" s="84" t="s">
        <v>159</v>
      </c>
      <c r="C18" s="77" t="s">
        <v>24</v>
      </c>
      <c r="D18" s="14" t="s">
        <v>19</v>
      </c>
      <c r="E18" s="45"/>
      <c r="F18" s="78">
        <v>49</v>
      </c>
      <c r="G18" s="87" t="s">
        <v>160</v>
      </c>
      <c r="H18" s="45"/>
      <c r="I18" s="78">
        <v>77</v>
      </c>
      <c r="J18" s="79" t="s">
        <v>161</v>
      </c>
      <c r="K18" s="35"/>
    </row>
    <row r="19" spans="1:11" ht="14.15" customHeight="1">
      <c r="A19" s="69" t="s">
        <v>162</v>
      </c>
      <c r="B19" s="20" t="s">
        <v>163</v>
      </c>
      <c r="C19" s="70" t="s">
        <v>24</v>
      </c>
      <c r="D19" s="71" t="s">
        <v>19</v>
      </c>
      <c r="E19" s="45"/>
      <c r="F19" s="23">
        <v>29</v>
      </c>
      <c r="G19" s="122" t="s">
        <v>160</v>
      </c>
      <c r="H19" s="45"/>
      <c r="I19" s="23">
        <v>40</v>
      </c>
      <c r="J19" s="79" t="s">
        <v>161</v>
      </c>
      <c r="K19" s="35"/>
    </row>
    <row r="20" spans="1:11" ht="14.15" customHeight="1">
      <c r="A20" s="69" t="s">
        <v>164</v>
      </c>
      <c r="B20" s="20" t="s">
        <v>165</v>
      </c>
      <c r="C20" s="70" t="s">
        <v>24</v>
      </c>
      <c r="D20" s="71" t="s">
        <v>19</v>
      </c>
      <c r="E20" s="45"/>
      <c r="F20" s="23">
        <v>10</v>
      </c>
      <c r="G20" s="122" t="s">
        <v>160</v>
      </c>
      <c r="H20" s="45"/>
      <c r="I20" s="23">
        <v>16</v>
      </c>
      <c r="J20" s="79" t="s">
        <v>161</v>
      </c>
      <c r="K20" s="35"/>
    </row>
    <row r="21" spans="1:11" ht="14.15" customHeight="1">
      <c r="A21" s="69" t="s">
        <v>166</v>
      </c>
      <c r="B21" s="20" t="s">
        <v>167</v>
      </c>
      <c r="C21" s="70" t="s">
        <v>24</v>
      </c>
      <c r="D21" s="71" t="s">
        <v>19</v>
      </c>
      <c r="E21" s="45"/>
      <c r="F21" s="23">
        <v>13</v>
      </c>
      <c r="G21" s="122" t="s">
        <v>160</v>
      </c>
      <c r="H21" s="45"/>
      <c r="I21" s="23">
        <v>31</v>
      </c>
      <c r="J21" s="79" t="s">
        <v>161</v>
      </c>
      <c r="K21" s="35"/>
    </row>
    <row r="22" spans="1:11" ht="15" customHeight="1">
      <c r="A22" s="123" t="s">
        <v>168</v>
      </c>
      <c r="B22" s="86" t="s">
        <v>169</v>
      </c>
      <c r="C22" s="82" t="s">
        <v>24</v>
      </c>
      <c r="D22" s="83" t="s">
        <v>19</v>
      </c>
      <c r="E22" s="60"/>
      <c r="F22" s="30">
        <v>7</v>
      </c>
      <c r="G22" s="124" t="s">
        <v>160</v>
      </c>
      <c r="H22" s="45"/>
      <c r="I22" s="30">
        <v>13</v>
      </c>
      <c r="J22" s="87" t="s">
        <v>161</v>
      </c>
      <c r="K22" s="35"/>
    </row>
    <row r="23" spans="1:11" ht="15" customHeight="1">
      <c r="A23" s="133"/>
      <c r="B23" s="106"/>
      <c r="C23" s="75"/>
      <c r="D23" s="75"/>
      <c r="F23" s="33"/>
      <c r="G23" s="33"/>
      <c r="I23" s="33"/>
      <c r="J23" s="41"/>
    </row>
    <row r="24" spans="1:11" ht="18.399999999999999" customHeight="1">
      <c r="A24" s="134"/>
      <c r="B24" s="10" t="s">
        <v>170</v>
      </c>
      <c r="C24" s="55"/>
      <c r="D24" s="56"/>
      <c r="E24" s="109"/>
    </row>
    <row r="25" spans="1:11" ht="14.15" customHeight="1">
      <c r="A25" s="121" t="s">
        <v>171</v>
      </c>
      <c r="B25" s="84" t="s">
        <v>159</v>
      </c>
      <c r="C25" s="77" t="s">
        <v>24</v>
      </c>
      <c r="D25" s="14" t="s">
        <v>19</v>
      </c>
      <c r="E25" s="45"/>
      <c r="F25" s="78">
        <v>55</v>
      </c>
      <c r="G25" s="87" t="s">
        <v>160</v>
      </c>
      <c r="H25" s="45"/>
      <c r="I25" s="78">
        <v>67</v>
      </c>
      <c r="J25" s="79" t="s">
        <v>161</v>
      </c>
      <c r="K25" s="35"/>
    </row>
    <row r="26" spans="1:11" ht="14.15" customHeight="1">
      <c r="A26" s="69" t="s">
        <v>172</v>
      </c>
      <c r="B26" s="20" t="s">
        <v>173</v>
      </c>
      <c r="C26" s="21" t="s">
        <v>24</v>
      </c>
      <c r="D26" s="22" t="s">
        <v>19</v>
      </c>
      <c r="E26" s="45"/>
      <c r="F26" s="23">
        <v>254</v>
      </c>
      <c r="G26" s="122" t="s">
        <v>160</v>
      </c>
      <c r="H26" s="45"/>
      <c r="I26" s="23">
        <v>300</v>
      </c>
      <c r="J26" s="79" t="s">
        <v>161</v>
      </c>
      <c r="K26" s="35"/>
    </row>
    <row r="27" spans="1:11" ht="14.15" customHeight="1">
      <c r="A27" s="69" t="s">
        <v>174</v>
      </c>
      <c r="B27" s="20" t="s">
        <v>175</v>
      </c>
      <c r="C27" s="21" t="s">
        <v>24</v>
      </c>
      <c r="D27" s="22" t="s">
        <v>19</v>
      </c>
      <c r="E27" s="45"/>
      <c r="F27" s="23">
        <v>257</v>
      </c>
      <c r="G27" s="122" t="s">
        <v>176</v>
      </c>
      <c r="H27" s="45"/>
      <c r="I27" s="23">
        <v>222</v>
      </c>
      <c r="J27" s="79" t="s">
        <v>161</v>
      </c>
      <c r="K27" s="35"/>
    </row>
    <row r="28" spans="1:11" ht="14.15" customHeight="1">
      <c r="A28" s="69" t="s">
        <v>177</v>
      </c>
      <c r="B28" s="20" t="s">
        <v>178</v>
      </c>
      <c r="C28" s="70" t="s">
        <v>24</v>
      </c>
      <c r="D28" s="71" t="s">
        <v>19</v>
      </c>
      <c r="E28" s="45"/>
      <c r="F28" s="23">
        <v>3</v>
      </c>
      <c r="G28" s="122" t="s">
        <v>160</v>
      </c>
      <c r="H28" s="45"/>
      <c r="I28" s="23">
        <v>5</v>
      </c>
      <c r="J28" s="79" t="s">
        <v>161</v>
      </c>
      <c r="K28" s="35"/>
    </row>
    <row r="29" spans="1:11" ht="14.15" customHeight="1">
      <c r="A29" s="69" t="s">
        <v>179</v>
      </c>
      <c r="B29" s="20" t="s">
        <v>180</v>
      </c>
      <c r="C29" s="70" t="s">
        <v>24</v>
      </c>
      <c r="D29" s="71" t="s">
        <v>19</v>
      </c>
      <c r="E29" s="45"/>
      <c r="F29" s="23">
        <v>5</v>
      </c>
      <c r="G29" s="122" t="s">
        <v>160</v>
      </c>
      <c r="H29" s="45"/>
      <c r="I29" s="23">
        <v>5</v>
      </c>
      <c r="J29" s="79" t="s">
        <v>161</v>
      </c>
      <c r="K29" s="35"/>
    </row>
    <row r="30" spans="1:11" ht="14.15" customHeight="1">
      <c r="A30" s="69" t="s">
        <v>181</v>
      </c>
      <c r="B30" s="20" t="s">
        <v>182</v>
      </c>
      <c r="C30" s="70" t="s">
        <v>24</v>
      </c>
      <c r="D30" s="71" t="s">
        <v>19</v>
      </c>
      <c r="E30" s="45"/>
      <c r="F30" s="23">
        <v>37</v>
      </c>
      <c r="G30" s="122" t="s">
        <v>160</v>
      </c>
      <c r="H30" s="45"/>
      <c r="I30" s="23">
        <v>49</v>
      </c>
      <c r="J30" s="79" t="s">
        <v>161</v>
      </c>
      <c r="K30" s="35"/>
    </row>
    <row r="31" spans="1:11" ht="14.15" customHeight="1">
      <c r="A31" s="69" t="s">
        <v>183</v>
      </c>
      <c r="B31" s="20" t="s">
        <v>184</v>
      </c>
      <c r="C31" s="70" t="s">
        <v>24</v>
      </c>
      <c r="D31" s="71" t="s">
        <v>19</v>
      </c>
      <c r="E31" s="45"/>
      <c r="F31" s="23">
        <v>41</v>
      </c>
      <c r="G31" s="122" t="s">
        <v>160</v>
      </c>
      <c r="H31" s="45"/>
      <c r="I31" s="23">
        <v>56</v>
      </c>
      <c r="J31" s="79" t="s">
        <v>161</v>
      </c>
      <c r="K31" s="35"/>
    </row>
    <row r="32" spans="1:11" ht="14.15" customHeight="1">
      <c r="A32" s="69" t="s">
        <v>185</v>
      </c>
      <c r="B32" s="20" t="s">
        <v>186</v>
      </c>
      <c r="C32" s="70" t="s">
        <v>24</v>
      </c>
      <c r="D32" s="71" t="s">
        <v>19</v>
      </c>
      <c r="E32" s="45"/>
      <c r="F32" s="23">
        <v>9</v>
      </c>
      <c r="G32" s="122" t="s">
        <v>160</v>
      </c>
      <c r="H32" s="45"/>
      <c r="I32" s="23">
        <v>6</v>
      </c>
      <c r="J32" s="79" t="s">
        <v>161</v>
      </c>
      <c r="K32" s="35"/>
    </row>
    <row r="33" spans="1:11" ht="14.15" customHeight="1">
      <c r="A33" s="69" t="s">
        <v>187</v>
      </c>
      <c r="B33" s="20" t="s">
        <v>188</v>
      </c>
      <c r="C33" s="70" t="s">
        <v>24</v>
      </c>
      <c r="D33" s="71" t="s">
        <v>19</v>
      </c>
      <c r="E33" s="45"/>
      <c r="F33" s="23">
        <v>9</v>
      </c>
      <c r="G33" s="122" t="s">
        <v>160</v>
      </c>
      <c r="H33" s="45"/>
      <c r="I33" s="23">
        <v>6</v>
      </c>
      <c r="J33" s="79" t="s">
        <v>161</v>
      </c>
      <c r="K33" s="35"/>
    </row>
    <row r="34" spans="1:11" ht="14.15" customHeight="1">
      <c r="A34" s="69" t="s">
        <v>189</v>
      </c>
      <c r="B34" s="20" t="s">
        <v>190</v>
      </c>
      <c r="C34" s="21" t="s">
        <v>24</v>
      </c>
      <c r="D34" s="22" t="s">
        <v>19</v>
      </c>
      <c r="E34" s="45"/>
      <c r="F34" s="23">
        <v>19</v>
      </c>
      <c r="G34" s="122" t="s">
        <v>160</v>
      </c>
      <c r="H34" s="45"/>
      <c r="I34" s="23">
        <v>19</v>
      </c>
      <c r="J34" s="79" t="s">
        <v>161</v>
      </c>
      <c r="K34" s="35"/>
    </row>
    <row r="35" spans="1:11" ht="15" customHeight="1">
      <c r="A35" s="73" t="s">
        <v>191</v>
      </c>
      <c r="B35" s="86" t="s">
        <v>163</v>
      </c>
      <c r="C35" s="82" t="s">
        <v>24</v>
      </c>
      <c r="D35" s="83" t="s">
        <v>19</v>
      </c>
      <c r="E35" s="45"/>
      <c r="F35" s="30">
        <v>49</v>
      </c>
      <c r="G35" s="124" t="s">
        <v>160</v>
      </c>
      <c r="H35" s="45"/>
      <c r="I35" s="30">
        <v>59</v>
      </c>
      <c r="J35" s="87" t="s">
        <v>161</v>
      </c>
      <c r="K35" s="35"/>
    </row>
    <row r="36" spans="1:11" ht="15" customHeight="1">
      <c r="A36" s="75"/>
      <c r="B36" s="135"/>
      <c r="C36" s="75"/>
      <c r="D36" s="75"/>
      <c r="F36" s="33"/>
      <c r="G36" s="33"/>
      <c r="I36" s="33"/>
      <c r="J36" s="41"/>
    </row>
    <row r="37" spans="1:11" ht="18.399999999999999" customHeight="1">
      <c r="A37" s="54"/>
      <c r="B37" s="10" t="s">
        <v>192</v>
      </c>
      <c r="C37" s="55"/>
      <c r="D37" s="56"/>
      <c r="E37" s="109"/>
    </row>
    <row r="38" spans="1:11" ht="15" customHeight="1">
      <c r="A38" s="136"/>
      <c r="B38" s="125" t="s">
        <v>193</v>
      </c>
      <c r="C38" s="137"/>
      <c r="D38" s="138"/>
      <c r="E38" s="35"/>
    </row>
    <row r="39" spans="1:11" ht="14.15" customHeight="1">
      <c r="A39" s="11" t="s">
        <v>194</v>
      </c>
      <c r="B39" s="84" t="s">
        <v>195</v>
      </c>
      <c r="C39" s="77" t="s">
        <v>24</v>
      </c>
      <c r="D39" s="14" t="s">
        <v>19</v>
      </c>
      <c r="E39" s="45"/>
      <c r="F39" s="78">
        <v>180</v>
      </c>
      <c r="G39" s="87" t="s">
        <v>20</v>
      </c>
      <c r="H39" s="45"/>
      <c r="I39" s="78">
        <v>192</v>
      </c>
      <c r="J39" s="79" t="s">
        <v>161</v>
      </c>
      <c r="K39" s="35"/>
    </row>
    <row r="40" spans="1:11" ht="14.15" customHeight="1">
      <c r="A40" s="19" t="s">
        <v>196</v>
      </c>
      <c r="B40" s="85" t="s">
        <v>197</v>
      </c>
      <c r="C40" s="21" t="s">
        <v>24</v>
      </c>
      <c r="D40" s="22" t="s">
        <v>19</v>
      </c>
      <c r="E40" s="45"/>
      <c r="F40" s="23">
        <v>142</v>
      </c>
      <c r="G40" s="122" t="s">
        <v>20</v>
      </c>
      <c r="H40" s="45"/>
      <c r="I40" s="23">
        <v>144</v>
      </c>
      <c r="J40" s="79" t="s">
        <v>161</v>
      </c>
      <c r="K40" s="35"/>
    </row>
    <row r="41" spans="1:11" ht="14.15" customHeight="1">
      <c r="A41" s="19" t="s">
        <v>198</v>
      </c>
      <c r="B41" s="85" t="s">
        <v>199</v>
      </c>
      <c r="C41" s="21" t="s">
        <v>24</v>
      </c>
      <c r="D41" s="22" t="s">
        <v>29</v>
      </c>
      <c r="E41" s="45"/>
      <c r="F41" s="96">
        <f>+F39+F40</f>
        <v>322</v>
      </c>
      <c r="G41" s="122" t="s">
        <v>20</v>
      </c>
      <c r="H41" s="45"/>
      <c r="I41" s="96">
        <f>+I39+I40</f>
        <v>336</v>
      </c>
      <c r="J41" s="79" t="s">
        <v>161</v>
      </c>
      <c r="K41" s="35"/>
    </row>
    <row r="42" spans="1:11" ht="15" customHeight="1">
      <c r="A42" s="26" t="s">
        <v>200</v>
      </c>
      <c r="B42" s="86" t="s">
        <v>201</v>
      </c>
      <c r="C42" s="82" t="s">
        <v>24</v>
      </c>
      <c r="D42" s="83" t="s">
        <v>19</v>
      </c>
      <c r="E42" s="45"/>
      <c r="F42" s="30">
        <v>274</v>
      </c>
      <c r="G42" s="124" t="s">
        <v>20</v>
      </c>
      <c r="H42" s="45"/>
      <c r="I42" s="30">
        <v>295</v>
      </c>
      <c r="J42" s="87" t="s">
        <v>161</v>
      </c>
      <c r="K42" s="35"/>
    </row>
    <row r="43" spans="1:11" ht="15" customHeight="1">
      <c r="A43" s="136"/>
      <c r="B43" s="125" t="s">
        <v>202</v>
      </c>
      <c r="C43" s="139"/>
      <c r="D43" s="140"/>
      <c r="E43" s="35"/>
      <c r="F43" s="106"/>
      <c r="G43" s="106"/>
      <c r="I43" s="106"/>
      <c r="J43" s="141"/>
    </row>
    <row r="44" spans="1:11" ht="14.15" customHeight="1">
      <c r="A44" s="76" t="s">
        <v>203</v>
      </c>
      <c r="B44" s="12" t="s">
        <v>204</v>
      </c>
      <c r="C44" s="65" t="s">
        <v>24</v>
      </c>
      <c r="D44" s="66" t="s">
        <v>19</v>
      </c>
      <c r="E44" s="45"/>
      <c r="F44" s="78">
        <v>257</v>
      </c>
      <c r="G44" s="87" t="s">
        <v>20</v>
      </c>
      <c r="H44" s="45"/>
      <c r="I44" s="78">
        <v>252</v>
      </c>
      <c r="J44" s="79" t="s">
        <v>161</v>
      </c>
      <c r="K44" s="35"/>
    </row>
    <row r="45" spans="1:11" ht="15" customHeight="1">
      <c r="A45" s="81" t="s">
        <v>205</v>
      </c>
      <c r="B45" s="27" t="s">
        <v>206</v>
      </c>
      <c r="C45" s="28" t="s">
        <v>24</v>
      </c>
      <c r="D45" s="29" t="s">
        <v>29</v>
      </c>
      <c r="E45" s="45"/>
      <c r="F45" s="97">
        <f>F41-F44</f>
        <v>65</v>
      </c>
      <c r="G45" s="124" t="s">
        <v>20</v>
      </c>
      <c r="H45" s="45"/>
      <c r="I45" s="97">
        <f>I41-I44</f>
        <v>84</v>
      </c>
      <c r="J45" s="87" t="s">
        <v>161</v>
      </c>
      <c r="K45" s="35"/>
    </row>
    <row r="46" spans="1:11" ht="15" customHeight="1">
      <c r="A46" s="136"/>
      <c r="B46" s="125" t="s">
        <v>207</v>
      </c>
      <c r="C46" s="139"/>
      <c r="D46" s="140"/>
      <c r="E46" s="35"/>
      <c r="F46" s="106"/>
      <c r="G46" s="106"/>
      <c r="I46" s="106"/>
      <c r="J46" s="141"/>
    </row>
    <row r="47" spans="1:11" ht="14.15" customHeight="1">
      <c r="A47" s="76" t="s">
        <v>208</v>
      </c>
      <c r="B47" s="12" t="s">
        <v>209</v>
      </c>
      <c r="C47" s="65" t="s">
        <v>24</v>
      </c>
      <c r="D47" s="66" t="s">
        <v>19</v>
      </c>
      <c r="E47" s="45"/>
      <c r="F47" s="78">
        <v>12</v>
      </c>
      <c r="G47" s="87" t="s">
        <v>20</v>
      </c>
      <c r="H47" s="45"/>
      <c r="I47" s="78">
        <v>16</v>
      </c>
      <c r="J47" s="79" t="s">
        <v>161</v>
      </c>
      <c r="K47" s="35"/>
    </row>
    <row r="48" spans="1:11" ht="14.15" customHeight="1">
      <c r="A48" s="80" t="s">
        <v>210</v>
      </c>
      <c r="B48" s="20" t="s">
        <v>211</v>
      </c>
      <c r="C48" s="70" t="s">
        <v>24</v>
      </c>
      <c r="D48" s="71" t="s">
        <v>19</v>
      </c>
      <c r="E48" s="45"/>
      <c r="F48" s="23">
        <v>1</v>
      </c>
      <c r="G48" s="122" t="s">
        <v>20</v>
      </c>
      <c r="H48" s="45"/>
      <c r="I48" s="23">
        <v>2</v>
      </c>
      <c r="J48" s="79" t="s">
        <v>161</v>
      </c>
      <c r="K48" s="35"/>
    </row>
    <row r="49" spans="1:11" ht="15" customHeight="1">
      <c r="A49" s="81" t="s">
        <v>212</v>
      </c>
      <c r="B49" s="27" t="s">
        <v>213</v>
      </c>
      <c r="C49" s="28" t="s">
        <v>24</v>
      </c>
      <c r="D49" s="29" t="s">
        <v>19</v>
      </c>
      <c r="E49" s="45"/>
      <c r="F49" s="30">
        <v>21</v>
      </c>
      <c r="G49" s="124" t="s">
        <v>20</v>
      </c>
      <c r="H49" s="45"/>
      <c r="I49" s="30">
        <v>32</v>
      </c>
      <c r="J49" s="87" t="s">
        <v>161</v>
      </c>
      <c r="K49" s="35"/>
    </row>
    <row r="50" spans="1:11" ht="14.15" customHeight="1">
      <c r="A50" s="106"/>
      <c r="B50" s="106"/>
      <c r="C50" s="106"/>
      <c r="D50" s="106"/>
      <c r="F50" s="33"/>
      <c r="G50" s="33"/>
      <c r="I50" s="33"/>
      <c r="J50" s="41"/>
    </row>
    <row r="51" spans="1:11" ht="18.399999999999999" customHeight="1">
      <c r="A51" s="54"/>
      <c r="B51" s="10" t="s">
        <v>214</v>
      </c>
      <c r="C51" s="55"/>
      <c r="D51" s="56"/>
      <c r="E51" s="109"/>
    </row>
    <row r="52" spans="1:11" ht="29.15" customHeight="1">
      <c r="A52" s="126" t="s">
        <v>215</v>
      </c>
      <c r="B52" s="127" t="s">
        <v>216</v>
      </c>
      <c r="C52" s="128" t="s">
        <v>28</v>
      </c>
      <c r="D52" s="129" t="s">
        <v>19</v>
      </c>
      <c r="E52" s="142"/>
      <c r="F52" s="99">
        <v>4</v>
      </c>
      <c r="G52" s="79" t="s">
        <v>176</v>
      </c>
      <c r="H52" s="142"/>
      <c r="I52" s="99">
        <v>4</v>
      </c>
      <c r="J52" s="79" t="s">
        <v>176</v>
      </c>
      <c r="K52" s="143"/>
    </row>
    <row r="53" spans="1:11" ht="14.15" customHeight="1">
      <c r="A53" s="33"/>
      <c r="B53" s="33"/>
      <c r="C53" s="33"/>
      <c r="D53" s="33"/>
      <c r="F53" s="33"/>
      <c r="G53" s="33"/>
      <c r="I53" s="33"/>
      <c r="J53" s="33"/>
    </row>
    <row r="54" spans="1:11" ht="14.15" customHeight="1"/>
    <row r="55" spans="1:11" ht="15" customHeight="1"/>
    <row r="56" spans="1:11" ht="16.75" customHeight="1">
      <c r="A56" s="551" t="s">
        <v>147</v>
      </c>
      <c r="B56" s="33"/>
      <c r="C56" s="33" t="s">
        <v>42</v>
      </c>
      <c r="D56" s="33"/>
      <c r="E56" s="33"/>
      <c r="F56" s="63"/>
      <c r="G56" s="35"/>
    </row>
    <row r="57" spans="1:11" ht="14.15" customHeight="1">
      <c r="A57" s="541"/>
      <c r="G57" s="35"/>
    </row>
    <row r="58" spans="1:11" ht="14.15" customHeight="1">
      <c r="A58" s="541" t="s">
        <v>43</v>
      </c>
      <c r="C58" s="36" t="s">
        <v>42</v>
      </c>
      <c r="G58" s="35"/>
    </row>
    <row r="59" spans="1:11" ht="14.15" customHeight="1">
      <c r="A59" s="541"/>
      <c r="G59" s="35"/>
    </row>
    <row r="60" spans="1:11" ht="15" customHeight="1">
      <c r="A60" s="552" t="s">
        <v>148</v>
      </c>
      <c r="B60" s="38"/>
      <c r="C60" s="38" t="s">
        <v>218</v>
      </c>
      <c r="D60" s="100"/>
      <c r="G60" s="35"/>
    </row>
    <row r="61" spans="1:11" ht="14.15" customHeight="1">
      <c r="A61" s="553"/>
      <c r="B61" s="33"/>
      <c r="C61" s="33"/>
      <c r="D61" s="33"/>
      <c r="E61" s="33"/>
      <c r="F61" s="33"/>
    </row>
    <row r="62" spans="1:11" ht="14.15" customHeight="1"/>
    <row r="63" spans="1:11" ht="14.15" customHeight="1"/>
    <row r="64" spans="1:11" ht="14.15" customHeight="1"/>
    <row r="65" ht="14.15" customHeight="1"/>
    <row r="66" ht="14.15" customHeight="1"/>
    <row r="67" ht="14.15" customHeight="1"/>
    <row r="68" ht="14.15" customHeight="1"/>
    <row r="69" ht="14.15" customHeight="1"/>
    <row r="70" ht="14.15" customHeight="1"/>
    <row r="71" ht="14.15" customHeight="1"/>
    <row r="72" ht="14.15" customHeight="1"/>
    <row r="73" ht="14.15" customHeight="1"/>
    <row r="74" ht="14.15" customHeight="1"/>
    <row r="75" ht="14.15" customHeight="1"/>
    <row r="76" ht="14.15" customHeight="1"/>
    <row r="77" ht="14.15" customHeight="1"/>
    <row r="78" ht="14.15" customHeight="1"/>
    <row r="79" ht="14.15" customHeight="1"/>
    <row r="80" ht="14.15" customHeight="1"/>
    <row r="81" ht="14.15" customHeight="1"/>
    <row r="82" ht="14.15" customHeight="1"/>
    <row r="83" ht="14.15" customHeight="1"/>
    <row r="84" ht="14.15" customHeight="1"/>
    <row r="85" ht="14.15" customHeight="1"/>
    <row r="86" ht="14.15" customHeight="1"/>
    <row r="87" ht="14.15" customHeight="1"/>
    <row r="88" ht="14.15" customHeight="1"/>
    <row r="89" ht="14.15" customHeight="1"/>
    <row r="90" ht="14.15" customHeight="1"/>
    <row r="91" ht="14.15" customHeight="1"/>
    <row r="92" ht="14.15" customHeight="1"/>
    <row r="93" ht="14.15" customHeight="1"/>
    <row r="94" ht="14.15" customHeight="1"/>
    <row r="95" ht="14.15" customHeight="1"/>
    <row r="96" ht="14.15" customHeight="1"/>
    <row r="97" ht="14.15" customHeight="1"/>
    <row r="98" ht="14.15" customHeight="1"/>
    <row r="99" ht="14.15" customHeight="1"/>
    <row r="100" ht="14.15" customHeight="1"/>
    <row r="101" ht="14.15" customHeight="1"/>
    <row r="102" ht="14.15" customHeight="1"/>
    <row r="103" ht="14.15" customHeight="1"/>
    <row r="104" ht="14.15" customHeight="1"/>
    <row r="105" ht="14.15" customHeight="1"/>
    <row r="106" ht="14.15" customHeight="1"/>
    <row r="107" ht="14.15" customHeight="1"/>
    <row r="108" ht="14.15" customHeight="1"/>
    <row r="109" ht="14.15" customHeight="1"/>
    <row r="110" ht="14.15" customHeight="1"/>
    <row r="111" ht="14.15" customHeight="1"/>
    <row r="112" ht="14.15" customHeight="1"/>
    <row r="113" ht="14.15" customHeight="1"/>
    <row r="114" ht="14.15" customHeight="1"/>
    <row r="115" ht="14.15" customHeight="1"/>
    <row r="116" ht="14.15" customHeight="1"/>
    <row r="117" ht="14.15" customHeight="1"/>
    <row r="118" ht="14.15" customHeight="1"/>
    <row r="119" ht="14.15" customHeight="1"/>
    <row r="120" ht="14.15" customHeight="1"/>
    <row r="121" ht="14.15" customHeight="1"/>
    <row r="122" ht="14.15" customHeight="1"/>
    <row r="123" ht="14.15" customHeight="1"/>
    <row r="124" ht="14.15" customHeight="1"/>
    <row r="125" ht="14.15" customHeight="1"/>
    <row r="126" ht="14.15" customHeight="1"/>
    <row r="127" ht="14.15" customHeight="1"/>
    <row r="128" ht="14.15" customHeight="1"/>
    <row r="129" ht="14.15" customHeight="1"/>
    <row r="130" ht="14.15" customHeight="1"/>
    <row r="131" ht="14.15" customHeight="1"/>
    <row r="132" ht="14.15" customHeight="1"/>
    <row r="133" ht="14.15" customHeight="1"/>
    <row r="134" ht="14.15" customHeight="1"/>
    <row r="135" ht="14.15" customHeight="1"/>
    <row r="136" ht="14.15" customHeight="1"/>
    <row r="137" ht="14.15" customHeight="1"/>
    <row r="138" ht="14.15" customHeight="1"/>
    <row r="139" ht="14.15" customHeight="1"/>
    <row r="140" ht="14.15" customHeight="1"/>
    <row r="141" ht="14.15" customHeight="1"/>
    <row r="142" ht="14.15" customHeight="1"/>
    <row r="143" ht="14.15" customHeight="1"/>
    <row r="144" ht="14.15" customHeight="1"/>
    <row r="145" ht="14.15" customHeight="1"/>
    <row r="146" ht="14.15" customHeight="1"/>
    <row r="147" ht="14.15" customHeight="1"/>
    <row r="148" ht="14.15" customHeight="1"/>
    <row r="149" ht="14.15" customHeight="1"/>
    <row r="150" ht="14.15" customHeight="1"/>
    <row r="151" ht="14.15" customHeight="1"/>
    <row r="152" ht="14.15" customHeight="1"/>
    <row r="153" ht="14.15" customHeight="1"/>
    <row r="154" ht="14.15" customHeight="1"/>
    <row r="155" ht="14.15" customHeight="1"/>
    <row r="156" ht="14.15" customHeight="1"/>
    <row r="157" ht="14.15" customHeight="1"/>
    <row r="158" ht="14.15" customHeight="1"/>
    <row r="159" ht="14.15" customHeight="1"/>
    <row r="160" ht="14.15" customHeight="1"/>
    <row r="161" ht="14.15" customHeight="1"/>
    <row r="162" ht="14.15" customHeight="1"/>
    <row r="163" ht="14.15" customHeight="1"/>
    <row r="164" ht="14.15" customHeight="1"/>
    <row r="165" ht="14.15" customHeight="1"/>
    <row r="166" ht="14.15" customHeight="1"/>
    <row r="167" ht="14.15" customHeight="1"/>
    <row r="168" ht="14.15" customHeight="1"/>
    <row r="169" ht="14.15" customHeight="1"/>
    <row r="170" ht="14.15" customHeight="1"/>
    <row r="171" ht="14.15" customHeight="1"/>
    <row r="172" ht="14.15" customHeight="1"/>
    <row r="173" ht="14.15" customHeight="1"/>
    <row r="174" ht="14.15" customHeight="1"/>
    <row r="175" ht="14.15" customHeight="1"/>
    <row r="176" ht="14.15" customHeight="1"/>
    <row r="177" ht="14.15" customHeight="1"/>
    <row r="178" ht="14.15" customHeight="1"/>
    <row r="179" ht="14.15" customHeight="1"/>
    <row r="180" ht="14.15" customHeight="1"/>
    <row r="181" ht="14.15" customHeight="1"/>
    <row r="182" ht="14.15" customHeight="1"/>
    <row r="183" ht="14.15" customHeight="1"/>
    <row r="184" ht="14.15" customHeight="1"/>
    <row r="185" ht="14.15" customHeight="1"/>
    <row r="186" ht="14.15" customHeight="1"/>
    <row r="187" ht="14.15" customHeight="1"/>
    <row r="188" ht="14.15" customHeight="1"/>
    <row r="189" ht="14.15" customHeight="1"/>
    <row r="190" ht="14.15" customHeight="1"/>
    <row r="191" ht="14.15" customHeight="1"/>
    <row r="192" ht="14.15" customHeight="1"/>
    <row r="193" ht="14.15" customHeight="1"/>
    <row r="194" ht="14.15" customHeight="1"/>
    <row r="195" ht="14.15" customHeight="1"/>
    <row r="196" ht="14.15" customHeight="1"/>
    <row r="197" ht="14.15" customHeight="1"/>
    <row r="198" ht="14.15" customHeight="1"/>
    <row r="199" ht="14.15" customHeight="1"/>
    <row r="200" ht="14.15" customHeight="1"/>
    <row r="201" ht="14.15" customHeight="1"/>
    <row r="202" ht="14.15" customHeight="1"/>
    <row r="203" ht="14.15" customHeight="1"/>
    <row r="204" ht="14.15" customHeight="1"/>
    <row r="205" ht="14.15" customHeight="1"/>
    <row r="206" ht="14.15" customHeight="1"/>
    <row r="207" ht="14.15" customHeight="1"/>
    <row r="208" ht="14.15" customHeight="1"/>
    <row r="209" ht="14.15" customHeight="1"/>
    <row r="210" ht="14.15" customHeight="1"/>
    <row r="211" ht="14.15" customHeight="1"/>
    <row r="212" ht="14.15" customHeight="1"/>
    <row r="213" ht="14.15" customHeight="1"/>
    <row r="214" ht="14.15" customHeight="1"/>
    <row r="215" ht="14.15" customHeight="1"/>
    <row r="216" ht="14.15" customHeight="1"/>
    <row r="217" ht="14.15" customHeight="1"/>
    <row r="218" ht="14.15" customHeight="1"/>
    <row r="219" ht="14.15" customHeight="1"/>
    <row r="220" ht="14.15" customHeight="1"/>
    <row r="221" ht="14.15" customHeight="1"/>
    <row r="222" ht="14.15" customHeight="1"/>
    <row r="223" ht="14.15" customHeight="1"/>
    <row r="224" ht="14.15" customHeight="1"/>
    <row r="225" ht="14.15" customHeight="1"/>
    <row r="226" ht="14.15" customHeight="1"/>
    <row r="227" ht="14.15" customHeight="1"/>
    <row r="228" ht="14.15" customHeight="1"/>
    <row r="229" ht="14.15" customHeight="1"/>
    <row r="230" ht="14.15" customHeight="1"/>
    <row r="231" ht="14.15" customHeight="1"/>
    <row r="232" ht="14.15" customHeight="1"/>
    <row r="233" ht="14.15" customHeight="1"/>
    <row r="234" ht="14.15" customHeight="1"/>
    <row r="235" ht="14.15" customHeight="1"/>
    <row r="236" ht="14.15" customHeight="1"/>
    <row r="237" ht="14.15" customHeight="1"/>
    <row r="238" ht="14.15" customHeight="1"/>
    <row r="239" ht="14.15" customHeight="1"/>
    <row r="240" ht="14.15" customHeight="1"/>
    <row r="241" ht="14.15" customHeight="1"/>
    <row r="242" ht="14.15" customHeight="1"/>
    <row r="243" ht="14.15" customHeight="1"/>
    <row r="244" ht="14.15" customHeight="1"/>
    <row r="245" ht="14.15" customHeight="1"/>
    <row r="246" ht="14.15" customHeight="1"/>
    <row r="247" ht="14.15" customHeight="1"/>
    <row r="248" ht="14.15" customHeight="1"/>
    <row r="249" ht="14.15" customHeight="1"/>
    <row r="250" ht="14.15" customHeight="1"/>
    <row r="251" ht="14.15" customHeight="1"/>
    <row r="252" ht="14.15" customHeight="1"/>
    <row r="253" ht="14.15" customHeight="1"/>
    <row r="254" ht="14.15" customHeight="1"/>
    <row r="255" ht="14.15" customHeight="1"/>
    <row r="256" ht="14.15" customHeight="1"/>
    <row r="257" ht="14.15" customHeight="1"/>
    <row r="258" ht="14.15" customHeight="1"/>
    <row r="259" ht="14.15" customHeight="1"/>
    <row r="260" ht="14.15" customHeight="1"/>
    <row r="261" ht="14.15" customHeight="1"/>
  </sheetData>
  <mergeCells count="2">
    <mergeCell ref="I10:J11"/>
    <mergeCell ref="F10:G11"/>
  </mergeCells>
  <conditionalFormatting sqref="M1:N5 M62:N1048576 P62:Q1048576">
    <cfRule type="containsText" dxfId="4" priority="2" operator="containsText" text="=&quot;Y&quot;">
      <formula>NOT(ISERROR(SEARCH("Y", M1)))</formula>
    </cfRule>
  </conditionalFormatting>
  <conditionalFormatting sqref="P1:Q5">
    <cfRule type="containsText" dxfId="3" priority="1" operator="containsText" text="=&quot;Y&quot;">
      <formula>NOT(ISERROR(SEARCH("Y", P1)))</formula>
    </cfRule>
  </conditionalFormatting>
  <dataValidations count="1">
    <dataValidation type="list" allowBlank="1" sqref="G15 J52 J39:J42 J15 J44:J45 J47:J49 J18:J22 J25:J35 G18:G22 G25:G35 G39:G42 G44:G45 G47:G49 G52" xr:uid="{00000000-0002-0000-02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6"/>
  <sheetViews>
    <sheetView showRuler="0" workbookViewId="0">
      <selection sqref="A1:XFD1048576"/>
    </sheetView>
  </sheetViews>
  <sheetFormatPr defaultColWidth="13.7265625" defaultRowHeight="12.5"/>
  <cols>
    <col min="1" max="1" width="10.453125" customWidth="1"/>
    <col min="2" max="2" width="73.54296875" customWidth="1"/>
    <col min="3" max="4" width="13" customWidth="1"/>
    <col min="5" max="5" width="9.54296875" customWidth="1"/>
    <col min="6" max="6" width="14.1796875" customWidth="1"/>
    <col min="7" max="7" width="7.26953125" customWidth="1"/>
    <col min="8" max="8" width="4.1796875" customWidth="1"/>
    <col min="9" max="9" width="13" customWidth="1"/>
    <col min="10" max="10" width="7.81640625" customWidth="1"/>
    <col min="11" max="11" width="9.54296875" customWidth="1"/>
  </cols>
  <sheetData>
    <row r="1" spans="1:11" ht="22.5" customHeight="1">
      <c r="A1" s="527" t="s">
        <v>0</v>
      </c>
    </row>
    <row r="2" spans="1:11" ht="22.5" customHeight="1"/>
    <row r="3" spans="1:11" ht="22.5" customHeight="1">
      <c r="A3" s="528" t="s">
        <v>1</v>
      </c>
    </row>
    <row r="4" spans="1:11" ht="16.75" customHeight="1">
      <c r="A4" s="532"/>
      <c r="B4" s="40"/>
      <c r="C4" s="40"/>
      <c r="D4" s="40"/>
      <c r="E4" s="41"/>
      <c r="F4" s="41"/>
      <c r="G4" s="41"/>
      <c r="H4" s="41"/>
      <c r="I4" s="41"/>
      <c r="J4" s="41"/>
      <c r="K4" s="41"/>
    </row>
    <row r="5" spans="1:11" ht="18.399999999999999" customHeight="1"/>
    <row r="6" spans="1:11" ht="22.5" customHeight="1">
      <c r="A6" s="530" t="s">
        <v>2</v>
      </c>
      <c r="B6" s="42"/>
      <c r="C6" s="35"/>
    </row>
    <row r="7" spans="1:11" ht="23.25" customHeight="1">
      <c r="A7" s="531" t="s">
        <v>219</v>
      </c>
      <c r="B7" s="43"/>
      <c r="C7" s="131"/>
    </row>
    <row r="8" spans="1:11" ht="14.15" customHeight="1">
      <c r="A8" s="33"/>
      <c r="B8" s="33"/>
    </row>
    <row r="9" spans="1:11" ht="14.15" customHeight="1"/>
    <row r="10" spans="1:11" ht="17.5" customHeight="1">
      <c r="A10" s="2" t="s">
        <v>4</v>
      </c>
      <c r="B10" s="3" t="s">
        <v>5</v>
      </c>
      <c r="C10" s="4" t="s">
        <v>6</v>
      </c>
      <c r="D10" s="5" t="s">
        <v>7</v>
      </c>
      <c r="E10" s="105"/>
      <c r="F10" s="606" t="s">
        <v>8</v>
      </c>
      <c r="G10" s="607"/>
      <c r="H10" s="46"/>
      <c r="I10" s="606" t="s">
        <v>9</v>
      </c>
      <c r="J10" s="607"/>
      <c r="K10" s="35"/>
    </row>
    <row r="11" spans="1:11" ht="17.5" customHeight="1">
      <c r="A11" s="6" t="s">
        <v>10</v>
      </c>
      <c r="B11" s="47"/>
      <c r="C11" s="48"/>
      <c r="D11" s="7" t="s">
        <v>11</v>
      </c>
      <c r="E11" s="105"/>
      <c r="F11" s="608"/>
      <c r="G11" s="609"/>
      <c r="H11" s="46"/>
      <c r="I11" s="608"/>
      <c r="J11" s="609"/>
      <c r="K11" s="35"/>
    </row>
    <row r="12" spans="1:11" ht="23.25" customHeight="1">
      <c r="A12" s="49"/>
      <c r="B12" s="50"/>
      <c r="C12" s="51"/>
      <c r="D12" s="52"/>
      <c r="E12" s="105"/>
      <c r="F12" s="8" t="str">
        <f>'B1'!F12</f>
        <v>2025-26</v>
      </c>
      <c r="G12" s="9" t="s">
        <v>13</v>
      </c>
      <c r="H12" s="45"/>
      <c r="I12" s="8" t="str">
        <f>'B1'!I12</f>
        <v>2026-27</v>
      </c>
      <c r="J12" s="9" t="s">
        <v>13</v>
      </c>
      <c r="K12" s="35"/>
    </row>
    <row r="13" spans="1:11" ht="15" customHeight="1">
      <c r="A13" s="106"/>
      <c r="B13" s="107"/>
      <c r="C13" s="106"/>
      <c r="D13" s="106"/>
      <c r="F13" s="33"/>
      <c r="G13" s="33"/>
      <c r="I13" s="33"/>
      <c r="J13" s="33"/>
    </row>
    <row r="14" spans="1:11" ht="17.5" customHeight="1">
      <c r="A14" s="161"/>
      <c r="B14" s="144" t="s">
        <v>153</v>
      </c>
      <c r="C14" s="162"/>
      <c r="D14" s="163"/>
      <c r="E14" s="109"/>
    </row>
    <row r="15" spans="1:11" ht="17.5" customHeight="1">
      <c r="A15" s="161"/>
      <c r="B15" s="144" t="s">
        <v>220</v>
      </c>
      <c r="C15" s="162"/>
      <c r="D15" s="163"/>
      <c r="E15" s="35"/>
    </row>
    <row r="16" spans="1:11" ht="14.15" customHeight="1">
      <c r="A16" s="121" t="s">
        <v>221</v>
      </c>
      <c r="B16" s="145" t="s">
        <v>222</v>
      </c>
      <c r="C16" s="146" t="s">
        <v>24</v>
      </c>
      <c r="D16" s="147" t="s">
        <v>19</v>
      </c>
      <c r="E16" s="45"/>
      <c r="F16" s="78">
        <v>101</v>
      </c>
      <c r="G16" s="87" t="s">
        <v>223</v>
      </c>
      <c r="H16" s="45"/>
      <c r="I16" s="78">
        <v>175</v>
      </c>
      <c r="J16" s="87" t="s">
        <v>161</v>
      </c>
      <c r="K16" s="35"/>
    </row>
    <row r="17" spans="1:11" ht="14.15" customHeight="1">
      <c r="A17" s="148" t="s">
        <v>224</v>
      </c>
      <c r="B17" s="149" t="s">
        <v>225</v>
      </c>
      <c r="C17" s="150" t="s">
        <v>24</v>
      </c>
      <c r="D17" s="151" t="s">
        <v>19</v>
      </c>
      <c r="E17" s="45"/>
      <c r="F17" s="23">
        <v>36</v>
      </c>
      <c r="G17" s="122" t="s">
        <v>223</v>
      </c>
      <c r="H17" s="45"/>
      <c r="I17" s="23">
        <v>72</v>
      </c>
      <c r="J17" s="122" t="s">
        <v>161</v>
      </c>
      <c r="K17" s="35"/>
    </row>
    <row r="18" spans="1:11" ht="14.15" customHeight="1">
      <c r="A18" s="148" t="s">
        <v>226</v>
      </c>
      <c r="B18" s="149" t="s">
        <v>227</v>
      </c>
      <c r="C18" s="150" t="s">
        <v>24</v>
      </c>
      <c r="D18" s="151" t="s">
        <v>19</v>
      </c>
      <c r="E18" s="45"/>
      <c r="F18" s="23">
        <v>50</v>
      </c>
      <c r="G18" s="122" t="s">
        <v>223</v>
      </c>
      <c r="H18" s="45"/>
      <c r="I18" s="23">
        <v>72</v>
      </c>
      <c r="J18" s="122" t="s">
        <v>161</v>
      </c>
      <c r="K18" s="35"/>
    </row>
    <row r="19" spans="1:11" ht="14.15" customHeight="1">
      <c r="A19" s="148" t="s">
        <v>228</v>
      </c>
      <c r="B19" s="149" t="s">
        <v>229</v>
      </c>
      <c r="C19" s="150" t="s">
        <v>24</v>
      </c>
      <c r="D19" s="151" t="s">
        <v>19</v>
      </c>
      <c r="E19" s="45"/>
      <c r="F19" s="23">
        <v>12</v>
      </c>
      <c r="G19" s="122" t="s">
        <v>223</v>
      </c>
      <c r="H19" s="45"/>
      <c r="I19" s="23">
        <v>17</v>
      </c>
      <c r="J19" s="122" t="s">
        <v>161</v>
      </c>
      <c r="K19" s="35"/>
    </row>
    <row r="20" spans="1:11" ht="14.15" customHeight="1">
      <c r="A20" s="148" t="s">
        <v>230</v>
      </c>
      <c r="B20" s="149" t="s">
        <v>231</v>
      </c>
      <c r="C20" s="150" t="s">
        <v>24</v>
      </c>
      <c r="D20" s="151" t="s">
        <v>29</v>
      </c>
      <c r="E20" s="45"/>
      <c r="F20" s="96">
        <f>SUM(F17:F19)</f>
        <v>98</v>
      </c>
      <c r="G20" s="122" t="s">
        <v>223</v>
      </c>
      <c r="H20" s="45"/>
      <c r="I20" s="96">
        <f>SUM(I17:I19)</f>
        <v>161</v>
      </c>
      <c r="J20" s="122" t="s">
        <v>161</v>
      </c>
      <c r="K20" s="35"/>
    </row>
    <row r="21" spans="1:11" ht="15" customHeight="1">
      <c r="A21" s="123" t="s">
        <v>232</v>
      </c>
      <c r="B21" s="152" t="s">
        <v>233</v>
      </c>
      <c r="C21" s="153" t="s">
        <v>24</v>
      </c>
      <c r="D21" s="154" t="s">
        <v>19</v>
      </c>
      <c r="E21" s="45"/>
      <c r="F21" s="30">
        <v>0</v>
      </c>
      <c r="G21" s="124" t="s">
        <v>234</v>
      </c>
      <c r="H21" s="45"/>
      <c r="I21" s="30">
        <v>0</v>
      </c>
      <c r="J21" s="124" t="s">
        <v>234</v>
      </c>
      <c r="K21" s="35"/>
    </row>
    <row r="22" spans="1:11" ht="15" customHeight="1">
      <c r="A22" s="161"/>
      <c r="B22" s="144" t="s">
        <v>235</v>
      </c>
      <c r="C22" s="162"/>
      <c r="D22" s="163"/>
      <c r="E22" s="35"/>
      <c r="F22" s="106"/>
      <c r="G22" s="106"/>
      <c r="I22" s="106"/>
      <c r="J22" s="106"/>
    </row>
    <row r="23" spans="1:11" ht="14.15" customHeight="1">
      <c r="A23" s="121" t="s">
        <v>236</v>
      </c>
      <c r="B23" s="145" t="s">
        <v>237</v>
      </c>
      <c r="C23" s="146" t="s">
        <v>24</v>
      </c>
      <c r="D23" s="147" t="s">
        <v>19</v>
      </c>
      <c r="E23" s="45"/>
      <c r="F23" s="78">
        <v>1413</v>
      </c>
      <c r="G23" s="87" t="s">
        <v>223</v>
      </c>
      <c r="H23" s="45"/>
      <c r="I23" s="78">
        <v>1721</v>
      </c>
      <c r="J23" s="87" t="s">
        <v>161</v>
      </c>
      <c r="K23" s="35"/>
    </row>
    <row r="24" spans="1:11" ht="14.15" customHeight="1">
      <c r="A24" s="148" t="s">
        <v>238</v>
      </c>
      <c r="B24" s="149" t="s">
        <v>239</v>
      </c>
      <c r="C24" s="150" t="s">
        <v>24</v>
      </c>
      <c r="D24" s="151" t="s">
        <v>19</v>
      </c>
      <c r="E24" s="45"/>
      <c r="F24" s="23">
        <v>8</v>
      </c>
      <c r="G24" s="122" t="s">
        <v>223</v>
      </c>
      <c r="H24" s="45"/>
      <c r="I24" s="23">
        <v>14</v>
      </c>
      <c r="J24" s="122" t="s">
        <v>161</v>
      </c>
      <c r="K24" s="35"/>
    </row>
    <row r="25" spans="1:11" ht="14.15" customHeight="1">
      <c r="A25" s="148" t="s">
        <v>240</v>
      </c>
      <c r="B25" s="149" t="s">
        <v>241</v>
      </c>
      <c r="C25" s="150" t="s">
        <v>24</v>
      </c>
      <c r="D25" s="151" t="s">
        <v>19</v>
      </c>
      <c r="E25" s="45"/>
      <c r="F25" s="23">
        <v>928</v>
      </c>
      <c r="G25" s="122" t="s">
        <v>223</v>
      </c>
      <c r="H25" s="45"/>
      <c r="I25" s="23">
        <v>1046</v>
      </c>
      <c r="J25" s="122" t="s">
        <v>161</v>
      </c>
      <c r="K25" s="35"/>
    </row>
    <row r="26" spans="1:11" ht="15" customHeight="1">
      <c r="A26" s="123" t="s">
        <v>242</v>
      </c>
      <c r="B26" s="152" t="s">
        <v>243</v>
      </c>
      <c r="C26" s="153" t="s">
        <v>24</v>
      </c>
      <c r="D26" s="154" t="s">
        <v>19</v>
      </c>
      <c r="E26" s="45"/>
      <c r="F26" s="30">
        <v>30</v>
      </c>
      <c r="G26" s="124" t="s">
        <v>223</v>
      </c>
      <c r="H26" s="45"/>
      <c r="I26" s="30">
        <v>35</v>
      </c>
      <c r="J26" s="124" t="s">
        <v>161</v>
      </c>
      <c r="K26" s="35"/>
    </row>
    <row r="27" spans="1:11" ht="15" customHeight="1">
      <c r="A27" s="106"/>
      <c r="B27" s="106"/>
      <c r="C27" s="106"/>
      <c r="D27" s="106"/>
      <c r="F27" s="33"/>
      <c r="G27" s="33"/>
      <c r="I27" s="33"/>
      <c r="J27" s="33"/>
    </row>
    <row r="28" spans="1:11" ht="15" customHeight="1">
      <c r="A28" s="161"/>
      <c r="B28" s="144" t="s">
        <v>244</v>
      </c>
      <c r="C28" s="162"/>
      <c r="D28" s="163"/>
      <c r="E28" s="35"/>
    </row>
    <row r="29" spans="1:11" ht="15" customHeight="1">
      <c r="A29" s="161"/>
      <c r="B29" s="144" t="s">
        <v>245</v>
      </c>
      <c r="C29" s="162"/>
      <c r="D29" s="163"/>
      <c r="E29" s="35"/>
    </row>
    <row r="30" spans="1:11" ht="14.15" customHeight="1">
      <c r="A30" s="121" t="s">
        <v>246</v>
      </c>
      <c r="B30" s="145" t="s">
        <v>247</v>
      </c>
      <c r="C30" s="146" t="s">
        <v>24</v>
      </c>
      <c r="D30" s="147" t="s">
        <v>19</v>
      </c>
      <c r="E30" s="45"/>
      <c r="F30" s="78">
        <v>1942</v>
      </c>
      <c r="G30" s="87" t="s">
        <v>176</v>
      </c>
      <c r="H30" s="45"/>
      <c r="I30" s="78">
        <v>1931</v>
      </c>
      <c r="J30" s="87" t="s">
        <v>161</v>
      </c>
      <c r="K30" s="35"/>
    </row>
    <row r="31" spans="1:11" ht="14.15" customHeight="1">
      <c r="A31" s="148" t="s">
        <v>248</v>
      </c>
      <c r="B31" s="149" t="s">
        <v>249</v>
      </c>
      <c r="C31" s="150" t="s">
        <v>24</v>
      </c>
      <c r="D31" s="151" t="s">
        <v>19</v>
      </c>
      <c r="E31" s="45"/>
      <c r="F31" s="23">
        <v>1045</v>
      </c>
      <c r="G31" s="122" t="s">
        <v>176</v>
      </c>
      <c r="H31" s="45"/>
      <c r="I31" s="23">
        <v>1127</v>
      </c>
      <c r="J31" s="122" t="s">
        <v>161</v>
      </c>
      <c r="K31" s="35"/>
    </row>
    <row r="32" spans="1:11" ht="14.15" customHeight="1">
      <c r="A32" s="148" t="s">
        <v>250</v>
      </c>
      <c r="B32" s="149" t="s">
        <v>201</v>
      </c>
      <c r="C32" s="150" t="s">
        <v>24</v>
      </c>
      <c r="D32" s="151" t="s">
        <v>19</v>
      </c>
      <c r="E32" s="45"/>
      <c r="F32" s="23">
        <v>157</v>
      </c>
      <c r="G32" s="122" t="s">
        <v>176</v>
      </c>
      <c r="H32" s="45"/>
      <c r="I32" s="23">
        <v>161</v>
      </c>
      <c r="J32" s="122" t="s">
        <v>161</v>
      </c>
      <c r="K32" s="35"/>
    </row>
    <row r="33" spans="1:11" ht="15" customHeight="1">
      <c r="A33" s="123" t="s">
        <v>251</v>
      </c>
      <c r="B33" s="152" t="s">
        <v>252</v>
      </c>
      <c r="C33" s="153" t="s">
        <v>24</v>
      </c>
      <c r="D33" s="154" t="s">
        <v>29</v>
      </c>
      <c r="E33" s="45"/>
      <c r="F33" s="97">
        <f>SUM(F30:F32)</f>
        <v>3144</v>
      </c>
      <c r="G33" s="124" t="s">
        <v>176</v>
      </c>
      <c r="H33" s="45"/>
      <c r="I33" s="97">
        <f>SUM(I30:I32)</f>
        <v>3219</v>
      </c>
      <c r="J33" s="124" t="s">
        <v>161</v>
      </c>
      <c r="K33" s="35"/>
    </row>
    <row r="34" spans="1:11" ht="15" customHeight="1">
      <c r="A34" s="161"/>
      <c r="B34" s="144" t="s">
        <v>253</v>
      </c>
      <c r="C34" s="162"/>
      <c r="D34" s="163"/>
      <c r="E34" s="35"/>
      <c r="F34" s="106"/>
      <c r="G34" s="106"/>
      <c r="I34" s="106"/>
      <c r="J34" s="106"/>
    </row>
    <row r="35" spans="1:11" ht="14.15" customHeight="1">
      <c r="A35" s="121" t="s">
        <v>254</v>
      </c>
      <c r="B35" s="145" t="s">
        <v>255</v>
      </c>
      <c r="C35" s="146" t="s">
        <v>24</v>
      </c>
      <c r="D35" s="147" t="s">
        <v>19</v>
      </c>
      <c r="E35" s="45"/>
      <c r="F35" s="78">
        <v>342</v>
      </c>
      <c r="G35" s="87" t="s">
        <v>176</v>
      </c>
      <c r="H35" s="45"/>
      <c r="I35" s="78">
        <v>354</v>
      </c>
      <c r="J35" s="87" t="s">
        <v>161</v>
      </c>
      <c r="K35" s="35"/>
    </row>
    <row r="36" spans="1:11" ht="15" customHeight="1" thickBot="1">
      <c r="A36" s="123" t="s">
        <v>256</v>
      </c>
      <c r="B36" s="152" t="s">
        <v>257</v>
      </c>
      <c r="C36" s="153" t="s">
        <v>24</v>
      </c>
      <c r="D36" s="154" t="s">
        <v>19</v>
      </c>
      <c r="E36" s="45"/>
      <c r="F36" s="30">
        <v>2802</v>
      </c>
      <c r="G36" s="124" t="s">
        <v>176</v>
      </c>
      <c r="H36" s="45"/>
      <c r="I36" s="30">
        <v>2865</v>
      </c>
      <c r="J36" s="124" t="s">
        <v>161</v>
      </c>
      <c r="K36" s="35"/>
    </row>
    <row r="37" spans="1:11" ht="15" customHeight="1" thickBot="1">
      <c r="A37" s="161"/>
      <c r="B37" s="144" t="s">
        <v>258</v>
      </c>
      <c r="C37" s="162"/>
      <c r="D37" s="163"/>
      <c r="E37" s="35"/>
      <c r="F37" s="33"/>
      <c r="G37" s="33"/>
      <c r="I37" s="33"/>
      <c r="J37" s="33"/>
    </row>
    <row r="38" spans="1:11" ht="14.15" customHeight="1">
      <c r="A38" s="64" t="s">
        <v>259</v>
      </c>
      <c r="B38" s="145" t="s">
        <v>209</v>
      </c>
      <c r="C38" s="155" t="s">
        <v>24</v>
      </c>
      <c r="D38" s="156" t="s">
        <v>19</v>
      </c>
      <c r="E38" s="35"/>
      <c r="F38" s="603">
        <v>4</v>
      </c>
      <c r="G38" s="584" t="s">
        <v>176</v>
      </c>
      <c r="H38" s="36"/>
      <c r="I38" s="603">
        <v>8</v>
      </c>
      <c r="J38" s="584" t="s">
        <v>161</v>
      </c>
      <c r="K38" s="36"/>
    </row>
    <row r="39" spans="1:11" ht="14.15" customHeight="1">
      <c r="A39" s="69" t="s">
        <v>260</v>
      </c>
      <c r="B39" s="149" t="s">
        <v>211</v>
      </c>
      <c r="C39" s="157" t="s">
        <v>24</v>
      </c>
      <c r="D39" s="158" t="s">
        <v>19</v>
      </c>
      <c r="E39" s="35"/>
      <c r="F39" s="604">
        <v>9</v>
      </c>
      <c r="G39" s="586" t="s">
        <v>176</v>
      </c>
      <c r="H39" s="36"/>
      <c r="I39" s="604">
        <v>67</v>
      </c>
      <c r="J39" s="586" t="s">
        <v>161</v>
      </c>
      <c r="K39" s="36"/>
    </row>
    <row r="40" spans="1:11" ht="14.15" customHeight="1">
      <c r="A40" s="69" t="s">
        <v>261</v>
      </c>
      <c r="B40" s="149" t="s">
        <v>213</v>
      </c>
      <c r="C40" s="157" t="s">
        <v>24</v>
      </c>
      <c r="D40" s="158" t="s">
        <v>19</v>
      </c>
      <c r="E40" s="35"/>
      <c r="F40" s="604">
        <v>71</v>
      </c>
      <c r="G40" s="586" t="s">
        <v>176</v>
      </c>
      <c r="H40" s="36"/>
      <c r="I40" s="604">
        <v>150</v>
      </c>
      <c r="J40" s="586" t="s">
        <v>161</v>
      </c>
      <c r="K40" s="36"/>
    </row>
    <row r="41" spans="1:11" ht="14.15" customHeight="1">
      <c r="A41" s="69" t="s">
        <v>262</v>
      </c>
      <c r="B41" s="149" t="s">
        <v>263</v>
      </c>
      <c r="C41" s="157" t="s">
        <v>24</v>
      </c>
      <c r="D41" s="158" t="s">
        <v>19</v>
      </c>
      <c r="E41" s="35"/>
      <c r="F41" s="604">
        <v>0</v>
      </c>
      <c r="G41" s="586" t="s">
        <v>234</v>
      </c>
      <c r="H41" s="36"/>
      <c r="I41" s="604">
        <v>0</v>
      </c>
      <c r="J41" s="586" t="s">
        <v>234</v>
      </c>
      <c r="K41" s="36"/>
    </row>
    <row r="42" spans="1:11" ht="15" customHeight="1" thickBot="1">
      <c r="A42" s="73" t="s">
        <v>264</v>
      </c>
      <c r="B42" s="152" t="s">
        <v>265</v>
      </c>
      <c r="C42" s="159" t="s">
        <v>24</v>
      </c>
      <c r="D42" s="160" t="s">
        <v>19</v>
      </c>
      <c r="E42" s="35"/>
      <c r="F42" s="605">
        <v>3</v>
      </c>
      <c r="G42" s="588" t="s">
        <v>176</v>
      </c>
      <c r="H42" s="36"/>
      <c r="I42" s="605">
        <v>4</v>
      </c>
      <c r="J42" s="588" t="s">
        <v>161</v>
      </c>
      <c r="K42" s="36"/>
    </row>
    <row r="43" spans="1:11" ht="14.15" customHeight="1">
      <c r="A43" s="33"/>
      <c r="B43" s="33"/>
      <c r="C43" s="33"/>
      <c r="D43" s="33"/>
      <c r="F43" s="36"/>
      <c r="G43" s="36"/>
      <c r="I43" s="36"/>
      <c r="J43" s="36"/>
    </row>
    <row r="44" spans="1:11" ht="14.15" customHeight="1"/>
    <row r="45" spans="1:11" ht="15" customHeight="1"/>
    <row r="46" spans="1:11" ht="14.15" customHeight="1">
      <c r="A46" s="551" t="s">
        <v>147</v>
      </c>
      <c r="B46" s="33"/>
      <c r="C46" s="33" t="s">
        <v>42</v>
      </c>
      <c r="D46" s="33"/>
      <c r="E46" s="33"/>
      <c r="F46" s="63"/>
      <c r="G46" s="35"/>
    </row>
    <row r="47" spans="1:11" ht="14.15" customHeight="1">
      <c r="A47" s="541"/>
      <c r="G47" s="35"/>
    </row>
    <row r="48" spans="1:11" ht="14.15" customHeight="1">
      <c r="A48" s="541" t="s">
        <v>43</v>
      </c>
      <c r="C48" s="36" t="s">
        <v>42</v>
      </c>
      <c r="G48" s="35"/>
    </row>
    <row r="49" spans="1:7" ht="14.15" customHeight="1">
      <c r="A49" s="541"/>
      <c r="G49" s="35"/>
    </row>
    <row r="50" spans="1:7" ht="15" customHeight="1">
      <c r="A50" s="552" t="s">
        <v>266</v>
      </c>
      <c r="B50" s="38"/>
      <c r="C50" s="539" t="s">
        <v>218</v>
      </c>
      <c r="D50" s="100"/>
      <c r="G50" s="35"/>
    </row>
    <row r="51" spans="1:7" ht="14.15" customHeight="1">
      <c r="A51" s="33"/>
      <c r="B51" s="33"/>
      <c r="C51" s="33"/>
      <c r="D51" s="33"/>
      <c r="E51" s="33"/>
      <c r="F51" s="33"/>
    </row>
    <row r="52" spans="1:7" ht="14.15" customHeight="1"/>
    <row r="53" spans="1:7" ht="14.15" customHeight="1"/>
    <row r="54" spans="1:7" ht="14.15" customHeight="1"/>
    <row r="55" spans="1:7" ht="14.15" customHeight="1"/>
    <row r="56" spans="1:7" ht="14.15" customHeight="1"/>
  </sheetData>
  <mergeCells count="2">
    <mergeCell ref="I10:J11"/>
    <mergeCell ref="F10:G11"/>
  </mergeCells>
  <conditionalFormatting sqref="L1:P1048576">
    <cfRule type="containsText" dxfId="2" priority="1" operator="containsText" text="=&quot;Y&quot;">
      <formula>NOT(ISERROR(SEARCH("Y", L1)))</formula>
    </cfRule>
  </conditionalFormatting>
  <dataValidations count="1">
    <dataValidation type="list" allowBlank="1" sqref="G23:G26 G38:G42 G16:G21 J35:J36 J38:J42 J16:J21 J23:J26 J30:J33 G30:G33 G35:G36" xr:uid="{00000000-0002-0000-03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67"/>
  <sheetViews>
    <sheetView showRuler="0" workbookViewId="0">
      <selection sqref="A1:XFD1048576"/>
    </sheetView>
  </sheetViews>
  <sheetFormatPr defaultColWidth="13.7265625" defaultRowHeight="12.5"/>
  <cols>
    <col min="1" max="1" width="9.453125" customWidth="1"/>
    <col min="2" max="2" width="82.453125" customWidth="1"/>
    <col min="3" max="3" width="9.7265625" customWidth="1"/>
    <col min="4" max="4" width="11" customWidth="1"/>
    <col min="5" max="5" width="9.54296875" customWidth="1"/>
    <col min="6" max="6" width="11.81640625" customWidth="1"/>
    <col min="7" max="7" width="9.453125" customWidth="1"/>
    <col min="8" max="8" width="4.1796875" customWidth="1"/>
    <col min="9" max="9" width="11.81640625" customWidth="1"/>
    <col min="10" max="10" width="7.26953125" customWidth="1"/>
    <col min="11" max="21" width="9.54296875" customWidth="1"/>
  </cols>
  <sheetData>
    <row r="1" spans="1:11" ht="22.5" customHeight="1">
      <c r="A1" s="527" t="s">
        <v>0</v>
      </c>
    </row>
    <row r="2" spans="1:11" ht="22.5" customHeight="1"/>
    <row r="3" spans="1:11" ht="22.5" customHeight="1">
      <c r="A3" s="528" t="s">
        <v>1</v>
      </c>
    </row>
    <row r="4" spans="1:11" ht="16.75" customHeight="1">
      <c r="A4" s="532"/>
      <c r="B4" s="130"/>
      <c r="C4" s="130"/>
      <c r="D4" s="130"/>
      <c r="E4" s="41"/>
      <c r="F4" s="41"/>
      <c r="G4" s="41"/>
      <c r="H4" s="41"/>
      <c r="I4" s="41"/>
      <c r="J4" s="41"/>
      <c r="K4" s="41"/>
    </row>
    <row r="5" spans="1:11" ht="18.399999999999999" customHeight="1"/>
    <row r="6" spans="1:11" ht="22.5" customHeight="1">
      <c r="A6" s="530" t="s">
        <v>2</v>
      </c>
      <c r="B6" s="42"/>
      <c r="C6" s="35"/>
    </row>
    <row r="7" spans="1:11" ht="23.25" customHeight="1">
      <c r="A7" s="531" t="s">
        <v>267</v>
      </c>
      <c r="B7" s="43"/>
      <c r="C7" s="131"/>
    </row>
    <row r="8" spans="1:11" ht="14.15" customHeight="1">
      <c r="A8" s="33"/>
      <c r="B8" s="33"/>
    </row>
    <row r="9" spans="1:11" ht="14.15" customHeight="1"/>
    <row r="10" spans="1:11" ht="16.75" customHeight="1">
      <c r="A10" s="2" t="s">
        <v>4</v>
      </c>
      <c r="B10" s="3" t="s">
        <v>5</v>
      </c>
      <c r="C10" s="4" t="s">
        <v>6</v>
      </c>
      <c r="D10" s="5" t="s">
        <v>7</v>
      </c>
      <c r="E10" s="105"/>
      <c r="F10" s="606" t="s">
        <v>8</v>
      </c>
      <c r="G10" s="607"/>
      <c r="H10" s="46"/>
      <c r="I10" s="606" t="s">
        <v>9</v>
      </c>
      <c r="J10" s="607"/>
      <c r="K10" s="164"/>
    </row>
    <row r="11" spans="1:11" ht="17.5" customHeight="1">
      <c r="A11" s="6" t="s">
        <v>10</v>
      </c>
      <c r="B11" s="47"/>
      <c r="C11" s="48"/>
      <c r="D11" s="7" t="s">
        <v>11</v>
      </c>
      <c r="E11" s="105"/>
      <c r="F11" s="608"/>
      <c r="G11" s="609"/>
      <c r="H11" s="46"/>
      <c r="I11" s="608"/>
      <c r="J11" s="609"/>
      <c r="K11" s="165"/>
    </row>
    <row r="12" spans="1:11" ht="18.399999999999999" customHeight="1">
      <c r="A12" s="49"/>
      <c r="B12" s="50"/>
      <c r="C12" s="51"/>
      <c r="D12" s="52"/>
      <c r="E12" s="105"/>
      <c r="F12" s="8" t="str">
        <f>'B1'!F12</f>
        <v>2025-26</v>
      </c>
      <c r="G12" s="9" t="s">
        <v>13</v>
      </c>
      <c r="H12" s="45"/>
      <c r="I12" s="8" t="str">
        <f>'B1'!I12</f>
        <v>2026-27</v>
      </c>
      <c r="J12" s="9" t="s">
        <v>13</v>
      </c>
      <c r="K12" s="164"/>
    </row>
    <row r="13" spans="1:11" ht="14.15" customHeight="1">
      <c r="A13" s="115"/>
      <c r="B13" s="33"/>
      <c r="C13" s="115"/>
      <c r="D13" s="115"/>
      <c r="F13" s="33"/>
      <c r="G13" s="33"/>
      <c r="I13" s="33"/>
      <c r="J13" s="33"/>
    </row>
    <row r="14" spans="1:11" ht="15" customHeight="1"/>
    <row r="15" spans="1:11" ht="18.399999999999999" customHeight="1">
      <c r="A15" s="54"/>
      <c r="B15" s="10" t="s">
        <v>268</v>
      </c>
      <c r="C15" s="55"/>
      <c r="D15" s="56"/>
      <c r="E15" s="109"/>
    </row>
    <row r="16" spans="1:11" ht="14.15" customHeight="1">
      <c r="A16" s="11" t="s">
        <v>269</v>
      </c>
      <c r="B16" s="12" t="s">
        <v>270</v>
      </c>
      <c r="C16" s="65" t="s">
        <v>24</v>
      </c>
      <c r="D16" s="66" t="s">
        <v>29</v>
      </c>
      <c r="E16" s="45"/>
      <c r="F16" s="95">
        <f>'B5'!F21+'B6'!J20+'B6'!J52</f>
        <v>580</v>
      </c>
      <c r="G16" s="87" t="s">
        <v>36</v>
      </c>
      <c r="H16" s="45"/>
      <c r="I16" s="95">
        <f>'B5'!I21+'B6'!M20+'B6'!M52</f>
        <v>572</v>
      </c>
      <c r="J16" s="87" t="s">
        <v>271</v>
      </c>
      <c r="K16" s="35"/>
    </row>
    <row r="17" spans="1:11" ht="14.15" customHeight="1">
      <c r="A17" s="19" t="s">
        <v>272</v>
      </c>
      <c r="B17" s="20" t="s">
        <v>273</v>
      </c>
      <c r="C17" s="70" t="s">
        <v>24</v>
      </c>
      <c r="D17" s="71" t="s">
        <v>29</v>
      </c>
      <c r="E17" s="45"/>
      <c r="F17" s="96">
        <f>'B5'!F22+'B6'!J39+'B6'!J53</f>
        <v>0</v>
      </c>
      <c r="G17" s="122" t="s">
        <v>36</v>
      </c>
      <c r="H17" s="45"/>
      <c r="I17" s="96">
        <f>'B5'!I22+'B6'!M39+'B6'!M53</f>
        <v>0</v>
      </c>
      <c r="J17" s="122" t="s">
        <v>271</v>
      </c>
      <c r="K17" s="35"/>
    </row>
    <row r="18" spans="1:11" ht="15" customHeight="1">
      <c r="A18" s="26" t="s">
        <v>274</v>
      </c>
      <c r="B18" s="27" t="s">
        <v>275</v>
      </c>
      <c r="C18" s="28" t="s">
        <v>24</v>
      </c>
      <c r="D18" s="29" t="s">
        <v>19</v>
      </c>
      <c r="E18" s="45"/>
      <c r="F18" s="30">
        <v>575</v>
      </c>
      <c r="G18" s="124" t="s">
        <v>83</v>
      </c>
      <c r="H18" s="45"/>
      <c r="I18" s="30">
        <v>572</v>
      </c>
      <c r="J18" s="124" t="s">
        <v>271</v>
      </c>
      <c r="K18" s="35"/>
    </row>
    <row r="19" spans="1:11" ht="15" customHeight="1">
      <c r="A19" s="166"/>
      <c r="B19" s="89"/>
      <c r="C19" s="167"/>
      <c r="D19" s="75"/>
      <c r="F19" s="33"/>
      <c r="G19" s="33"/>
      <c r="I19" s="33"/>
      <c r="J19" s="33"/>
    </row>
    <row r="20" spans="1:11" ht="18.399999999999999" customHeight="1">
      <c r="A20" s="54"/>
      <c r="B20" s="10" t="s">
        <v>276</v>
      </c>
      <c r="C20" s="55"/>
      <c r="D20" s="56"/>
      <c r="E20" s="109"/>
    </row>
    <row r="21" spans="1:11" ht="14.15" customHeight="1">
      <c r="A21" s="11" t="s">
        <v>277</v>
      </c>
      <c r="B21" s="12" t="s">
        <v>278</v>
      </c>
      <c r="C21" s="65" t="s">
        <v>24</v>
      </c>
      <c r="D21" s="66" t="s">
        <v>19</v>
      </c>
      <c r="E21" s="45"/>
      <c r="F21" s="95">
        <f>F27+F22</f>
        <v>280878</v>
      </c>
      <c r="G21" s="87" t="s">
        <v>36</v>
      </c>
      <c r="H21" s="45"/>
      <c r="I21" s="95">
        <f>I27+I22</f>
        <v>290863</v>
      </c>
      <c r="J21" s="87" t="s">
        <v>271</v>
      </c>
      <c r="K21" s="35"/>
    </row>
    <row r="22" spans="1:11" ht="14.15" customHeight="1">
      <c r="A22" s="19" t="s">
        <v>279</v>
      </c>
      <c r="B22" s="20" t="s">
        <v>280</v>
      </c>
      <c r="C22" s="70" t="s">
        <v>24</v>
      </c>
      <c r="D22" s="71" t="s">
        <v>19</v>
      </c>
      <c r="E22" s="45"/>
      <c r="F22" s="96">
        <f>F23+F24</f>
        <v>278540</v>
      </c>
      <c r="G22" s="122" t="s">
        <v>36</v>
      </c>
      <c r="H22" s="45"/>
      <c r="I22" s="96">
        <f>I23+I24</f>
        <v>283322</v>
      </c>
      <c r="J22" s="122" t="s">
        <v>271</v>
      </c>
      <c r="K22" s="35"/>
    </row>
    <row r="23" spans="1:11" ht="14.15" customHeight="1">
      <c r="A23" s="19" t="s">
        <v>281</v>
      </c>
      <c r="B23" s="20" t="s">
        <v>282</v>
      </c>
      <c r="C23" s="70" t="s">
        <v>24</v>
      </c>
      <c r="D23" s="71" t="s">
        <v>19</v>
      </c>
      <c r="E23" s="45"/>
      <c r="F23" s="23">
        <v>195389</v>
      </c>
      <c r="G23" s="122" t="s">
        <v>36</v>
      </c>
      <c r="H23" s="45"/>
      <c r="I23" s="23">
        <v>236059</v>
      </c>
      <c r="J23" s="122" t="s">
        <v>271</v>
      </c>
      <c r="K23" s="35"/>
    </row>
    <row r="24" spans="1:11" ht="14.15" customHeight="1">
      <c r="A24" s="19" t="s">
        <v>283</v>
      </c>
      <c r="B24" s="20" t="s">
        <v>284</v>
      </c>
      <c r="C24" s="70" t="s">
        <v>24</v>
      </c>
      <c r="D24" s="71" t="s">
        <v>19</v>
      </c>
      <c r="E24" s="60"/>
      <c r="F24" s="23">
        <v>83151</v>
      </c>
      <c r="G24" s="122" t="s">
        <v>36</v>
      </c>
      <c r="H24" s="45"/>
      <c r="I24" s="23">
        <v>47263</v>
      </c>
      <c r="J24" s="122" t="s">
        <v>271</v>
      </c>
      <c r="K24" s="35"/>
    </row>
    <row r="25" spans="1:11" ht="14.15" customHeight="1">
      <c r="A25" s="19" t="s">
        <v>285</v>
      </c>
      <c r="B25" s="20" t="s">
        <v>286</v>
      </c>
      <c r="C25" s="70" t="s">
        <v>287</v>
      </c>
      <c r="D25" s="71" t="s">
        <v>19</v>
      </c>
      <c r="E25" s="45"/>
      <c r="F25" s="23">
        <v>20</v>
      </c>
      <c r="G25" s="122" t="s">
        <v>36</v>
      </c>
      <c r="H25" s="45"/>
      <c r="I25" s="23">
        <v>34</v>
      </c>
      <c r="J25" s="122" t="s">
        <v>271</v>
      </c>
      <c r="K25" s="35"/>
    </row>
    <row r="26" spans="1:11" ht="14.15" customHeight="1">
      <c r="A26" s="19" t="s">
        <v>288</v>
      </c>
      <c r="B26" s="20" t="s">
        <v>289</v>
      </c>
      <c r="C26" s="70" t="s">
        <v>24</v>
      </c>
      <c r="D26" s="71" t="s">
        <v>19</v>
      </c>
      <c r="E26" s="45"/>
      <c r="F26" s="23">
        <v>0</v>
      </c>
      <c r="G26" s="122" t="s">
        <v>36</v>
      </c>
      <c r="H26" s="45"/>
      <c r="I26" s="23">
        <v>165</v>
      </c>
      <c r="J26" s="122" t="s">
        <v>271</v>
      </c>
      <c r="K26" s="35"/>
    </row>
    <row r="27" spans="1:11" ht="14.15" customHeight="1">
      <c r="A27" s="19" t="s">
        <v>290</v>
      </c>
      <c r="B27" s="20" t="s">
        <v>291</v>
      </c>
      <c r="C27" s="70" t="s">
        <v>24</v>
      </c>
      <c r="D27" s="71" t="s">
        <v>19</v>
      </c>
      <c r="E27" s="45"/>
      <c r="F27" s="23">
        <v>2338</v>
      </c>
      <c r="G27" s="122" t="s">
        <v>36</v>
      </c>
      <c r="H27" s="45"/>
      <c r="I27" s="23">
        <v>7541</v>
      </c>
      <c r="J27" s="122" t="s">
        <v>271</v>
      </c>
      <c r="K27" s="35"/>
    </row>
    <row r="28" spans="1:11" ht="15" customHeight="1">
      <c r="A28" s="26" t="s">
        <v>292</v>
      </c>
      <c r="B28" s="27" t="s">
        <v>293</v>
      </c>
      <c r="C28" s="28" t="s">
        <v>24</v>
      </c>
      <c r="D28" s="29" t="s">
        <v>19</v>
      </c>
      <c r="E28" s="45"/>
      <c r="F28" s="30">
        <v>97169</v>
      </c>
      <c r="G28" s="124" t="s">
        <v>36</v>
      </c>
      <c r="H28" s="45"/>
      <c r="I28" s="30">
        <v>97894</v>
      </c>
      <c r="J28" s="124" t="s">
        <v>271</v>
      </c>
      <c r="K28" s="35"/>
    </row>
    <row r="29" spans="1:11" ht="14.15" customHeight="1">
      <c r="A29" s="115"/>
      <c r="B29" s="33"/>
      <c r="C29" s="115"/>
      <c r="D29" s="115"/>
      <c r="F29" s="115"/>
      <c r="G29" s="115"/>
      <c r="I29" s="115"/>
      <c r="J29" s="115"/>
    </row>
    <row r="30" spans="1:11" ht="14.15" customHeight="1"/>
    <row r="31" spans="1:11" ht="15" customHeight="1"/>
    <row r="32" spans="1:11" ht="14.15" customHeight="1">
      <c r="A32" s="551" t="s">
        <v>147</v>
      </c>
      <c r="B32" s="33"/>
      <c r="C32" s="33" t="s">
        <v>42</v>
      </c>
      <c r="D32" s="33"/>
      <c r="E32" s="33"/>
      <c r="F32" s="63"/>
      <c r="G32" s="35"/>
    </row>
    <row r="33" spans="1:7" ht="14.15" customHeight="1">
      <c r="A33" s="541"/>
      <c r="G33" s="35"/>
    </row>
    <row r="34" spans="1:7" ht="14.15" customHeight="1">
      <c r="A34" s="541" t="s">
        <v>43</v>
      </c>
      <c r="C34" s="36" t="s">
        <v>42</v>
      </c>
      <c r="G34" s="35"/>
    </row>
    <row r="35" spans="1:7" ht="14.15" customHeight="1">
      <c r="A35" s="541"/>
      <c r="G35" s="35"/>
    </row>
    <row r="36" spans="1:7" ht="15" customHeight="1">
      <c r="A36" s="552" t="s">
        <v>294</v>
      </c>
      <c r="B36" s="38"/>
      <c r="C36" s="38" t="s">
        <v>42</v>
      </c>
      <c r="D36" s="540">
        <v>46196</v>
      </c>
      <c r="G36" s="35"/>
    </row>
    <row r="37" spans="1:7" ht="14.15" customHeight="1">
      <c r="A37" s="553"/>
      <c r="B37" s="33"/>
      <c r="C37" s="33"/>
      <c r="D37" s="33"/>
      <c r="E37" s="33"/>
      <c r="F37" s="33"/>
    </row>
    <row r="38" spans="1:7" ht="14.15" customHeight="1"/>
    <row r="39" spans="1:7" ht="14.15" customHeight="1"/>
    <row r="40" spans="1:7" ht="14.15" customHeight="1"/>
    <row r="41" spans="1:7" ht="14.15" customHeight="1"/>
    <row r="42" spans="1:7" ht="14.15" customHeight="1"/>
    <row r="43" spans="1:7" ht="14.15" customHeight="1"/>
    <row r="44" spans="1:7" ht="14.15" customHeight="1"/>
    <row r="45" spans="1:7" ht="14.15" customHeight="1"/>
    <row r="46" spans="1:7" ht="14.15" customHeight="1"/>
    <row r="47" spans="1:7" ht="14.15" customHeight="1"/>
    <row r="48" spans="1:7" ht="14.15" customHeight="1"/>
    <row r="49" ht="14.15" customHeight="1"/>
    <row r="50" ht="14.15" customHeight="1"/>
    <row r="51" ht="14.15" customHeight="1"/>
    <row r="52" ht="14.15" customHeight="1"/>
    <row r="53" ht="14.15" customHeight="1"/>
    <row r="54" ht="14.15" customHeight="1"/>
    <row r="55" ht="14.15" customHeight="1"/>
    <row r="56" ht="14.15" customHeight="1"/>
    <row r="57" ht="14.15" customHeight="1"/>
    <row r="58" ht="14.15" customHeight="1"/>
    <row r="59" ht="14.15" customHeight="1"/>
    <row r="60" ht="14.15" customHeight="1"/>
    <row r="61" ht="14.15" customHeight="1"/>
    <row r="62" ht="14.15" customHeight="1"/>
    <row r="63" ht="14.15" customHeight="1"/>
    <row r="64" ht="14.15" customHeight="1"/>
    <row r="65" ht="14.15" customHeight="1"/>
    <row r="66" ht="14.15" customHeight="1"/>
    <row r="67" ht="14.15" customHeight="1"/>
    <row r="68" ht="14.15" customHeight="1"/>
    <row r="69" ht="14.15" customHeight="1"/>
    <row r="70" ht="14.15" customHeight="1"/>
    <row r="71" ht="14.15" customHeight="1"/>
    <row r="72" ht="14.15" customHeight="1"/>
    <row r="73" ht="14.15" customHeight="1"/>
    <row r="74" ht="14.15" customHeight="1"/>
    <row r="75" ht="14.15" customHeight="1"/>
    <row r="76" ht="14.15" customHeight="1"/>
    <row r="77" ht="14.15" customHeight="1"/>
    <row r="78" ht="14.15" customHeight="1"/>
    <row r="79" ht="14.15" customHeight="1"/>
    <row r="80" ht="14.15" customHeight="1"/>
    <row r="81" ht="14.15" customHeight="1"/>
    <row r="82" ht="14.15" customHeight="1"/>
    <row r="83" ht="14.15" customHeight="1"/>
    <row r="84" ht="14.15" customHeight="1"/>
    <row r="85" ht="14.15" customHeight="1"/>
    <row r="86" ht="14.15" customHeight="1"/>
    <row r="87" ht="14.15" customHeight="1"/>
    <row r="88" ht="14.15" customHeight="1"/>
    <row r="89" ht="14.15" customHeight="1"/>
    <row r="90" ht="14.15" customHeight="1"/>
    <row r="91" ht="14.15" customHeight="1"/>
    <row r="92" ht="14.15" customHeight="1"/>
    <row r="93" ht="14.15" customHeight="1"/>
    <row r="94" ht="14.15" customHeight="1"/>
    <row r="95" ht="14.15" customHeight="1"/>
    <row r="96" ht="14.15" customHeight="1"/>
    <row r="97" ht="14.15" customHeight="1"/>
    <row r="98" ht="14.15" customHeight="1"/>
    <row r="99" ht="14.15" customHeight="1"/>
    <row r="100" ht="14.15" customHeight="1"/>
    <row r="101" ht="14.15" customHeight="1"/>
    <row r="102" ht="14.15" customHeight="1"/>
    <row r="103" ht="14.15" customHeight="1"/>
    <row r="104" ht="14.15" customHeight="1"/>
    <row r="105" ht="14.15" customHeight="1"/>
    <row r="106" ht="14.15" customHeight="1"/>
    <row r="107" ht="14.15" customHeight="1"/>
    <row r="108" ht="14.15" customHeight="1"/>
    <row r="109" ht="14.15" customHeight="1"/>
    <row r="110" ht="14.15" customHeight="1"/>
    <row r="111" ht="14.15" customHeight="1"/>
    <row r="112" ht="14.15" customHeight="1"/>
    <row r="113" ht="14.15" customHeight="1"/>
    <row r="114" ht="14.15" customHeight="1"/>
    <row r="115" ht="14.15" customHeight="1"/>
    <row r="116" ht="14.15" customHeight="1"/>
    <row r="117" ht="14.15" customHeight="1"/>
    <row r="118" ht="14.15" customHeight="1"/>
    <row r="119" ht="14.15" customHeight="1"/>
    <row r="120" ht="14.15" customHeight="1"/>
    <row r="121" ht="14.15" customHeight="1"/>
    <row r="122" ht="14.15" customHeight="1"/>
    <row r="123" ht="14.15" customHeight="1"/>
    <row r="124" ht="14.15" customHeight="1"/>
    <row r="125" ht="14.15" customHeight="1"/>
    <row r="126" ht="14.15" customHeight="1"/>
    <row r="127" ht="14.15" customHeight="1"/>
    <row r="128" ht="14.15" customHeight="1"/>
    <row r="129" ht="14.15" customHeight="1"/>
    <row r="130" ht="14.15" customHeight="1"/>
    <row r="131" ht="14.15" customHeight="1"/>
    <row r="132" ht="14.15" customHeight="1"/>
    <row r="133" ht="14.15" customHeight="1"/>
    <row r="134" ht="14.15" customHeight="1"/>
    <row r="135" ht="14.15" customHeight="1"/>
    <row r="136" ht="14.15" customHeight="1"/>
    <row r="137" ht="14.15" customHeight="1"/>
    <row r="138" ht="14.15" customHeight="1"/>
    <row r="139" ht="14.15" customHeight="1"/>
    <row r="140" ht="14.15" customHeight="1"/>
    <row r="141" ht="14.15" customHeight="1"/>
    <row r="142" ht="14.15" customHeight="1"/>
    <row r="143" ht="14.15" customHeight="1"/>
    <row r="144" ht="14.15" customHeight="1"/>
    <row r="145" ht="14.15" customHeight="1"/>
    <row r="146" ht="14.15" customHeight="1"/>
    <row r="147" ht="14.15" customHeight="1"/>
    <row r="148" ht="14.15" customHeight="1"/>
    <row r="149" ht="14.15" customHeight="1"/>
    <row r="150" ht="14.15" customHeight="1"/>
    <row r="151" ht="14.15" customHeight="1"/>
    <row r="152" ht="14.15" customHeight="1"/>
    <row r="153" ht="14.15" customHeight="1"/>
    <row r="154" ht="14.15" customHeight="1"/>
    <row r="155" ht="14.15" customHeight="1"/>
    <row r="156" ht="14.15" customHeight="1"/>
    <row r="157" ht="14.15" customHeight="1"/>
    <row r="158" ht="14.15" customHeight="1"/>
    <row r="159" ht="14.15" customHeight="1"/>
    <row r="160" ht="14.15" customHeight="1"/>
    <row r="161" ht="14.15" customHeight="1"/>
    <row r="162" ht="14.15" customHeight="1"/>
    <row r="163" ht="14.15" customHeight="1"/>
    <row r="164" ht="14.15" customHeight="1"/>
    <row r="165" ht="14.15" customHeight="1"/>
    <row r="166" ht="14.15" customHeight="1"/>
    <row r="167" ht="14.15" customHeight="1"/>
  </sheetData>
  <mergeCells count="2">
    <mergeCell ref="I10:J11"/>
    <mergeCell ref="F10:G11"/>
  </mergeCells>
  <conditionalFormatting sqref="L1:M1048576">
    <cfRule type="containsText" dxfId="1" priority="1" operator="containsText" text="=&quot;Y&quot;">
      <formula>NOT(ISERROR(SEARCH("Y", L1)))</formula>
    </cfRule>
  </conditionalFormatting>
  <dataValidations count="1">
    <dataValidation type="list" allowBlank="1" sqref="G16:G18 J16:J18 J21:J28 G21:G28" xr:uid="{00000000-0002-0000-04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0"/>
  <sheetViews>
    <sheetView showRuler="0" workbookViewId="0">
      <selection sqref="A1:XFD1048576"/>
    </sheetView>
  </sheetViews>
  <sheetFormatPr defaultColWidth="13.7265625" defaultRowHeight="12.5"/>
  <cols>
    <col min="1" max="1" width="10.7265625" customWidth="1"/>
    <col min="2" max="2" width="78" customWidth="1"/>
    <col min="3" max="3" width="13" customWidth="1"/>
    <col min="4" max="4" width="18.453125" customWidth="1"/>
    <col min="5" max="5" width="9.54296875" customWidth="1"/>
    <col min="6" max="6" width="12.81640625" customWidth="1"/>
    <col min="7" max="7" width="6.54296875" customWidth="1"/>
    <col min="8" max="8" width="11.81640625" customWidth="1"/>
    <col min="9" max="9" width="12.453125" customWidth="1"/>
    <col min="10" max="10" width="8.81640625" customWidth="1"/>
    <col min="11" max="11" width="8" customWidth="1"/>
    <col min="12" max="18" width="9.7265625" customWidth="1"/>
    <col min="19" max="23" width="9.54296875" customWidth="1"/>
  </cols>
  <sheetData>
    <row r="1" spans="1:11" ht="22.5" customHeight="1">
      <c r="A1" s="527" t="s">
        <v>0</v>
      </c>
    </row>
    <row r="2" spans="1:11" ht="22.5" customHeight="1"/>
    <row r="3" spans="1:11" ht="22.5" customHeight="1">
      <c r="A3" s="528" t="s">
        <v>1</v>
      </c>
    </row>
    <row r="4" spans="1:11" ht="22.5" customHeight="1">
      <c r="A4" s="533"/>
      <c r="B4" s="206"/>
      <c r="C4" s="206"/>
      <c r="D4" s="206"/>
      <c r="E4" s="207"/>
      <c r="F4" s="207"/>
      <c r="G4" s="207"/>
      <c r="H4" s="207"/>
      <c r="I4" s="207"/>
      <c r="J4" s="207"/>
      <c r="K4" s="207"/>
    </row>
    <row r="5" spans="1:11" ht="23.25" customHeight="1"/>
    <row r="6" spans="1:11" ht="22.5" customHeight="1">
      <c r="A6" s="530" t="s">
        <v>2</v>
      </c>
      <c r="B6" s="42"/>
      <c r="C6" s="164"/>
    </row>
    <row r="7" spans="1:11" ht="23.25" customHeight="1">
      <c r="A7" s="531" t="s">
        <v>295</v>
      </c>
      <c r="B7" s="43"/>
      <c r="C7" s="164"/>
    </row>
    <row r="8" spans="1:11" ht="14.15" customHeight="1">
      <c r="A8" s="33"/>
      <c r="B8" s="33"/>
    </row>
    <row r="9" spans="1:11" ht="14.15" customHeight="1"/>
    <row r="10" spans="1:11" ht="20.9" customHeight="1">
      <c r="A10" s="168" t="s">
        <v>4</v>
      </c>
      <c r="B10" s="4" t="s">
        <v>5</v>
      </c>
      <c r="C10" s="4" t="s">
        <v>6</v>
      </c>
      <c r="D10" s="5" t="s">
        <v>7</v>
      </c>
      <c r="E10" s="105"/>
      <c r="F10" s="606" t="s">
        <v>8</v>
      </c>
      <c r="G10" s="607"/>
      <c r="H10" s="46"/>
      <c r="I10" s="606" t="s">
        <v>9</v>
      </c>
      <c r="J10" s="607"/>
      <c r="K10" s="164"/>
    </row>
    <row r="11" spans="1:11" ht="18.399999999999999" customHeight="1">
      <c r="A11" s="169" t="s">
        <v>10</v>
      </c>
      <c r="B11" s="208"/>
      <c r="C11" s="208"/>
      <c r="D11" s="170" t="s">
        <v>11</v>
      </c>
      <c r="E11" s="105"/>
      <c r="F11" s="608"/>
      <c r="G11" s="609"/>
      <c r="H11" s="46"/>
      <c r="I11" s="608"/>
      <c r="J11" s="609"/>
      <c r="K11" s="209"/>
    </row>
    <row r="12" spans="1:11" ht="18.399999999999999" customHeight="1">
      <c r="A12" s="8"/>
      <c r="B12" s="51"/>
      <c r="C12" s="51"/>
      <c r="D12" s="52"/>
      <c r="E12" s="105"/>
      <c r="F12" s="8" t="str">
        <f>'B1'!F12</f>
        <v>2025-26</v>
      </c>
      <c r="G12" s="9" t="s">
        <v>13</v>
      </c>
      <c r="H12" s="45"/>
      <c r="I12" s="8" t="str">
        <f>'B1'!I12</f>
        <v>2026-27</v>
      </c>
      <c r="J12" s="9" t="s">
        <v>13</v>
      </c>
      <c r="K12" s="111"/>
    </row>
    <row r="13" spans="1:11" ht="15" customHeight="1">
      <c r="A13" s="75"/>
      <c r="B13" s="106"/>
      <c r="C13" s="75"/>
      <c r="D13" s="75"/>
      <c r="F13" s="33"/>
      <c r="G13" s="33"/>
      <c r="I13" s="33"/>
      <c r="J13" s="33"/>
    </row>
    <row r="14" spans="1:11" ht="18.399999999999999" customHeight="1" thickBot="1">
      <c r="A14" s="54"/>
      <c r="B14" s="10" t="s">
        <v>296</v>
      </c>
      <c r="C14" s="55"/>
      <c r="D14" s="56"/>
      <c r="E14" s="109"/>
    </row>
    <row r="15" spans="1:11" ht="14.15" customHeight="1">
      <c r="A15" s="11" t="s">
        <v>297</v>
      </c>
      <c r="B15" s="12" t="s">
        <v>298</v>
      </c>
      <c r="C15" s="65" t="s">
        <v>24</v>
      </c>
      <c r="D15" s="66" t="s">
        <v>299</v>
      </c>
      <c r="E15" s="35"/>
      <c r="F15" s="598">
        <f>ROUNDDOWN(F57,2)</f>
        <v>87.52</v>
      </c>
      <c r="G15" s="584" t="s">
        <v>21</v>
      </c>
      <c r="H15" s="36"/>
      <c r="I15" s="598">
        <f>ROUNDDOWN(I57,2)</f>
        <v>87.5</v>
      </c>
      <c r="J15" s="584" t="s">
        <v>271</v>
      </c>
      <c r="K15" s="550"/>
    </row>
    <row r="16" spans="1:11" ht="14.15" customHeight="1">
      <c r="A16" s="19" t="s">
        <v>300</v>
      </c>
      <c r="B16" s="20" t="s">
        <v>301</v>
      </c>
      <c r="C16" s="70" t="s">
        <v>28</v>
      </c>
      <c r="D16" s="71" t="s">
        <v>29</v>
      </c>
      <c r="E16" s="35"/>
      <c r="F16" s="599">
        <f>F49/F48</f>
        <v>0.93645551225312107</v>
      </c>
      <c r="G16" s="586" t="s">
        <v>20</v>
      </c>
      <c r="H16" s="36"/>
      <c r="I16" s="599">
        <f>I49/I48</f>
        <v>0.94100657530879372</v>
      </c>
      <c r="J16" s="586" t="s">
        <v>271</v>
      </c>
      <c r="K16" s="550"/>
    </row>
    <row r="17" spans="1:11" ht="14.15" customHeight="1">
      <c r="A17" s="19" t="s">
        <v>302</v>
      </c>
      <c r="B17" s="20" t="s">
        <v>303</v>
      </c>
      <c r="C17" s="70" t="s">
        <v>28</v>
      </c>
      <c r="D17" s="71" t="s">
        <v>29</v>
      </c>
      <c r="E17" s="35"/>
      <c r="F17" s="599">
        <f>F51/F50</f>
        <v>0.9149058931516969</v>
      </c>
      <c r="G17" s="586" t="s">
        <v>83</v>
      </c>
      <c r="H17" s="36"/>
      <c r="I17" s="599">
        <f>I51/I50</f>
        <v>0.91249999991069286</v>
      </c>
      <c r="J17" s="586" t="s">
        <v>271</v>
      </c>
      <c r="K17" s="550"/>
    </row>
    <row r="18" spans="1:11" ht="14.15" customHeight="1">
      <c r="A18" s="19" t="s">
        <v>304</v>
      </c>
      <c r="B18" s="20" t="s">
        <v>305</v>
      </c>
      <c r="C18" s="70" t="s">
        <v>28</v>
      </c>
      <c r="D18" s="71" t="s">
        <v>29</v>
      </c>
      <c r="E18" s="35"/>
      <c r="F18" s="599">
        <f>F53/F52</f>
        <v>0.75226434187263469</v>
      </c>
      <c r="G18" s="586" t="s">
        <v>83</v>
      </c>
      <c r="H18" s="36"/>
      <c r="I18" s="599">
        <f>I53/I52</f>
        <v>0.74749999986457427</v>
      </c>
      <c r="J18" s="586" t="s">
        <v>271</v>
      </c>
      <c r="K18" s="550"/>
    </row>
    <row r="19" spans="1:11" ht="14.15" customHeight="1">
      <c r="A19" s="19" t="s">
        <v>306</v>
      </c>
      <c r="B19" s="20" t="s">
        <v>307</v>
      </c>
      <c r="C19" s="70" t="s">
        <v>24</v>
      </c>
      <c r="D19" s="71" t="s">
        <v>19</v>
      </c>
      <c r="E19" s="35"/>
      <c r="F19" s="593">
        <v>397</v>
      </c>
      <c r="G19" s="586" t="s">
        <v>36</v>
      </c>
      <c r="H19" s="36"/>
      <c r="I19" s="593">
        <v>400</v>
      </c>
      <c r="J19" s="586" t="s">
        <v>271</v>
      </c>
      <c r="K19" s="550"/>
    </row>
    <row r="20" spans="1:11" ht="14.15" customHeight="1">
      <c r="A20" s="19" t="s">
        <v>308</v>
      </c>
      <c r="B20" s="20" t="s">
        <v>309</v>
      </c>
      <c r="C20" s="70" t="s">
        <v>24</v>
      </c>
      <c r="D20" s="71" t="s">
        <v>310</v>
      </c>
      <c r="E20" s="35"/>
      <c r="F20" s="600">
        <f>F45</f>
        <v>275806</v>
      </c>
      <c r="G20" s="586" t="s">
        <v>160</v>
      </c>
      <c r="H20" s="36"/>
      <c r="I20" s="600">
        <f>I45</f>
        <v>278000</v>
      </c>
      <c r="J20" s="586" t="s">
        <v>271</v>
      </c>
      <c r="K20" s="550"/>
    </row>
    <row r="21" spans="1:11" ht="14.15" customHeight="1">
      <c r="A21" s="19" t="s">
        <v>311</v>
      </c>
      <c r="B21" s="20" t="s">
        <v>312</v>
      </c>
      <c r="C21" s="70" t="s">
        <v>24</v>
      </c>
      <c r="D21" s="71" t="s">
        <v>19</v>
      </c>
      <c r="E21" s="35"/>
      <c r="F21" s="593">
        <v>432</v>
      </c>
      <c r="G21" s="586" t="s">
        <v>36</v>
      </c>
      <c r="H21" s="36"/>
      <c r="I21" s="593">
        <v>425</v>
      </c>
      <c r="J21" s="586" t="s">
        <v>271</v>
      </c>
      <c r="K21" s="550"/>
    </row>
    <row r="22" spans="1:11" ht="15" customHeight="1" thickBot="1">
      <c r="A22" s="26" t="s">
        <v>313</v>
      </c>
      <c r="B22" s="27" t="s">
        <v>314</v>
      </c>
      <c r="C22" s="28" t="s">
        <v>24</v>
      </c>
      <c r="D22" s="29" t="s">
        <v>19</v>
      </c>
      <c r="E22" s="35"/>
      <c r="F22" s="597">
        <v>0</v>
      </c>
      <c r="G22" s="588" t="s">
        <v>36</v>
      </c>
      <c r="H22" s="36"/>
      <c r="I22" s="597">
        <v>0</v>
      </c>
      <c r="J22" s="588" t="s">
        <v>271</v>
      </c>
      <c r="K22" s="550"/>
    </row>
    <row r="23" spans="1:11" ht="15" customHeight="1" thickBot="1">
      <c r="A23" s="75"/>
      <c r="B23" s="106"/>
      <c r="C23" s="75"/>
      <c r="D23" s="75"/>
      <c r="F23" s="199"/>
      <c r="G23" s="199"/>
      <c r="I23" s="36"/>
      <c r="J23" s="36"/>
    </row>
    <row r="24" spans="1:11" ht="18.399999999999999" customHeight="1" thickBot="1">
      <c r="A24" s="54"/>
      <c r="B24" s="10" t="s">
        <v>315</v>
      </c>
      <c r="C24" s="55"/>
      <c r="D24" s="56"/>
      <c r="E24" s="109"/>
    </row>
    <row r="25" spans="1:11" ht="29.15" customHeight="1" thickBot="1">
      <c r="A25" s="88" t="s">
        <v>316</v>
      </c>
      <c r="B25" s="89" t="s">
        <v>317</v>
      </c>
      <c r="C25" s="90" t="s">
        <v>24</v>
      </c>
      <c r="D25" s="91" t="s">
        <v>19</v>
      </c>
      <c r="E25" s="35"/>
      <c r="F25" s="601" t="s">
        <v>318</v>
      </c>
      <c r="G25" s="602" t="s">
        <v>234</v>
      </c>
      <c r="H25" s="36"/>
      <c r="I25" s="601" t="s">
        <v>318</v>
      </c>
      <c r="J25" s="602" t="s">
        <v>234</v>
      </c>
      <c r="K25" s="550"/>
    </row>
    <row r="26" spans="1:11" ht="15" customHeight="1" thickBot="1">
      <c r="A26" s="75"/>
      <c r="B26" s="106"/>
      <c r="C26" s="75"/>
      <c r="D26" s="75"/>
      <c r="F26" s="36"/>
      <c r="G26" s="36"/>
      <c r="I26" s="199"/>
      <c r="J26" s="199"/>
    </row>
    <row r="27" spans="1:11" ht="18.399999999999999" customHeight="1" thickBot="1">
      <c r="A27" s="176"/>
      <c r="B27" s="177" t="s">
        <v>319</v>
      </c>
      <c r="C27" s="178"/>
      <c r="D27" s="179"/>
      <c r="E27" s="109"/>
    </row>
    <row r="28" spans="1:11" ht="14.15" customHeight="1">
      <c r="A28" s="180" t="s">
        <v>320</v>
      </c>
      <c r="B28" s="181" t="s">
        <v>321</v>
      </c>
      <c r="C28" s="182" t="s">
        <v>24</v>
      </c>
      <c r="D28" s="183" t="s">
        <v>19</v>
      </c>
      <c r="E28" s="45"/>
      <c r="F28" s="184"/>
      <c r="G28" s="185"/>
      <c r="H28" s="45"/>
      <c r="I28" s="184"/>
      <c r="J28" s="185"/>
      <c r="K28" s="111"/>
    </row>
    <row r="29" spans="1:11" ht="14.15" customHeight="1">
      <c r="A29" s="186" t="s">
        <v>322</v>
      </c>
      <c r="B29" s="187" t="s">
        <v>323</v>
      </c>
      <c r="C29" s="188" t="s">
        <v>24</v>
      </c>
      <c r="D29" s="189" t="s">
        <v>19</v>
      </c>
      <c r="E29" s="45"/>
      <c r="F29" s="190"/>
      <c r="G29" s="191"/>
      <c r="H29" s="45"/>
      <c r="I29" s="190"/>
      <c r="J29" s="191"/>
      <c r="K29" s="111"/>
    </row>
    <row r="30" spans="1:11" ht="14.15" customHeight="1">
      <c r="A30" s="186" t="s">
        <v>324</v>
      </c>
      <c r="B30" s="187" t="s">
        <v>325</v>
      </c>
      <c r="C30" s="188" t="s">
        <v>24</v>
      </c>
      <c r="D30" s="189" t="s">
        <v>19</v>
      </c>
      <c r="E30" s="45"/>
      <c r="F30" s="190"/>
      <c r="G30" s="191"/>
      <c r="H30" s="45"/>
      <c r="I30" s="190"/>
      <c r="J30" s="191"/>
      <c r="K30" s="111"/>
    </row>
    <row r="31" spans="1:11" ht="14.15" customHeight="1">
      <c r="A31" s="186" t="s">
        <v>326</v>
      </c>
      <c r="B31" s="187" t="s">
        <v>327</v>
      </c>
      <c r="C31" s="188" t="s">
        <v>24</v>
      </c>
      <c r="D31" s="189" t="s">
        <v>19</v>
      </c>
      <c r="E31" s="60"/>
      <c r="F31" s="190"/>
      <c r="G31" s="191"/>
      <c r="H31" s="45"/>
      <c r="I31" s="190"/>
      <c r="J31" s="191"/>
      <c r="K31" s="111"/>
    </row>
    <row r="32" spans="1:11" ht="14.15" customHeight="1">
      <c r="A32" s="186" t="s">
        <v>328</v>
      </c>
      <c r="B32" s="187" t="s">
        <v>329</v>
      </c>
      <c r="C32" s="188" t="s">
        <v>24</v>
      </c>
      <c r="D32" s="189" t="s">
        <v>19</v>
      </c>
      <c r="E32" s="60"/>
      <c r="F32" s="190"/>
      <c r="G32" s="191"/>
      <c r="H32" s="45"/>
      <c r="I32" s="190"/>
      <c r="J32" s="191"/>
      <c r="K32" s="111"/>
    </row>
    <row r="33" spans="1:11" ht="14.15" customHeight="1">
      <c r="A33" s="186" t="s">
        <v>330</v>
      </c>
      <c r="B33" s="187" t="s">
        <v>331</v>
      </c>
      <c r="C33" s="188" t="s">
        <v>24</v>
      </c>
      <c r="D33" s="189" t="s">
        <v>19</v>
      </c>
      <c r="E33" s="60"/>
      <c r="F33" s="190"/>
      <c r="G33" s="191"/>
      <c r="H33" s="45"/>
      <c r="I33" s="190"/>
      <c r="J33" s="191"/>
      <c r="K33" s="111"/>
    </row>
    <row r="34" spans="1:11" ht="15" customHeight="1">
      <c r="A34" s="192" t="s">
        <v>332</v>
      </c>
      <c r="B34" s="193" t="s">
        <v>333</v>
      </c>
      <c r="C34" s="194" t="s">
        <v>24</v>
      </c>
      <c r="D34" s="195" t="s">
        <v>19</v>
      </c>
      <c r="E34" s="60"/>
      <c r="F34" s="196"/>
      <c r="G34" s="197"/>
      <c r="H34" s="45"/>
      <c r="I34" s="196"/>
      <c r="J34" s="197"/>
      <c r="K34" s="111"/>
    </row>
    <row r="35" spans="1:11" ht="15" customHeight="1" thickBot="1">
      <c r="A35" s="75"/>
      <c r="B35" s="106"/>
      <c r="C35" s="75"/>
      <c r="D35" s="75"/>
      <c r="F35" s="115"/>
      <c r="G35" s="115"/>
      <c r="I35" s="115"/>
      <c r="J35" s="115"/>
    </row>
    <row r="36" spans="1:11" ht="18.399999999999999" customHeight="1" thickBot="1">
      <c r="A36" s="54"/>
      <c r="B36" s="10" t="s">
        <v>334</v>
      </c>
      <c r="C36" s="55"/>
      <c r="D36" s="56"/>
      <c r="E36" s="103"/>
      <c r="F36" s="36"/>
    </row>
    <row r="37" spans="1:11" ht="14.15" customHeight="1">
      <c r="A37" s="11" t="s">
        <v>335</v>
      </c>
      <c r="B37" s="12" t="s">
        <v>336</v>
      </c>
      <c r="C37" s="65" t="s">
        <v>24</v>
      </c>
      <c r="D37" s="66" t="s">
        <v>19</v>
      </c>
      <c r="E37" s="103"/>
      <c r="F37" s="594">
        <v>277884</v>
      </c>
      <c r="G37" s="584" t="s">
        <v>36</v>
      </c>
      <c r="H37" s="36"/>
      <c r="I37" s="594">
        <v>275007</v>
      </c>
      <c r="J37" s="584" t="s">
        <v>271</v>
      </c>
      <c r="K37" s="550"/>
    </row>
    <row r="38" spans="1:11" ht="14.15" customHeight="1">
      <c r="A38" s="19" t="s">
        <v>337</v>
      </c>
      <c r="B38" s="20" t="s">
        <v>338</v>
      </c>
      <c r="C38" s="70" t="s">
        <v>24</v>
      </c>
      <c r="D38" s="71" t="s">
        <v>19</v>
      </c>
      <c r="E38" s="103"/>
      <c r="F38" s="593">
        <v>12581</v>
      </c>
      <c r="G38" s="586" t="s">
        <v>36</v>
      </c>
      <c r="H38" s="36"/>
      <c r="I38" s="593">
        <v>12464</v>
      </c>
      <c r="J38" s="586" t="s">
        <v>271</v>
      </c>
      <c r="K38" s="550"/>
    </row>
    <row r="39" spans="1:11" ht="14.15" customHeight="1">
      <c r="A39" s="19" t="s">
        <v>339</v>
      </c>
      <c r="B39" s="20" t="s">
        <v>340</v>
      </c>
      <c r="C39" s="70" t="s">
        <v>24</v>
      </c>
      <c r="D39" s="71" t="s">
        <v>19</v>
      </c>
      <c r="E39" s="103"/>
      <c r="F39" s="593">
        <v>7177</v>
      </c>
      <c r="G39" s="586" t="s">
        <v>160</v>
      </c>
      <c r="H39" s="36"/>
      <c r="I39" s="593">
        <v>8568</v>
      </c>
      <c r="J39" s="586" t="s">
        <v>271</v>
      </c>
      <c r="K39" s="550"/>
    </row>
    <row r="40" spans="1:11" ht="14.15" customHeight="1">
      <c r="A40" s="19" t="s">
        <v>341</v>
      </c>
      <c r="B40" s="20" t="s">
        <v>342</v>
      </c>
      <c r="C40" s="70" t="s">
        <v>24</v>
      </c>
      <c r="D40" s="71" t="s">
        <v>19</v>
      </c>
      <c r="E40" s="103"/>
      <c r="F40" s="593">
        <v>27364</v>
      </c>
      <c r="G40" s="586" t="s">
        <v>160</v>
      </c>
      <c r="H40" s="36"/>
      <c r="I40" s="593">
        <v>29764</v>
      </c>
      <c r="J40" s="586" t="s">
        <v>271</v>
      </c>
      <c r="K40" s="550"/>
    </row>
    <row r="41" spans="1:11" ht="14.15" customHeight="1">
      <c r="A41" s="19" t="s">
        <v>343</v>
      </c>
      <c r="B41" s="20" t="s">
        <v>344</v>
      </c>
      <c r="C41" s="70" t="s">
        <v>24</v>
      </c>
      <c r="D41" s="71" t="s">
        <v>19</v>
      </c>
      <c r="E41" s="103"/>
      <c r="F41" s="593">
        <v>49870</v>
      </c>
      <c r="G41" s="586" t="s">
        <v>36</v>
      </c>
      <c r="H41" s="36"/>
      <c r="I41" s="593">
        <v>45412</v>
      </c>
      <c r="J41" s="586" t="s">
        <v>271</v>
      </c>
      <c r="K41" s="550"/>
    </row>
    <row r="42" spans="1:11" ht="14.15" customHeight="1">
      <c r="A42" s="19" t="s">
        <v>345</v>
      </c>
      <c r="B42" s="20" t="s">
        <v>346</v>
      </c>
      <c r="C42" s="70" t="s">
        <v>24</v>
      </c>
      <c r="D42" s="71" t="s">
        <v>29</v>
      </c>
      <c r="E42" s="103"/>
      <c r="F42" s="595">
        <f>SUM(F37:F39,F41)</f>
        <v>347512</v>
      </c>
      <c r="G42" s="586" t="s">
        <v>160</v>
      </c>
      <c r="H42" s="36"/>
      <c r="I42" s="595">
        <f>SUM(I37:I39,I41)</f>
        <v>341451</v>
      </c>
      <c r="J42" s="586" t="s">
        <v>271</v>
      </c>
      <c r="K42" s="550"/>
    </row>
    <row r="43" spans="1:11" ht="14.15" customHeight="1">
      <c r="A43" s="19" t="s">
        <v>347</v>
      </c>
      <c r="B43" s="20" t="s">
        <v>348</v>
      </c>
      <c r="C43" s="70" t="s">
        <v>24</v>
      </c>
      <c r="D43" s="71" t="s">
        <v>19</v>
      </c>
      <c r="E43" s="103"/>
      <c r="F43" s="593">
        <v>49153</v>
      </c>
      <c r="G43" s="586" t="s">
        <v>160</v>
      </c>
      <c r="H43" s="36"/>
      <c r="I43" s="593">
        <v>43311</v>
      </c>
      <c r="J43" s="586" t="s">
        <v>271</v>
      </c>
      <c r="K43" s="199"/>
    </row>
    <row r="44" spans="1:11" ht="14.15" customHeight="1">
      <c r="A44" s="19" t="s">
        <v>349</v>
      </c>
      <c r="B44" s="20" t="s">
        <v>350</v>
      </c>
      <c r="C44" s="70" t="s">
        <v>24</v>
      </c>
      <c r="D44" s="71" t="s">
        <v>19</v>
      </c>
      <c r="E44" s="103"/>
      <c r="F44" s="593">
        <v>22553</v>
      </c>
      <c r="G44" s="586" t="s">
        <v>160</v>
      </c>
      <c r="H44" s="36"/>
      <c r="I44" s="593">
        <v>20140</v>
      </c>
      <c r="J44" s="586" t="s">
        <v>271</v>
      </c>
      <c r="K44" s="199"/>
    </row>
    <row r="45" spans="1:11" ht="15" customHeight="1" thickBot="1">
      <c r="A45" s="26" t="s">
        <v>351</v>
      </c>
      <c r="B45" s="27" t="s">
        <v>352</v>
      </c>
      <c r="C45" s="28" t="s">
        <v>24</v>
      </c>
      <c r="D45" s="29" t="s">
        <v>29</v>
      </c>
      <c r="E45" s="103"/>
      <c r="F45" s="596">
        <f>F42-F43-F44</f>
        <v>275806</v>
      </c>
      <c r="G45" s="588" t="s">
        <v>160</v>
      </c>
      <c r="H45" s="36"/>
      <c r="I45" s="596">
        <f>I42-I43-I44</f>
        <v>278000</v>
      </c>
      <c r="J45" s="588" t="s">
        <v>271</v>
      </c>
      <c r="K45" s="199"/>
    </row>
    <row r="46" spans="1:11" ht="15" customHeight="1" thickBot="1">
      <c r="A46" s="75"/>
      <c r="B46" s="106"/>
      <c r="C46" s="75"/>
      <c r="D46" s="75"/>
      <c r="E46" s="199"/>
      <c r="F46" s="36"/>
      <c r="G46" s="36"/>
      <c r="I46" s="199"/>
      <c r="J46" s="199"/>
    </row>
    <row r="47" spans="1:11" ht="18.399999999999999" customHeight="1" thickBot="1">
      <c r="A47" s="211"/>
      <c r="B47" s="200" t="s">
        <v>353</v>
      </c>
      <c r="C47" s="212"/>
      <c r="D47" s="213"/>
      <c r="E47" s="103"/>
    </row>
    <row r="48" spans="1:11" ht="14.15" customHeight="1">
      <c r="A48" s="19" t="s">
        <v>354</v>
      </c>
      <c r="B48" s="20" t="s">
        <v>355</v>
      </c>
      <c r="C48" s="70" t="s">
        <v>24</v>
      </c>
      <c r="D48" s="71" t="s">
        <v>19</v>
      </c>
      <c r="E48" s="103"/>
      <c r="F48" s="594">
        <v>15139</v>
      </c>
      <c r="G48" s="584" t="s">
        <v>20</v>
      </c>
      <c r="H48" s="36"/>
      <c r="I48" s="594">
        <v>16273</v>
      </c>
      <c r="J48" s="584" t="s">
        <v>271</v>
      </c>
      <c r="K48" s="199"/>
    </row>
    <row r="49" spans="1:11" ht="14.15" customHeight="1">
      <c r="A49" s="19" t="s">
        <v>356</v>
      </c>
      <c r="B49" s="20" t="s">
        <v>357</v>
      </c>
      <c r="C49" s="70" t="s">
        <v>24</v>
      </c>
      <c r="D49" s="71" t="s">
        <v>19</v>
      </c>
      <c r="E49" s="103"/>
      <c r="F49" s="593">
        <v>14177</v>
      </c>
      <c r="G49" s="586" t="s">
        <v>20</v>
      </c>
      <c r="H49" s="36"/>
      <c r="I49" s="593">
        <v>15313</v>
      </c>
      <c r="J49" s="586" t="s">
        <v>271</v>
      </c>
      <c r="K49" s="199"/>
    </row>
    <row r="50" spans="1:11" ht="14.15" customHeight="1">
      <c r="A50" s="19" t="s">
        <v>358</v>
      </c>
      <c r="B50" s="20" t="s">
        <v>359</v>
      </c>
      <c r="C50" s="70" t="s">
        <v>24</v>
      </c>
      <c r="D50" s="71" t="s">
        <v>19</v>
      </c>
      <c r="E50" s="103"/>
      <c r="F50" s="593">
        <v>4408.7543379258304</v>
      </c>
      <c r="G50" s="586" t="s">
        <v>83</v>
      </c>
      <c r="H50" s="36"/>
      <c r="I50" s="593">
        <v>4338.9548869999999</v>
      </c>
      <c r="J50" s="586" t="s">
        <v>271</v>
      </c>
      <c r="K50" s="199"/>
    </row>
    <row r="51" spans="1:11" ht="14.15" customHeight="1">
      <c r="A51" s="19" t="s">
        <v>360</v>
      </c>
      <c r="B51" s="20" t="s">
        <v>361</v>
      </c>
      <c r="C51" s="70" t="s">
        <v>24</v>
      </c>
      <c r="D51" s="71" t="s">
        <v>19</v>
      </c>
      <c r="E51" s="103"/>
      <c r="F51" s="593">
        <v>4033.5953252264499</v>
      </c>
      <c r="G51" s="586" t="s">
        <v>83</v>
      </c>
      <c r="H51" s="36"/>
      <c r="I51" s="593">
        <v>3959.2963340000001</v>
      </c>
      <c r="J51" s="586" t="s">
        <v>271</v>
      </c>
      <c r="K51" s="199"/>
    </row>
    <row r="52" spans="1:11" ht="14.15" customHeight="1">
      <c r="A52" s="19" t="s">
        <v>362</v>
      </c>
      <c r="B52" s="20" t="s">
        <v>363</v>
      </c>
      <c r="C52" s="70" t="s">
        <v>24</v>
      </c>
      <c r="D52" s="71" t="s">
        <v>19</v>
      </c>
      <c r="E52" s="103"/>
      <c r="F52" s="593">
        <v>1089.8368733832001</v>
      </c>
      <c r="G52" s="586" t="s">
        <v>83</v>
      </c>
      <c r="H52" s="36"/>
      <c r="I52" s="593">
        <v>1181.459656</v>
      </c>
      <c r="J52" s="586" t="s">
        <v>271</v>
      </c>
      <c r="K52" s="199"/>
    </row>
    <row r="53" spans="1:11" ht="15" customHeight="1" thickBot="1">
      <c r="A53" s="26" t="s">
        <v>364</v>
      </c>
      <c r="B53" s="27" t="s">
        <v>365</v>
      </c>
      <c r="C53" s="28" t="s">
        <v>24</v>
      </c>
      <c r="D53" s="29" t="s">
        <v>19</v>
      </c>
      <c r="E53" s="103"/>
      <c r="F53" s="597">
        <v>819.84541830414298</v>
      </c>
      <c r="G53" s="588" t="s">
        <v>83</v>
      </c>
      <c r="H53" s="36"/>
      <c r="I53" s="597">
        <v>883.14109269999994</v>
      </c>
      <c r="J53" s="588" t="s">
        <v>271</v>
      </c>
      <c r="K53" s="199"/>
    </row>
    <row r="54" spans="1:11" ht="15" customHeight="1" thickBot="1">
      <c r="A54" s="75"/>
      <c r="B54" s="106"/>
      <c r="C54" s="75"/>
      <c r="D54" s="75"/>
      <c r="F54" s="36"/>
      <c r="G54" s="36"/>
      <c r="I54" s="199"/>
      <c r="J54" s="199"/>
    </row>
    <row r="55" spans="1:11" ht="18.399999999999999" customHeight="1" thickBot="1">
      <c r="A55" s="54"/>
      <c r="B55" s="10" t="s">
        <v>366</v>
      </c>
      <c r="C55" s="55"/>
      <c r="D55" s="56"/>
      <c r="E55" s="103"/>
    </row>
    <row r="56" spans="1:11" ht="14.15" customHeight="1">
      <c r="A56" s="11" t="s">
        <v>367</v>
      </c>
      <c r="B56" s="12" t="s">
        <v>368</v>
      </c>
      <c r="C56" s="65" t="s">
        <v>24</v>
      </c>
      <c r="D56" s="66" t="s">
        <v>19</v>
      </c>
      <c r="E56" s="103"/>
      <c r="F56" s="589" t="s">
        <v>369</v>
      </c>
      <c r="G56" s="584" t="s">
        <v>36</v>
      </c>
      <c r="H56" s="36"/>
      <c r="I56" s="589" t="s">
        <v>369</v>
      </c>
      <c r="J56" s="584" t="s">
        <v>271</v>
      </c>
      <c r="K56" s="199"/>
    </row>
    <row r="57" spans="1:11" ht="14.15" customHeight="1">
      <c r="A57" s="19" t="s">
        <v>370</v>
      </c>
      <c r="B57" s="20" t="s">
        <v>371</v>
      </c>
      <c r="C57" s="70" t="s">
        <v>24</v>
      </c>
      <c r="D57" s="71" t="s">
        <v>29</v>
      </c>
      <c r="E57" s="103"/>
      <c r="F57" s="592">
        <f>ROUNDDOWN((F59+F64),2)</f>
        <v>87.52</v>
      </c>
      <c r="G57" s="586" t="s">
        <v>21</v>
      </c>
      <c r="H57" s="36"/>
      <c r="I57" s="592">
        <f>ROUNDDOWN((I59+I64),2)</f>
        <v>87.5</v>
      </c>
      <c r="J57" s="586" t="s">
        <v>271</v>
      </c>
      <c r="K57" s="199"/>
    </row>
    <row r="58" spans="1:11" ht="14.15" customHeight="1">
      <c r="A58" s="19" t="s">
        <v>372</v>
      </c>
      <c r="B58" s="20" t="s">
        <v>373</v>
      </c>
      <c r="C58" s="70" t="s">
        <v>24</v>
      </c>
      <c r="D58" s="71" t="s">
        <v>19</v>
      </c>
      <c r="E58" s="103"/>
      <c r="F58" s="593">
        <v>2684422</v>
      </c>
      <c r="G58" s="586" t="s">
        <v>36</v>
      </c>
      <c r="H58" s="36"/>
      <c r="I58" s="593">
        <v>2668004</v>
      </c>
      <c r="J58" s="586" t="s">
        <v>271</v>
      </c>
      <c r="K58" s="550"/>
    </row>
    <row r="59" spans="1:11" ht="14.15" customHeight="1">
      <c r="A59" s="19" t="s">
        <v>374</v>
      </c>
      <c r="B59" s="20" t="s">
        <v>375</v>
      </c>
      <c r="C59" s="70" t="s">
        <v>24</v>
      </c>
      <c r="D59" s="71" t="s">
        <v>29</v>
      </c>
      <c r="E59" s="103"/>
      <c r="F59" s="592">
        <f>(1-((((F20*0.5)+(F19*50)+(F21*100)+(F22*1000))/(F$58/1000))-0)/(600-0))*(50)</f>
        <v>43.761754547782225</v>
      </c>
      <c r="G59" s="586" t="s">
        <v>160</v>
      </c>
      <c r="H59" s="36"/>
      <c r="I59" s="592">
        <f>(1-((((I20*0.5)+(I19*50)+(I21*100)+(I22*1000))/(I$58/1000))-0)/(600-0))*(50)</f>
        <v>43.706281299928087</v>
      </c>
      <c r="J59" s="586" t="s">
        <v>271</v>
      </c>
      <c r="K59" s="199"/>
    </row>
    <row r="60" spans="1:11" ht="14.15" customHeight="1">
      <c r="A60" s="19" t="s">
        <v>376</v>
      </c>
      <c r="B60" s="20" t="s">
        <v>377</v>
      </c>
      <c r="C60" s="70" t="s">
        <v>24</v>
      </c>
      <c r="D60" s="71" t="s">
        <v>19</v>
      </c>
      <c r="E60" s="103"/>
      <c r="F60" s="585">
        <v>4.28</v>
      </c>
      <c r="G60" s="586" t="s">
        <v>160</v>
      </c>
      <c r="H60" s="36"/>
      <c r="I60" s="585">
        <v>4.34</v>
      </c>
      <c r="J60" s="586" t="s">
        <v>271</v>
      </c>
      <c r="K60" s="199"/>
    </row>
    <row r="61" spans="1:11" ht="14.15" customHeight="1">
      <c r="A61" s="19" t="s">
        <v>378</v>
      </c>
      <c r="B61" s="20" t="s">
        <v>379</v>
      </c>
      <c r="C61" s="70" t="s">
        <v>24</v>
      </c>
      <c r="D61" s="71" t="s">
        <v>19</v>
      </c>
      <c r="E61" s="103"/>
      <c r="F61" s="585">
        <v>0.62</v>
      </c>
      <c r="G61" s="586" t="s">
        <v>36</v>
      </c>
      <c r="H61" s="36"/>
      <c r="I61" s="585">
        <v>0.62</v>
      </c>
      <c r="J61" s="586" t="s">
        <v>271</v>
      </c>
      <c r="K61" s="581"/>
    </row>
    <row r="62" spans="1:11" ht="14.15" customHeight="1">
      <c r="A62" s="19" t="s">
        <v>380</v>
      </c>
      <c r="B62" s="20" t="s">
        <v>381</v>
      </c>
      <c r="C62" s="70" t="s">
        <v>24</v>
      </c>
      <c r="D62" s="71" t="s">
        <v>19</v>
      </c>
      <c r="E62" s="103"/>
      <c r="F62" s="585">
        <v>1.34</v>
      </c>
      <c r="G62" s="586" t="s">
        <v>36</v>
      </c>
      <c r="H62" s="36"/>
      <c r="I62" s="585">
        <v>1.33</v>
      </c>
      <c r="J62" s="586" t="s">
        <v>271</v>
      </c>
      <c r="K62" s="550"/>
    </row>
    <row r="63" spans="1:11" ht="14.15" customHeight="1">
      <c r="A63" s="19" t="s">
        <v>382</v>
      </c>
      <c r="B63" s="20" t="s">
        <v>383</v>
      </c>
      <c r="C63" s="70" t="s">
        <v>24</v>
      </c>
      <c r="D63" s="71" t="s">
        <v>19</v>
      </c>
      <c r="E63" s="103"/>
      <c r="F63" s="585">
        <v>0</v>
      </c>
      <c r="G63" s="586" t="s">
        <v>36</v>
      </c>
      <c r="H63" s="36"/>
      <c r="I63" s="585">
        <v>0</v>
      </c>
      <c r="J63" s="586" t="s">
        <v>271</v>
      </c>
      <c r="K63" s="550"/>
    </row>
    <row r="64" spans="1:11" ht="16.75" customHeight="1">
      <c r="A64" s="19" t="s">
        <v>384</v>
      </c>
      <c r="B64" s="20" t="s">
        <v>385</v>
      </c>
      <c r="C64" s="70" t="s">
        <v>24</v>
      </c>
      <c r="D64" s="71" t="s">
        <v>29</v>
      </c>
      <c r="E64" s="103"/>
      <c r="F64" s="592">
        <f>((((F49/F48*7)-1)/(7-1))*25)+((((F51/F50*7)-1)/(7-1))*15)+((((F53/F52*7)-1)/(7-1))*10)</f>
        <v>43.767222892718131</v>
      </c>
      <c r="G64" s="586" t="s">
        <v>20</v>
      </c>
      <c r="H64" s="582"/>
      <c r="I64" s="592">
        <f>((((I49/I48*7)-1)/(7-1))*25)+((((I51/I50*7)-1)/(7-1))*15)+((((I53/I52*7)-1)/(7-1))*10)</f>
        <v>43.802275110030301</v>
      </c>
      <c r="J64" s="586" t="s">
        <v>271</v>
      </c>
      <c r="K64" s="550"/>
    </row>
    <row r="65" spans="1:11" ht="14.15" customHeight="1">
      <c r="A65" s="19" t="s">
        <v>386</v>
      </c>
      <c r="B65" s="20" t="s">
        <v>387</v>
      </c>
      <c r="C65" s="70" t="s">
        <v>24</v>
      </c>
      <c r="D65" s="71" t="s">
        <v>19</v>
      </c>
      <c r="E65" s="103"/>
      <c r="F65" s="585">
        <v>1.85</v>
      </c>
      <c r="G65" s="586" t="s">
        <v>20</v>
      </c>
      <c r="H65" s="36"/>
      <c r="I65" s="585">
        <v>1.72</v>
      </c>
      <c r="J65" s="586" t="s">
        <v>271</v>
      </c>
      <c r="K65" s="199"/>
    </row>
    <row r="66" spans="1:11" ht="14.15" customHeight="1">
      <c r="A66" s="19" t="s">
        <v>388</v>
      </c>
      <c r="B66" s="20" t="s">
        <v>389</v>
      </c>
      <c r="C66" s="70" t="s">
        <v>24</v>
      </c>
      <c r="D66" s="71" t="s">
        <v>19</v>
      </c>
      <c r="E66" s="103"/>
      <c r="F66" s="585">
        <v>1.49</v>
      </c>
      <c r="G66" s="586" t="s">
        <v>83</v>
      </c>
      <c r="H66" s="36"/>
      <c r="I66" s="585">
        <v>1.53</v>
      </c>
      <c r="J66" s="586" t="s">
        <v>271</v>
      </c>
      <c r="K66" s="199"/>
    </row>
    <row r="67" spans="1:11" ht="15" customHeight="1" thickBot="1">
      <c r="A67" s="26" t="s">
        <v>390</v>
      </c>
      <c r="B67" s="27" t="s">
        <v>391</v>
      </c>
      <c r="C67" s="28" t="s">
        <v>24</v>
      </c>
      <c r="D67" s="29" t="s">
        <v>19</v>
      </c>
      <c r="E67" s="103"/>
      <c r="F67" s="587">
        <v>2.89</v>
      </c>
      <c r="G67" s="588" t="s">
        <v>83</v>
      </c>
      <c r="H67" s="36"/>
      <c r="I67" s="587">
        <v>2.95</v>
      </c>
      <c r="J67" s="588" t="s">
        <v>271</v>
      </c>
      <c r="K67" s="199"/>
    </row>
    <row r="68" spans="1:11" ht="14.15" customHeight="1" thickBot="1">
      <c r="A68" s="106"/>
      <c r="B68" s="106"/>
      <c r="C68" s="106"/>
      <c r="D68" s="106"/>
      <c r="F68" s="36"/>
      <c r="G68" s="36"/>
      <c r="I68" s="36"/>
      <c r="J68" s="36"/>
    </row>
    <row r="69" spans="1:11" ht="15.75" customHeight="1" thickBot="1">
      <c r="A69" s="211"/>
      <c r="B69" s="200" t="s">
        <v>392</v>
      </c>
      <c r="C69" s="212"/>
      <c r="D69" s="213"/>
      <c r="E69" s="103"/>
    </row>
    <row r="70" spans="1:11" ht="13.4" customHeight="1">
      <c r="A70" s="19" t="s">
        <v>393</v>
      </c>
      <c r="B70" s="20" t="s">
        <v>394</v>
      </c>
      <c r="C70" s="70" t="s">
        <v>24</v>
      </c>
      <c r="D70" s="71" t="s">
        <v>19</v>
      </c>
      <c r="E70" s="103"/>
      <c r="F70" s="583">
        <v>77.5</v>
      </c>
      <c r="G70" s="584" t="s">
        <v>83</v>
      </c>
      <c r="H70" s="36"/>
      <c r="I70" s="589" t="s">
        <v>318</v>
      </c>
      <c r="J70" s="584" t="s">
        <v>271</v>
      </c>
      <c r="K70" s="36"/>
    </row>
    <row r="71" spans="1:11" ht="13.4" customHeight="1">
      <c r="A71" s="19" t="s">
        <v>395</v>
      </c>
      <c r="B71" s="20" t="s">
        <v>396</v>
      </c>
      <c r="C71" s="70" t="s">
        <v>24</v>
      </c>
      <c r="D71" s="71" t="s">
        <v>19</v>
      </c>
      <c r="E71" s="103"/>
      <c r="F71" s="585">
        <v>77.5</v>
      </c>
      <c r="G71" s="586" t="s">
        <v>83</v>
      </c>
      <c r="H71" s="36"/>
      <c r="I71" s="590" t="s">
        <v>318</v>
      </c>
      <c r="J71" s="586" t="s">
        <v>271</v>
      </c>
      <c r="K71" s="36"/>
    </row>
    <row r="72" spans="1:11" ht="13.4" customHeight="1">
      <c r="A72" s="19" t="s">
        <v>397</v>
      </c>
      <c r="B72" s="20" t="s">
        <v>398</v>
      </c>
      <c r="C72" s="70" t="s">
        <v>24</v>
      </c>
      <c r="D72" s="71" t="s">
        <v>19</v>
      </c>
      <c r="E72" s="103"/>
      <c r="F72" s="585">
        <v>79.2</v>
      </c>
      <c r="G72" s="586" t="s">
        <v>83</v>
      </c>
      <c r="H72" s="36"/>
      <c r="I72" s="590" t="s">
        <v>318</v>
      </c>
      <c r="J72" s="586" t="s">
        <v>271</v>
      </c>
      <c r="K72" s="36"/>
    </row>
    <row r="73" spans="1:11" ht="13.4" customHeight="1" thickBot="1">
      <c r="A73" s="26" t="s">
        <v>399</v>
      </c>
      <c r="B73" s="27" t="s">
        <v>400</v>
      </c>
      <c r="C73" s="28" t="s">
        <v>24</v>
      </c>
      <c r="D73" s="29" t="s">
        <v>19</v>
      </c>
      <c r="E73" s="103"/>
      <c r="F73" s="587">
        <v>76.900000000000006</v>
      </c>
      <c r="G73" s="588" t="s">
        <v>83</v>
      </c>
      <c r="H73" s="36"/>
      <c r="I73" s="591" t="s">
        <v>318</v>
      </c>
      <c r="J73" s="588" t="s">
        <v>271</v>
      </c>
      <c r="K73" s="36"/>
    </row>
    <row r="74" spans="1:11" ht="15" customHeight="1" thickBot="1">
      <c r="A74" s="106"/>
      <c r="B74" s="106"/>
      <c r="C74" s="106"/>
      <c r="D74" s="106"/>
      <c r="F74" s="38"/>
      <c r="G74" s="36"/>
      <c r="I74" s="36"/>
      <c r="J74" s="36"/>
    </row>
    <row r="75" spans="1:11" ht="14.15" customHeight="1">
      <c r="A75" s="551" t="s">
        <v>147</v>
      </c>
      <c r="B75" s="33"/>
      <c r="C75" s="33" t="s">
        <v>42</v>
      </c>
      <c r="D75" s="33"/>
      <c r="E75" s="33"/>
      <c r="F75" s="63"/>
      <c r="G75" s="35"/>
    </row>
    <row r="76" spans="1:11" ht="14.15" customHeight="1">
      <c r="A76" s="541"/>
      <c r="G76" s="35"/>
    </row>
    <row r="77" spans="1:11" ht="14.15" customHeight="1">
      <c r="A77" s="541" t="s">
        <v>43</v>
      </c>
      <c r="C77" s="36" t="s">
        <v>42</v>
      </c>
      <c r="G77" s="35"/>
    </row>
    <row r="78" spans="1:11" ht="14.15" customHeight="1">
      <c r="A78" s="541"/>
      <c r="G78" s="35"/>
    </row>
    <row r="79" spans="1:11" ht="15" customHeight="1">
      <c r="A79" s="552" t="s">
        <v>294</v>
      </c>
      <c r="B79" s="38"/>
      <c r="C79" s="38" t="s">
        <v>42</v>
      </c>
      <c r="D79" s="540">
        <v>46196</v>
      </c>
      <c r="G79" s="35"/>
    </row>
    <row r="80" spans="1:11">
      <c r="A80" s="553"/>
      <c r="B80" s="33"/>
      <c r="C80" s="33"/>
      <c r="D80" s="33"/>
      <c r="E80" s="33"/>
      <c r="F80" s="33"/>
    </row>
  </sheetData>
  <mergeCells count="2">
    <mergeCell ref="I10:J11"/>
    <mergeCell ref="F10:G11"/>
  </mergeCells>
  <dataValidations count="1">
    <dataValidation type="list" allowBlank="1" sqref="J25 J28:J34 G25 G28:G34 G15:G22 G37:G45 G48:G53 G56:G67 G70:G73 J15:J22 J37:J45 J48:J53 J56:J67 J70:J73" xr:uid="{00000000-0002-0000-05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99"/>
  <sheetViews>
    <sheetView showRuler="0" workbookViewId="0">
      <selection sqref="A1:XFD1048576"/>
    </sheetView>
  </sheetViews>
  <sheetFormatPr defaultColWidth="13.7265625" defaultRowHeight="12.5"/>
  <cols>
    <col min="1" max="1" width="10.7265625" customWidth="1"/>
    <col min="2" max="2" width="80.453125" customWidth="1"/>
    <col min="3" max="3" width="10.7265625" customWidth="1"/>
    <col min="4" max="4" width="14" customWidth="1"/>
    <col min="5" max="5" width="12.81640625" customWidth="1"/>
    <col min="6" max="6" width="4.453125" customWidth="1"/>
    <col min="7" max="7" width="14" customWidth="1"/>
    <col min="8" max="8" width="7" customWidth="1"/>
    <col min="9" max="9" width="5.26953125" customWidth="1"/>
    <col min="10" max="10" width="14.1796875" customWidth="1"/>
    <col min="11" max="11" width="6.7265625" customWidth="1"/>
    <col min="12" max="12" width="6.26953125" customWidth="1"/>
    <col min="13" max="13" width="13" customWidth="1"/>
    <col min="14" max="14" width="8.453125" customWidth="1"/>
    <col min="15" max="15" width="10.7265625" customWidth="1"/>
    <col min="16" max="229" width="9.54296875" customWidth="1"/>
  </cols>
  <sheetData>
    <row r="1" spans="1:15" ht="22.5" customHeight="1">
      <c r="A1" s="527" t="s">
        <v>0</v>
      </c>
    </row>
    <row r="2" spans="1:15" ht="22.5" customHeight="1"/>
    <row r="3" spans="1:15" ht="22.5" customHeight="1">
      <c r="A3" s="528" t="s">
        <v>1</v>
      </c>
    </row>
    <row r="4" spans="1:15" ht="17.5" customHeight="1">
      <c r="A4" s="529"/>
      <c r="B4" s="40"/>
      <c r="C4" s="41"/>
      <c r="D4" s="40"/>
      <c r="E4" s="40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8.399999999999999" customHeight="1"/>
    <row r="6" spans="1:15" ht="22.5" customHeight="1">
      <c r="A6" s="530" t="s">
        <v>2</v>
      </c>
      <c r="B6" s="42"/>
      <c r="C6" s="35"/>
    </row>
    <row r="7" spans="1:15" ht="23.25" customHeight="1">
      <c r="A7" s="531" t="s">
        <v>401</v>
      </c>
      <c r="B7" s="43"/>
      <c r="C7" s="35"/>
    </row>
    <row r="8" spans="1:15" ht="17.5" customHeight="1">
      <c r="A8" s="44"/>
      <c r="B8" s="33"/>
    </row>
    <row r="9" spans="1:15" ht="19.149999999999999" customHeight="1"/>
    <row r="10" spans="1:15" ht="17.5" customHeight="1">
      <c r="A10" s="2" t="s">
        <v>4</v>
      </c>
      <c r="B10" s="3" t="s">
        <v>5</v>
      </c>
      <c r="C10" s="4" t="s">
        <v>48</v>
      </c>
      <c r="D10" s="4" t="s">
        <v>6</v>
      </c>
      <c r="E10" s="5" t="s">
        <v>7</v>
      </c>
      <c r="F10" s="45"/>
      <c r="G10" s="606" t="s">
        <v>402</v>
      </c>
      <c r="H10" s="607"/>
      <c r="I10" s="105"/>
      <c r="J10" s="606" t="s">
        <v>8</v>
      </c>
      <c r="K10" s="607"/>
      <c r="L10" s="46"/>
      <c r="M10" s="606" t="s">
        <v>9</v>
      </c>
      <c r="N10" s="607"/>
      <c r="O10" s="35"/>
    </row>
    <row r="11" spans="1:15" ht="16.75" customHeight="1">
      <c r="A11" s="6" t="s">
        <v>10</v>
      </c>
      <c r="B11" s="47"/>
      <c r="C11" s="48" t="s">
        <v>10</v>
      </c>
      <c r="D11" s="48"/>
      <c r="E11" s="7" t="s">
        <v>11</v>
      </c>
      <c r="F11" s="45"/>
      <c r="G11" s="608"/>
      <c r="H11" s="609"/>
      <c r="I11" s="221"/>
      <c r="J11" s="608"/>
      <c r="K11" s="609"/>
      <c r="L11" s="46"/>
      <c r="M11" s="608"/>
      <c r="N11" s="609"/>
      <c r="O11" s="35"/>
    </row>
    <row r="12" spans="1:15" ht="17.5" customHeight="1">
      <c r="A12" s="49"/>
      <c r="B12" s="50"/>
      <c r="C12" s="51"/>
      <c r="D12" s="51"/>
      <c r="E12" s="52"/>
      <c r="F12" s="45"/>
      <c r="G12" s="8" t="s">
        <v>403</v>
      </c>
      <c r="H12" s="9" t="s">
        <v>13</v>
      </c>
      <c r="I12" s="105"/>
      <c r="J12" s="8" t="str">
        <f>'B1'!F12</f>
        <v>2025-26</v>
      </c>
      <c r="K12" s="9" t="s">
        <v>13</v>
      </c>
      <c r="L12" s="45"/>
      <c r="M12" s="8" t="str">
        <f>'B1'!I12</f>
        <v>2026-27</v>
      </c>
      <c r="N12" s="9" t="s">
        <v>13</v>
      </c>
      <c r="O12" s="35"/>
    </row>
    <row r="13" spans="1:15" ht="14.15" customHeight="1">
      <c r="A13" s="33"/>
      <c r="B13" s="53"/>
      <c r="C13" s="33"/>
      <c r="D13" s="33"/>
      <c r="E13" s="33"/>
      <c r="G13" s="33"/>
      <c r="H13" s="33"/>
      <c r="J13" s="33"/>
      <c r="K13" s="33"/>
      <c r="M13" s="33"/>
      <c r="N13" s="33"/>
    </row>
    <row r="14" spans="1:15" ht="15" customHeight="1"/>
    <row r="15" spans="1:15" ht="18.399999999999999" customHeight="1">
      <c r="A15" s="211"/>
      <c r="B15" s="200" t="s">
        <v>404</v>
      </c>
      <c r="C15" s="212"/>
      <c r="D15" s="212"/>
      <c r="E15" s="213"/>
      <c r="F15" s="109"/>
    </row>
    <row r="16" spans="1:15" ht="14.15" customHeight="1">
      <c r="A16" s="19" t="s">
        <v>405</v>
      </c>
      <c r="B16" s="20" t="s">
        <v>406</v>
      </c>
      <c r="C16" s="70" t="s">
        <v>405</v>
      </c>
      <c r="D16" s="70" t="s">
        <v>24</v>
      </c>
      <c r="E16" s="71" t="s">
        <v>407</v>
      </c>
      <c r="F16" s="45"/>
      <c r="G16" s="214">
        <f>G63</f>
        <v>89.35</v>
      </c>
      <c r="H16" s="87" t="s">
        <v>21</v>
      </c>
      <c r="I16" s="45"/>
      <c r="J16" s="214">
        <f>J63</f>
        <v>87.83</v>
      </c>
      <c r="K16" s="87" t="s">
        <v>21</v>
      </c>
      <c r="L16" s="45"/>
      <c r="M16" s="214">
        <f>M63</f>
        <v>88.5</v>
      </c>
      <c r="N16" s="87" t="s">
        <v>271</v>
      </c>
      <c r="O16" s="35"/>
    </row>
    <row r="17" spans="1:15" ht="14.15" customHeight="1">
      <c r="A17" s="19" t="s">
        <v>408</v>
      </c>
      <c r="B17" s="20" t="s">
        <v>409</v>
      </c>
      <c r="C17" s="70" t="s">
        <v>408</v>
      </c>
      <c r="D17" s="70" t="s">
        <v>28</v>
      </c>
      <c r="E17" s="71" t="s">
        <v>29</v>
      </c>
      <c r="F17" s="45"/>
      <c r="G17" s="172">
        <f>G41/G40</f>
        <v>0.99296600234466592</v>
      </c>
      <c r="H17" s="122" t="s">
        <v>83</v>
      </c>
      <c r="I17" s="45"/>
      <c r="J17" s="172">
        <f>J41/J40</f>
        <v>0.98202824133504496</v>
      </c>
      <c r="K17" s="122" t="s">
        <v>83</v>
      </c>
      <c r="L17" s="45"/>
      <c r="M17" s="172">
        <f>M41/M40</f>
        <v>0.98922056384742951</v>
      </c>
      <c r="N17" s="122" t="s">
        <v>271</v>
      </c>
      <c r="O17" s="35"/>
    </row>
    <row r="18" spans="1:15" ht="14.15" customHeight="1">
      <c r="A18" s="19" t="s">
        <v>410</v>
      </c>
      <c r="B18" s="20" t="s">
        <v>411</v>
      </c>
      <c r="C18" s="70" t="s">
        <v>410</v>
      </c>
      <c r="D18" s="70" t="s">
        <v>28</v>
      </c>
      <c r="E18" s="71" t="s">
        <v>29</v>
      </c>
      <c r="F18" s="45"/>
      <c r="G18" s="172">
        <f>G45/G44</f>
        <v>0.89619377162629754</v>
      </c>
      <c r="H18" s="122" t="s">
        <v>20</v>
      </c>
      <c r="I18" s="45"/>
      <c r="J18" s="172">
        <f>J45/J44</f>
        <v>0.89480198019801982</v>
      </c>
      <c r="K18" s="122" t="s">
        <v>20</v>
      </c>
      <c r="L18" s="45"/>
      <c r="M18" s="172">
        <f>M45/M44</f>
        <v>0.89567147613762488</v>
      </c>
      <c r="N18" s="122" t="s">
        <v>271</v>
      </c>
      <c r="O18" s="35"/>
    </row>
    <row r="19" spans="1:15" ht="14.15" customHeight="1">
      <c r="A19" s="19" t="s">
        <v>412</v>
      </c>
      <c r="B19" s="20" t="s">
        <v>413</v>
      </c>
      <c r="C19" s="70" t="s">
        <v>412</v>
      </c>
      <c r="D19" s="70" t="s">
        <v>24</v>
      </c>
      <c r="E19" s="71" t="s">
        <v>414</v>
      </c>
      <c r="F19" s="60"/>
      <c r="G19" s="174">
        <f>G34</f>
        <v>30209</v>
      </c>
      <c r="H19" s="122" t="s">
        <v>160</v>
      </c>
      <c r="I19" s="45"/>
      <c r="J19" s="174">
        <v>31150</v>
      </c>
      <c r="K19" s="122" t="s">
        <v>160</v>
      </c>
      <c r="L19" s="45"/>
      <c r="M19" s="174">
        <v>30294</v>
      </c>
      <c r="N19" s="122" t="s">
        <v>271</v>
      </c>
      <c r="O19" s="35"/>
    </row>
    <row r="20" spans="1:15" ht="14.15" customHeight="1">
      <c r="A20" s="19" t="s">
        <v>415</v>
      </c>
      <c r="B20" s="20" t="s">
        <v>312</v>
      </c>
      <c r="C20" s="70" t="s">
        <v>415</v>
      </c>
      <c r="D20" s="70" t="s">
        <v>24</v>
      </c>
      <c r="E20" s="71" t="s">
        <v>416</v>
      </c>
      <c r="F20" s="60"/>
      <c r="G20" s="174">
        <f>G38</f>
        <v>127</v>
      </c>
      <c r="H20" s="122" t="s">
        <v>36</v>
      </c>
      <c r="I20" s="45"/>
      <c r="J20" s="174">
        <v>147</v>
      </c>
      <c r="K20" s="122" t="s">
        <v>36</v>
      </c>
      <c r="L20" s="45"/>
      <c r="M20" s="174">
        <v>145</v>
      </c>
      <c r="N20" s="122" t="s">
        <v>271</v>
      </c>
      <c r="O20" s="35"/>
    </row>
    <row r="21" spans="1:15" ht="14.15" customHeight="1">
      <c r="A21" s="19" t="s">
        <v>417</v>
      </c>
      <c r="B21" s="20" t="s">
        <v>307</v>
      </c>
      <c r="C21" s="70" t="s">
        <v>417</v>
      </c>
      <c r="D21" s="70" t="s">
        <v>24</v>
      </c>
      <c r="E21" s="71" t="s">
        <v>418</v>
      </c>
      <c r="F21" s="60"/>
      <c r="G21" s="174">
        <f>G37</f>
        <v>44</v>
      </c>
      <c r="H21" s="122" t="s">
        <v>36</v>
      </c>
      <c r="I21" s="60"/>
      <c r="J21" s="174">
        <v>77</v>
      </c>
      <c r="K21" s="122" t="s">
        <v>36</v>
      </c>
      <c r="L21" s="45"/>
      <c r="M21" s="174">
        <v>73</v>
      </c>
      <c r="N21" s="122" t="s">
        <v>271</v>
      </c>
      <c r="O21" s="35"/>
    </row>
    <row r="22" spans="1:15" ht="15" customHeight="1">
      <c r="A22" s="26" t="s">
        <v>419</v>
      </c>
      <c r="B22" s="27" t="s">
        <v>420</v>
      </c>
      <c r="C22" s="28" t="s">
        <v>419</v>
      </c>
      <c r="D22" s="28" t="s">
        <v>24</v>
      </c>
      <c r="E22" s="29" t="s">
        <v>421</v>
      </c>
      <c r="F22" s="60"/>
      <c r="G22" s="215">
        <f>G39</f>
        <v>0</v>
      </c>
      <c r="H22" s="124" t="s">
        <v>36</v>
      </c>
      <c r="I22" s="45"/>
      <c r="J22" s="215">
        <f>J39</f>
        <v>0</v>
      </c>
      <c r="K22" s="124" t="s">
        <v>36</v>
      </c>
      <c r="L22" s="45"/>
      <c r="M22" s="215">
        <f>M39</f>
        <v>0</v>
      </c>
      <c r="N22" s="124" t="s">
        <v>271</v>
      </c>
      <c r="O22" s="35"/>
    </row>
    <row r="23" spans="1:15" ht="17.5" customHeight="1">
      <c r="A23" s="222"/>
      <c r="B23" s="106"/>
      <c r="C23" s="75"/>
      <c r="D23" s="75"/>
      <c r="E23" s="75"/>
      <c r="G23" s="33"/>
      <c r="H23" s="33"/>
      <c r="J23" s="33"/>
      <c r="K23" s="33"/>
      <c r="M23" s="33"/>
      <c r="N23" s="33"/>
    </row>
    <row r="24" spans="1:15" ht="18.399999999999999" customHeight="1">
      <c r="A24" s="211"/>
      <c r="B24" s="200" t="s">
        <v>422</v>
      </c>
      <c r="C24" s="212"/>
      <c r="D24" s="212"/>
      <c r="E24" s="213"/>
      <c r="F24" s="103"/>
    </row>
    <row r="25" spans="1:15" ht="14.15" customHeight="1">
      <c r="A25" s="19" t="s">
        <v>423</v>
      </c>
      <c r="B25" s="20" t="s">
        <v>424</v>
      </c>
      <c r="C25" s="70" t="s">
        <v>423</v>
      </c>
      <c r="D25" s="70" t="s">
        <v>24</v>
      </c>
      <c r="E25" s="71" t="s">
        <v>19</v>
      </c>
      <c r="F25" s="60"/>
      <c r="G25" s="198">
        <v>2986</v>
      </c>
      <c r="H25" s="87" t="s">
        <v>36</v>
      </c>
      <c r="I25" s="60"/>
      <c r="J25" s="198">
        <v>2912</v>
      </c>
      <c r="K25" s="87" t="s">
        <v>36</v>
      </c>
      <c r="L25" s="45"/>
      <c r="M25" s="198">
        <v>3272</v>
      </c>
      <c r="N25" s="87" t="s">
        <v>271</v>
      </c>
      <c r="O25" s="35"/>
    </row>
    <row r="26" spans="1:15" ht="17.5" customHeight="1">
      <c r="A26" s="19" t="s">
        <v>425</v>
      </c>
      <c r="B26" s="20" t="s">
        <v>426</v>
      </c>
      <c r="C26" s="70" t="s">
        <v>425</v>
      </c>
      <c r="D26" s="70" t="s">
        <v>24</v>
      </c>
      <c r="E26" s="71" t="s">
        <v>19</v>
      </c>
      <c r="F26" s="60"/>
      <c r="G26" s="173">
        <v>3198</v>
      </c>
      <c r="H26" s="122" t="s">
        <v>36</v>
      </c>
      <c r="I26" s="60"/>
      <c r="J26" s="173">
        <v>3562</v>
      </c>
      <c r="K26" s="122" t="s">
        <v>36</v>
      </c>
      <c r="L26" s="45"/>
      <c r="M26" s="173">
        <v>3784</v>
      </c>
      <c r="N26" s="122" t="s">
        <v>271</v>
      </c>
      <c r="O26" s="35"/>
    </row>
    <row r="27" spans="1:15" ht="14.15" customHeight="1">
      <c r="A27" s="19" t="s">
        <v>427</v>
      </c>
      <c r="B27" s="20" t="s">
        <v>428</v>
      </c>
      <c r="C27" s="70" t="s">
        <v>427</v>
      </c>
      <c r="D27" s="70" t="s">
        <v>24</v>
      </c>
      <c r="E27" s="71" t="s">
        <v>19</v>
      </c>
      <c r="F27" s="60"/>
      <c r="G27" s="173">
        <v>21719</v>
      </c>
      <c r="H27" s="122" t="s">
        <v>36</v>
      </c>
      <c r="I27" s="60"/>
      <c r="J27" s="173">
        <v>25016</v>
      </c>
      <c r="K27" s="122" t="s">
        <v>36</v>
      </c>
      <c r="L27" s="45"/>
      <c r="M27" s="173">
        <v>23587</v>
      </c>
      <c r="N27" s="122" t="s">
        <v>271</v>
      </c>
      <c r="O27" s="35"/>
    </row>
    <row r="28" spans="1:15" ht="14.15" customHeight="1">
      <c r="A28" s="19" t="s">
        <v>429</v>
      </c>
      <c r="B28" s="20" t="s">
        <v>430</v>
      </c>
      <c r="C28" s="70" t="s">
        <v>429</v>
      </c>
      <c r="D28" s="70" t="s">
        <v>24</v>
      </c>
      <c r="E28" s="71" t="s">
        <v>19</v>
      </c>
      <c r="F28" s="60"/>
      <c r="G28" s="173">
        <v>293</v>
      </c>
      <c r="H28" s="122" t="s">
        <v>36</v>
      </c>
      <c r="I28" s="60"/>
      <c r="J28" s="173">
        <v>134</v>
      </c>
      <c r="K28" s="122" t="s">
        <v>36</v>
      </c>
      <c r="L28" s="45"/>
      <c r="M28" s="173">
        <v>529</v>
      </c>
      <c r="N28" s="122" t="s">
        <v>271</v>
      </c>
      <c r="O28" s="35"/>
    </row>
    <row r="29" spans="1:15" ht="18.399999999999999" customHeight="1">
      <c r="A29" s="19" t="s">
        <v>431</v>
      </c>
      <c r="B29" s="20" t="s">
        <v>432</v>
      </c>
      <c r="C29" s="70" t="s">
        <v>431</v>
      </c>
      <c r="D29" s="70" t="s">
        <v>24</v>
      </c>
      <c r="E29" s="71" t="s">
        <v>19</v>
      </c>
      <c r="F29" s="60"/>
      <c r="G29" s="173">
        <v>14728</v>
      </c>
      <c r="H29" s="122" t="s">
        <v>36</v>
      </c>
      <c r="I29" s="60"/>
      <c r="J29" s="173">
        <v>17111</v>
      </c>
      <c r="K29" s="122" t="s">
        <v>36</v>
      </c>
      <c r="L29" s="45"/>
      <c r="M29" s="173">
        <v>16419</v>
      </c>
      <c r="N29" s="122" t="s">
        <v>271</v>
      </c>
      <c r="O29" s="35"/>
    </row>
    <row r="30" spans="1:15" ht="28.4" customHeight="1">
      <c r="A30" s="19" t="s">
        <v>433</v>
      </c>
      <c r="B30" s="20" t="s">
        <v>434</v>
      </c>
      <c r="C30" s="70" t="s">
        <v>433</v>
      </c>
      <c r="D30" s="70" t="s">
        <v>24</v>
      </c>
      <c r="E30" s="71" t="s">
        <v>29</v>
      </c>
      <c r="F30" s="60"/>
      <c r="G30" s="216">
        <f>SUM(G25:G28)-G29</f>
        <v>13468</v>
      </c>
      <c r="H30" s="122" t="s">
        <v>36</v>
      </c>
      <c r="I30" s="60"/>
      <c r="J30" s="216">
        <f>SUM(J25:J28)-J29</f>
        <v>14513</v>
      </c>
      <c r="K30" s="122" t="s">
        <v>36</v>
      </c>
      <c r="L30" s="45"/>
      <c r="M30" s="216">
        <f>SUM(M25:M28)-M29</f>
        <v>14753</v>
      </c>
      <c r="N30" s="122" t="s">
        <v>271</v>
      </c>
      <c r="O30" s="35"/>
    </row>
    <row r="31" spans="1:15" ht="28.4" customHeight="1">
      <c r="A31" s="19" t="s">
        <v>435</v>
      </c>
      <c r="B31" s="20" t="s">
        <v>436</v>
      </c>
      <c r="C31" s="70" t="s">
        <v>435</v>
      </c>
      <c r="D31" s="70" t="s">
        <v>24</v>
      </c>
      <c r="E31" s="71" t="s">
        <v>19</v>
      </c>
      <c r="F31" s="60"/>
      <c r="G31" s="173">
        <v>22351</v>
      </c>
      <c r="H31" s="122" t="s">
        <v>160</v>
      </c>
      <c r="I31" s="60"/>
      <c r="J31" s="173">
        <v>22553</v>
      </c>
      <c r="K31" s="122" t="s">
        <v>160</v>
      </c>
      <c r="L31" s="45"/>
      <c r="M31" s="173">
        <v>20140</v>
      </c>
      <c r="N31" s="122" t="s">
        <v>271</v>
      </c>
      <c r="O31" s="35"/>
    </row>
    <row r="32" spans="1:15" ht="28.4" customHeight="1">
      <c r="A32" s="19" t="s">
        <v>437</v>
      </c>
      <c r="B32" s="20" t="s">
        <v>438</v>
      </c>
      <c r="C32" s="70" t="s">
        <v>437</v>
      </c>
      <c r="D32" s="70" t="s">
        <v>24</v>
      </c>
      <c r="E32" s="71" t="s">
        <v>19</v>
      </c>
      <c r="F32" s="60"/>
      <c r="G32" s="173">
        <v>5610</v>
      </c>
      <c r="H32" s="122" t="s">
        <v>160</v>
      </c>
      <c r="I32" s="60"/>
      <c r="J32" s="173">
        <v>5916</v>
      </c>
      <c r="K32" s="122" t="s">
        <v>160</v>
      </c>
      <c r="L32" s="45"/>
      <c r="M32" s="173">
        <v>4599</v>
      </c>
      <c r="N32" s="122" t="s">
        <v>271</v>
      </c>
      <c r="O32" s="35"/>
    </row>
    <row r="33" spans="1:15" ht="28.4" customHeight="1">
      <c r="A33" s="19" t="s">
        <v>439</v>
      </c>
      <c r="B33" s="20" t="s">
        <v>440</v>
      </c>
      <c r="C33" s="70" t="s">
        <v>439</v>
      </c>
      <c r="D33" s="70" t="s">
        <v>24</v>
      </c>
      <c r="E33" s="71" t="s">
        <v>29</v>
      </c>
      <c r="F33" s="60"/>
      <c r="G33" s="216">
        <f>G31-G32</f>
        <v>16741</v>
      </c>
      <c r="H33" s="122" t="s">
        <v>160</v>
      </c>
      <c r="I33" s="60"/>
      <c r="J33" s="216">
        <f>J31-J32</f>
        <v>16637</v>
      </c>
      <c r="K33" s="122" t="s">
        <v>160</v>
      </c>
      <c r="L33" s="45"/>
      <c r="M33" s="216">
        <f>M31-M32</f>
        <v>15541</v>
      </c>
      <c r="N33" s="122" t="s">
        <v>271</v>
      </c>
      <c r="O33" s="35"/>
    </row>
    <row r="34" spans="1:15" ht="15" customHeight="1">
      <c r="A34" s="26" t="s">
        <v>441</v>
      </c>
      <c r="B34" s="27" t="s">
        <v>442</v>
      </c>
      <c r="C34" s="28" t="s">
        <v>441</v>
      </c>
      <c r="D34" s="28" t="s">
        <v>24</v>
      </c>
      <c r="E34" s="29" t="s">
        <v>29</v>
      </c>
      <c r="F34" s="60"/>
      <c r="G34" s="217">
        <f>G30+G33</f>
        <v>30209</v>
      </c>
      <c r="H34" s="124" t="s">
        <v>160</v>
      </c>
      <c r="I34" s="60"/>
      <c r="J34" s="217">
        <f>J30+J33</f>
        <v>31150</v>
      </c>
      <c r="K34" s="124" t="s">
        <v>160</v>
      </c>
      <c r="L34" s="45"/>
      <c r="M34" s="217">
        <f>M30+M33</f>
        <v>30294</v>
      </c>
      <c r="N34" s="124" t="s">
        <v>271</v>
      </c>
      <c r="O34" s="35"/>
    </row>
    <row r="35" spans="1:15" ht="15" customHeight="1">
      <c r="A35" s="75"/>
      <c r="B35" s="106"/>
      <c r="C35" s="75"/>
      <c r="D35" s="75"/>
      <c r="E35" s="75"/>
      <c r="G35" s="33"/>
      <c r="H35" s="33"/>
      <c r="J35" s="33"/>
      <c r="K35" s="33"/>
      <c r="M35" s="33"/>
      <c r="N35" s="33"/>
    </row>
    <row r="36" spans="1:15" ht="18.399999999999999" customHeight="1">
      <c r="A36" s="54"/>
      <c r="B36" s="10" t="s">
        <v>443</v>
      </c>
      <c r="C36" s="55"/>
      <c r="D36" s="55"/>
      <c r="E36" s="56"/>
      <c r="F36" s="103"/>
    </row>
    <row r="37" spans="1:15" ht="14.15" customHeight="1">
      <c r="A37" s="11" t="s">
        <v>444</v>
      </c>
      <c r="B37" s="12" t="s">
        <v>307</v>
      </c>
      <c r="C37" s="65" t="s">
        <v>444</v>
      </c>
      <c r="D37" s="65" t="s">
        <v>24</v>
      </c>
      <c r="E37" s="66" t="s">
        <v>19</v>
      </c>
      <c r="F37" s="60"/>
      <c r="G37" s="198">
        <v>44</v>
      </c>
      <c r="H37" s="87" t="s">
        <v>36</v>
      </c>
      <c r="I37" s="60"/>
      <c r="J37" s="198">
        <v>77</v>
      </c>
      <c r="K37" s="87" t="s">
        <v>36</v>
      </c>
      <c r="L37" s="45"/>
      <c r="M37" s="198">
        <v>73</v>
      </c>
      <c r="N37" s="87" t="s">
        <v>271</v>
      </c>
      <c r="O37" s="35"/>
    </row>
    <row r="38" spans="1:15" ht="14.15" customHeight="1">
      <c r="A38" s="19" t="s">
        <v>445</v>
      </c>
      <c r="B38" s="20" t="s">
        <v>446</v>
      </c>
      <c r="C38" s="70" t="s">
        <v>445</v>
      </c>
      <c r="D38" s="70" t="s">
        <v>24</v>
      </c>
      <c r="E38" s="71" t="s">
        <v>19</v>
      </c>
      <c r="F38" s="60"/>
      <c r="G38" s="173">
        <v>127</v>
      </c>
      <c r="H38" s="122" t="s">
        <v>36</v>
      </c>
      <c r="I38" s="60"/>
      <c r="J38" s="173">
        <v>147</v>
      </c>
      <c r="K38" s="122" t="s">
        <v>36</v>
      </c>
      <c r="L38" s="45"/>
      <c r="M38" s="173">
        <v>145</v>
      </c>
      <c r="N38" s="122" t="s">
        <v>271</v>
      </c>
      <c r="O38" s="35"/>
    </row>
    <row r="39" spans="1:15" ht="14.15" customHeight="1">
      <c r="A39" s="19" t="s">
        <v>447</v>
      </c>
      <c r="B39" s="20" t="s">
        <v>273</v>
      </c>
      <c r="C39" s="70" t="s">
        <v>447</v>
      </c>
      <c r="D39" s="70" t="s">
        <v>24</v>
      </c>
      <c r="E39" s="71" t="s">
        <v>19</v>
      </c>
      <c r="F39" s="60"/>
      <c r="G39" s="173">
        <v>0</v>
      </c>
      <c r="H39" s="122" t="s">
        <v>36</v>
      </c>
      <c r="I39" s="60"/>
      <c r="J39" s="173">
        <v>0</v>
      </c>
      <c r="K39" s="122" t="s">
        <v>36</v>
      </c>
      <c r="L39" s="45"/>
      <c r="M39" s="173">
        <v>0</v>
      </c>
      <c r="N39" s="122" t="s">
        <v>271</v>
      </c>
      <c r="O39" s="35"/>
    </row>
    <row r="40" spans="1:15" ht="14.15" customHeight="1">
      <c r="A40" s="19" t="s">
        <v>448</v>
      </c>
      <c r="B40" s="20" t="s">
        <v>449</v>
      </c>
      <c r="C40" s="70" t="s">
        <v>448</v>
      </c>
      <c r="D40" s="70" t="s">
        <v>24</v>
      </c>
      <c r="E40" s="71" t="s">
        <v>19</v>
      </c>
      <c r="F40" s="60"/>
      <c r="G40" s="173">
        <v>853</v>
      </c>
      <c r="H40" s="122" t="s">
        <v>83</v>
      </c>
      <c r="I40" s="60"/>
      <c r="J40" s="173">
        <v>779</v>
      </c>
      <c r="K40" s="122" t="s">
        <v>83</v>
      </c>
      <c r="L40" s="45"/>
      <c r="M40" s="173">
        <v>1206</v>
      </c>
      <c r="N40" s="122" t="s">
        <v>271</v>
      </c>
      <c r="O40" s="35"/>
    </row>
    <row r="41" spans="1:15" ht="14.15" customHeight="1">
      <c r="A41" s="19" t="s">
        <v>450</v>
      </c>
      <c r="B41" s="20" t="s">
        <v>451</v>
      </c>
      <c r="C41" s="70" t="s">
        <v>450</v>
      </c>
      <c r="D41" s="70" t="s">
        <v>24</v>
      </c>
      <c r="E41" s="71" t="s">
        <v>19</v>
      </c>
      <c r="F41" s="60"/>
      <c r="G41" s="173">
        <v>847</v>
      </c>
      <c r="H41" s="122" t="s">
        <v>83</v>
      </c>
      <c r="I41" s="60"/>
      <c r="J41" s="173">
        <v>765</v>
      </c>
      <c r="K41" s="122" t="s">
        <v>83</v>
      </c>
      <c r="L41" s="45"/>
      <c r="M41" s="173">
        <v>1193</v>
      </c>
      <c r="N41" s="122" t="s">
        <v>271</v>
      </c>
      <c r="O41" s="35"/>
    </row>
    <row r="42" spans="1:15" ht="14.15" customHeight="1">
      <c r="A42" s="19" t="s">
        <v>452</v>
      </c>
      <c r="B42" s="20" t="s">
        <v>453</v>
      </c>
      <c r="C42" s="70" t="s">
        <v>452</v>
      </c>
      <c r="D42" s="70" t="s">
        <v>24</v>
      </c>
      <c r="E42" s="71" t="s">
        <v>19</v>
      </c>
      <c r="F42" s="60"/>
      <c r="G42" s="173">
        <v>853</v>
      </c>
      <c r="H42" s="122" t="s">
        <v>83</v>
      </c>
      <c r="I42" s="60"/>
      <c r="J42" s="173">
        <v>779</v>
      </c>
      <c r="K42" s="122" t="s">
        <v>83</v>
      </c>
      <c r="L42" s="45"/>
      <c r="M42" s="173">
        <v>868</v>
      </c>
      <c r="N42" s="122" t="s">
        <v>271</v>
      </c>
      <c r="O42" s="35"/>
    </row>
    <row r="43" spans="1:15" ht="14.15" customHeight="1">
      <c r="A43" s="19" t="s">
        <v>454</v>
      </c>
      <c r="B43" s="20" t="s">
        <v>455</v>
      </c>
      <c r="C43" s="70" t="s">
        <v>454</v>
      </c>
      <c r="D43" s="70" t="s">
        <v>24</v>
      </c>
      <c r="E43" s="71" t="s">
        <v>19</v>
      </c>
      <c r="F43" s="60"/>
      <c r="G43" s="173">
        <v>852</v>
      </c>
      <c r="H43" s="122" t="s">
        <v>83</v>
      </c>
      <c r="I43" s="60"/>
      <c r="J43" s="173">
        <v>764</v>
      </c>
      <c r="K43" s="122" t="s">
        <v>83</v>
      </c>
      <c r="L43" s="45"/>
      <c r="M43" s="173">
        <v>852</v>
      </c>
      <c r="N43" s="122" t="s">
        <v>271</v>
      </c>
      <c r="O43" s="35"/>
    </row>
    <row r="44" spans="1:15" ht="14.15" customHeight="1">
      <c r="A44" s="19" t="s">
        <v>456</v>
      </c>
      <c r="B44" s="20" t="s">
        <v>457</v>
      </c>
      <c r="C44" s="70" t="s">
        <v>456</v>
      </c>
      <c r="D44" s="70" t="s">
        <v>24</v>
      </c>
      <c r="E44" s="71" t="s">
        <v>19</v>
      </c>
      <c r="F44" s="60"/>
      <c r="G44" s="173">
        <v>867</v>
      </c>
      <c r="H44" s="122" t="s">
        <v>20</v>
      </c>
      <c r="I44" s="60"/>
      <c r="J44" s="173">
        <v>808</v>
      </c>
      <c r="K44" s="122" t="s">
        <v>20</v>
      </c>
      <c r="L44" s="45"/>
      <c r="M44" s="173">
        <v>901</v>
      </c>
      <c r="N44" s="122" t="s">
        <v>271</v>
      </c>
      <c r="O44" s="35"/>
    </row>
    <row r="45" spans="1:15" ht="15" customHeight="1">
      <c r="A45" s="26" t="s">
        <v>458</v>
      </c>
      <c r="B45" s="27" t="s">
        <v>459</v>
      </c>
      <c r="C45" s="28" t="s">
        <v>458</v>
      </c>
      <c r="D45" s="28" t="s">
        <v>24</v>
      </c>
      <c r="E45" s="29" t="s">
        <v>19</v>
      </c>
      <c r="F45" s="60"/>
      <c r="G45" s="175">
        <v>777</v>
      </c>
      <c r="H45" s="124" t="s">
        <v>20</v>
      </c>
      <c r="I45" s="60"/>
      <c r="J45" s="175">
        <v>723</v>
      </c>
      <c r="K45" s="124" t="s">
        <v>20</v>
      </c>
      <c r="L45" s="45"/>
      <c r="M45" s="175">
        <v>807</v>
      </c>
      <c r="N45" s="124" t="s">
        <v>271</v>
      </c>
      <c r="O45" s="35"/>
    </row>
    <row r="46" spans="1:15" ht="15" customHeight="1">
      <c r="A46" s="106"/>
      <c r="B46" s="107"/>
      <c r="C46" s="106"/>
      <c r="D46" s="106"/>
      <c r="E46" s="106"/>
      <c r="G46" s="33"/>
      <c r="H46" s="33"/>
      <c r="J46" s="33"/>
      <c r="K46" s="33"/>
      <c r="M46" s="33"/>
      <c r="N46" s="33"/>
    </row>
    <row r="47" spans="1:15" ht="17.5" customHeight="1">
      <c r="A47" s="54"/>
      <c r="B47" s="10" t="s">
        <v>460</v>
      </c>
      <c r="C47" s="55"/>
      <c r="D47" s="55"/>
      <c r="E47" s="56"/>
      <c r="F47" s="103"/>
    </row>
    <row r="48" spans="1:15" ht="19.149999999999999" customHeight="1">
      <c r="A48" s="11" t="s">
        <v>461</v>
      </c>
      <c r="B48" s="12" t="s">
        <v>462</v>
      </c>
      <c r="C48" s="65" t="s">
        <v>461</v>
      </c>
      <c r="D48" s="65" t="s">
        <v>24</v>
      </c>
      <c r="E48" s="66" t="s">
        <v>19</v>
      </c>
      <c r="F48" s="60"/>
      <c r="G48" s="78">
        <v>64427</v>
      </c>
      <c r="H48" s="87" t="s">
        <v>36</v>
      </c>
      <c r="I48" s="60"/>
      <c r="J48" s="78">
        <v>59884</v>
      </c>
      <c r="K48" s="87" t="s">
        <v>36</v>
      </c>
      <c r="L48" s="45"/>
      <c r="M48" s="78">
        <v>60537</v>
      </c>
      <c r="N48" s="87" t="s">
        <v>271</v>
      </c>
      <c r="O48" s="35"/>
    </row>
    <row r="49" spans="1:16" ht="28.4" customHeight="1">
      <c r="A49" s="19" t="s">
        <v>463</v>
      </c>
      <c r="B49" s="20" t="s">
        <v>464</v>
      </c>
      <c r="C49" s="70" t="s">
        <v>463</v>
      </c>
      <c r="D49" s="70" t="s">
        <v>24</v>
      </c>
      <c r="E49" s="71" t="s">
        <v>19</v>
      </c>
      <c r="F49" s="60"/>
      <c r="G49" s="23">
        <v>45817</v>
      </c>
      <c r="H49" s="122" t="s">
        <v>36</v>
      </c>
      <c r="I49" s="60"/>
      <c r="J49" s="23">
        <v>43107</v>
      </c>
      <c r="K49" s="122" t="s">
        <v>36</v>
      </c>
      <c r="L49" s="45"/>
      <c r="M49" s="23">
        <v>43301</v>
      </c>
      <c r="N49" s="122" t="s">
        <v>271</v>
      </c>
      <c r="O49" s="35"/>
    </row>
    <row r="50" spans="1:16" ht="28.4" customHeight="1">
      <c r="A50" s="19" t="s">
        <v>465</v>
      </c>
      <c r="B50" s="20" t="s">
        <v>466</v>
      </c>
      <c r="C50" s="70" t="s">
        <v>465</v>
      </c>
      <c r="D50" s="70" t="s">
        <v>24</v>
      </c>
      <c r="E50" s="71" t="s">
        <v>29</v>
      </c>
      <c r="F50" s="60"/>
      <c r="G50" s="96">
        <f>G48-G49</f>
        <v>18610</v>
      </c>
      <c r="H50" s="122" t="s">
        <v>36</v>
      </c>
      <c r="I50" s="60"/>
      <c r="J50" s="96">
        <f>J48-J49</f>
        <v>16777</v>
      </c>
      <c r="K50" s="122" t="s">
        <v>36</v>
      </c>
      <c r="L50" s="45"/>
      <c r="M50" s="96">
        <f>M48-M49</f>
        <v>17236</v>
      </c>
      <c r="N50" s="122" t="s">
        <v>271</v>
      </c>
      <c r="O50" s="35"/>
    </row>
    <row r="51" spans="1:16" ht="14.15" customHeight="1">
      <c r="A51" s="19" t="s">
        <v>467</v>
      </c>
      <c r="B51" s="20" t="s">
        <v>468</v>
      </c>
      <c r="C51" s="70" t="s">
        <v>467</v>
      </c>
      <c r="D51" s="70" t="s">
        <v>24</v>
      </c>
      <c r="E51" s="71" t="s">
        <v>19</v>
      </c>
      <c r="F51" s="45"/>
      <c r="G51" s="23">
        <v>3</v>
      </c>
      <c r="H51" s="122" t="s">
        <v>36</v>
      </c>
      <c r="I51" s="60"/>
      <c r="J51" s="23">
        <v>3</v>
      </c>
      <c r="K51" s="122" t="s">
        <v>36</v>
      </c>
      <c r="L51" s="45"/>
      <c r="M51" s="23">
        <v>4</v>
      </c>
      <c r="N51" s="122" t="s">
        <v>271</v>
      </c>
      <c r="O51" s="35"/>
    </row>
    <row r="52" spans="1:16" ht="14.15" customHeight="1">
      <c r="A52" s="19" t="s">
        <v>469</v>
      </c>
      <c r="B52" s="20" t="s">
        <v>470</v>
      </c>
      <c r="C52" s="70" t="s">
        <v>469</v>
      </c>
      <c r="D52" s="70" t="s">
        <v>24</v>
      </c>
      <c r="E52" s="71" t="s">
        <v>19</v>
      </c>
      <c r="F52" s="45"/>
      <c r="G52" s="23">
        <v>2</v>
      </c>
      <c r="H52" s="122" t="s">
        <v>36</v>
      </c>
      <c r="I52" s="60"/>
      <c r="J52" s="23">
        <v>1</v>
      </c>
      <c r="K52" s="122" t="s">
        <v>36</v>
      </c>
      <c r="L52" s="45"/>
      <c r="M52" s="23">
        <v>2</v>
      </c>
      <c r="N52" s="122" t="s">
        <v>271</v>
      </c>
      <c r="O52" s="35"/>
    </row>
    <row r="53" spans="1:16" ht="14.15" customHeight="1">
      <c r="A53" s="19" t="s">
        <v>471</v>
      </c>
      <c r="B53" s="20" t="s">
        <v>472</v>
      </c>
      <c r="C53" s="70" t="s">
        <v>471</v>
      </c>
      <c r="D53" s="70" t="s">
        <v>24</v>
      </c>
      <c r="E53" s="71" t="s">
        <v>19</v>
      </c>
      <c r="F53" s="60"/>
      <c r="G53" s="23">
        <v>0</v>
      </c>
      <c r="H53" s="122" t="s">
        <v>36</v>
      </c>
      <c r="I53" s="60"/>
      <c r="J53" s="23">
        <v>0</v>
      </c>
      <c r="K53" s="122" t="s">
        <v>36</v>
      </c>
      <c r="L53" s="45"/>
      <c r="M53" s="23">
        <v>0</v>
      </c>
      <c r="N53" s="122" t="s">
        <v>271</v>
      </c>
      <c r="O53" s="35"/>
    </row>
    <row r="54" spans="1:16" ht="14.15" customHeight="1">
      <c r="A54" s="19" t="s">
        <v>473</v>
      </c>
      <c r="B54" s="20" t="s">
        <v>474</v>
      </c>
      <c r="C54" s="70" t="s">
        <v>473</v>
      </c>
      <c r="D54" s="70" t="s">
        <v>24</v>
      </c>
      <c r="E54" s="71" t="s">
        <v>19</v>
      </c>
      <c r="F54" s="60"/>
      <c r="G54" s="23">
        <v>685</v>
      </c>
      <c r="H54" s="122" t="s">
        <v>20</v>
      </c>
      <c r="I54" s="60"/>
      <c r="J54" s="23">
        <v>903</v>
      </c>
      <c r="K54" s="122" t="s">
        <v>20</v>
      </c>
      <c r="L54" s="45"/>
      <c r="M54" s="23">
        <v>903</v>
      </c>
      <c r="N54" s="122" t="s">
        <v>271</v>
      </c>
      <c r="O54" s="35"/>
      <c r="P54" s="36"/>
    </row>
    <row r="55" spans="1:16" ht="14.15" customHeight="1">
      <c r="A55" s="19" t="s">
        <v>475</v>
      </c>
      <c r="B55" s="20" t="s">
        <v>476</v>
      </c>
      <c r="C55" s="70" t="s">
        <v>475</v>
      </c>
      <c r="D55" s="70" t="s">
        <v>24</v>
      </c>
      <c r="E55" s="71" t="s">
        <v>19</v>
      </c>
      <c r="F55" s="60"/>
      <c r="G55" s="23">
        <v>634</v>
      </c>
      <c r="H55" s="122" t="s">
        <v>20</v>
      </c>
      <c r="I55" s="60"/>
      <c r="J55" s="23">
        <v>832</v>
      </c>
      <c r="K55" s="122" t="s">
        <v>20</v>
      </c>
      <c r="L55" s="45"/>
      <c r="M55" s="23">
        <v>834</v>
      </c>
      <c r="N55" s="122" t="s">
        <v>271</v>
      </c>
      <c r="O55" s="35"/>
    </row>
    <row r="56" spans="1:16" ht="14.15" customHeight="1">
      <c r="A56" s="19" t="s">
        <v>477</v>
      </c>
      <c r="B56" s="20" t="s">
        <v>478</v>
      </c>
      <c r="C56" s="70" t="s">
        <v>477</v>
      </c>
      <c r="D56" s="70" t="s">
        <v>24</v>
      </c>
      <c r="E56" s="71" t="s">
        <v>19</v>
      </c>
      <c r="F56" s="60"/>
      <c r="G56" s="23">
        <v>1025</v>
      </c>
      <c r="H56" s="122" t="s">
        <v>20</v>
      </c>
      <c r="I56" s="60"/>
      <c r="J56" s="23">
        <v>1321</v>
      </c>
      <c r="K56" s="122" t="s">
        <v>20</v>
      </c>
      <c r="L56" s="45"/>
      <c r="M56" s="23">
        <v>1321</v>
      </c>
      <c r="N56" s="122" t="s">
        <v>271</v>
      </c>
      <c r="O56" s="35"/>
    </row>
    <row r="57" spans="1:16" ht="14.15" customHeight="1">
      <c r="A57" s="19" t="s">
        <v>479</v>
      </c>
      <c r="B57" s="20" t="s">
        <v>480</v>
      </c>
      <c r="C57" s="70" t="s">
        <v>479</v>
      </c>
      <c r="D57" s="70" t="s">
        <v>24</v>
      </c>
      <c r="E57" s="71" t="s">
        <v>19</v>
      </c>
      <c r="F57" s="60"/>
      <c r="G57" s="23">
        <v>851</v>
      </c>
      <c r="H57" s="122" t="s">
        <v>20</v>
      </c>
      <c r="I57" s="60"/>
      <c r="J57" s="23">
        <v>1142</v>
      </c>
      <c r="K57" s="122" t="s">
        <v>20</v>
      </c>
      <c r="L57" s="45"/>
      <c r="M57" s="23">
        <v>1143</v>
      </c>
      <c r="N57" s="122" t="s">
        <v>271</v>
      </c>
      <c r="O57" s="35"/>
    </row>
    <row r="58" spans="1:16" ht="14.15" customHeight="1">
      <c r="A58" s="19" t="s">
        <v>481</v>
      </c>
      <c r="B58" s="20" t="s">
        <v>482</v>
      </c>
      <c r="C58" s="70" t="s">
        <v>481</v>
      </c>
      <c r="D58" s="70" t="s">
        <v>24</v>
      </c>
      <c r="E58" s="71" t="s">
        <v>19</v>
      </c>
      <c r="F58" s="60"/>
      <c r="G58" s="23">
        <v>456</v>
      </c>
      <c r="H58" s="122" t="s">
        <v>20</v>
      </c>
      <c r="I58" s="60"/>
      <c r="J58" s="23">
        <v>488</v>
      </c>
      <c r="K58" s="122" t="s">
        <v>20</v>
      </c>
      <c r="L58" s="45"/>
      <c r="M58" s="23">
        <v>489</v>
      </c>
      <c r="N58" s="122" t="s">
        <v>271</v>
      </c>
      <c r="O58" s="35"/>
    </row>
    <row r="59" spans="1:16" ht="15" customHeight="1">
      <c r="A59" s="26" t="s">
        <v>483</v>
      </c>
      <c r="B59" s="27" t="s">
        <v>484</v>
      </c>
      <c r="C59" s="28" t="s">
        <v>483</v>
      </c>
      <c r="D59" s="28" t="s">
        <v>24</v>
      </c>
      <c r="E59" s="29" t="s">
        <v>19</v>
      </c>
      <c r="F59" s="60"/>
      <c r="G59" s="30">
        <v>339</v>
      </c>
      <c r="H59" s="124" t="s">
        <v>20</v>
      </c>
      <c r="I59" s="60"/>
      <c r="J59" s="30">
        <v>389</v>
      </c>
      <c r="K59" s="124" t="s">
        <v>20</v>
      </c>
      <c r="L59" s="45"/>
      <c r="M59" s="30">
        <v>390</v>
      </c>
      <c r="N59" s="124" t="s">
        <v>271</v>
      </c>
      <c r="O59" s="35"/>
    </row>
    <row r="60" spans="1:16" ht="15" customHeight="1">
      <c r="A60" s="106"/>
      <c r="B60" s="106"/>
      <c r="C60" s="106"/>
      <c r="D60" s="106"/>
      <c r="E60" s="106"/>
      <c r="G60" s="33"/>
      <c r="H60" s="33"/>
      <c r="J60" s="33"/>
      <c r="K60" s="33"/>
      <c r="M60" s="33"/>
      <c r="N60" s="33"/>
    </row>
    <row r="61" spans="1:16" ht="18.399999999999999" customHeight="1">
      <c r="A61" s="54"/>
      <c r="B61" s="10" t="s">
        <v>485</v>
      </c>
      <c r="C61" s="55"/>
      <c r="D61" s="55"/>
      <c r="E61" s="56"/>
      <c r="F61" s="103"/>
    </row>
    <row r="62" spans="1:16" ht="14.15" customHeight="1">
      <c r="A62" s="11" t="s">
        <v>486</v>
      </c>
      <c r="B62" s="12" t="s">
        <v>487</v>
      </c>
      <c r="C62" s="65" t="s">
        <v>486</v>
      </c>
      <c r="D62" s="65" t="s">
        <v>24</v>
      </c>
      <c r="E62" s="66" t="s">
        <v>19</v>
      </c>
      <c r="F62" s="60"/>
      <c r="G62" s="201" t="s">
        <v>488</v>
      </c>
      <c r="H62" s="87" t="s">
        <v>36</v>
      </c>
      <c r="I62" s="60"/>
      <c r="J62" s="201" t="s">
        <v>488</v>
      </c>
      <c r="K62" s="87" t="s">
        <v>36</v>
      </c>
      <c r="L62" s="45"/>
      <c r="M62" s="201" t="s">
        <v>488</v>
      </c>
      <c r="N62" s="87" t="s">
        <v>271</v>
      </c>
      <c r="O62" s="35"/>
    </row>
    <row r="63" spans="1:16" ht="14.15" customHeight="1">
      <c r="A63" s="19" t="s">
        <v>489</v>
      </c>
      <c r="B63" s="20" t="s">
        <v>490</v>
      </c>
      <c r="C63" s="70" t="s">
        <v>489</v>
      </c>
      <c r="D63" s="70" t="s">
        <v>24</v>
      </c>
      <c r="E63" s="71" t="s">
        <v>29</v>
      </c>
      <c r="F63" s="60"/>
      <c r="G63" s="218">
        <f>ROUNDDOWN(G65+G72,2)</f>
        <v>89.35</v>
      </c>
      <c r="H63" s="122" t="s">
        <v>21</v>
      </c>
      <c r="I63" s="60"/>
      <c r="J63" s="218">
        <f>ROUNDDOWN(J65+J72,2)</f>
        <v>87.83</v>
      </c>
      <c r="K63" s="122" t="s">
        <v>21</v>
      </c>
      <c r="L63" s="45"/>
      <c r="M63" s="218">
        <f>ROUNDDOWN(M65+M72,2)</f>
        <v>88.5</v>
      </c>
      <c r="N63" s="122" t="s">
        <v>271</v>
      </c>
      <c r="O63" s="35"/>
    </row>
    <row r="64" spans="1:16" ht="14.15" customHeight="1">
      <c r="A64" s="19" t="s">
        <v>491</v>
      </c>
      <c r="B64" s="20" t="s">
        <v>492</v>
      </c>
      <c r="C64" s="70" t="s">
        <v>491</v>
      </c>
      <c r="D64" s="70" t="s">
        <v>24</v>
      </c>
      <c r="E64" s="71" t="s">
        <v>19</v>
      </c>
      <c r="F64" s="60"/>
      <c r="G64" s="173">
        <v>160297</v>
      </c>
      <c r="H64" s="122" t="s">
        <v>83</v>
      </c>
      <c r="I64" s="60"/>
      <c r="J64" s="173">
        <v>160136</v>
      </c>
      <c r="K64" s="122" t="s">
        <v>83</v>
      </c>
      <c r="L64" s="45"/>
      <c r="M64" s="173">
        <v>160136</v>
      </c>
      <c r="N64" s="122" t="s">
        <v>271</v>
      </c>
      <c r="O64" s="35"/>
    </row>
    <row r="65" spans="1:15" ht="14.15" customHeight="1">
      <c r="A65" s="19" t="s">
        <v>493</v>
      </c>
      <c r="B65" s="20" t="s">
        <v>494</v>
      </c>
      <c r="C65" s="70" t="s">
        <v>493</v>
      </c>
      <c r="D65" s="70" t="s">
        <v>24</v>
      </c>
      <c r="E65" s="71" t="s">
        <v>29</v>
      </c>
      <c r="F65" s="60"/>
      <c r="G65" s="202">
        <f>(1-((((G19*0.5)+(G21*50)+(G20*100)+(G22*1000))/(G$64/1000))-0)/(2400-0))*(50)</f>
        <v>46.100402690006675</v>
      </c>
      <c r="H65" s="122" t="s">
        <v>160</v>
      </c>
      <c r="I65" s="60"/>
      <c r="J65" s="202">
        <f>(1-((((J19*0.5)+(J21*50)+(J20*100)+(J22*1000))/(J$64/1000))-0)/(2400-0))*(50)</f>
        <v>45.560414272868059</v>
      </c>
      <c r="K65" s="122" t="s">
        <v>160</v>
      </c>
      <c r="L65" s="45"/>
      <c r="M65" s="202">
        <f>(1-((((M19*0.5)+(M21*50)+(M20*100)+(M22*1000))/(M$64/1000))-0)/(2400-0))*(50)</f>
        <v>45.668135210071434</v>
      </c>
      <c r="N65" s="122" t="s">
        <v>271</v>
      </c>
      <c r="O65" s="35"/>
    </row>
    <row r="66" spans="1:15" ht="14.15" customHeight="1">
      <c r="A66" s="19" t="s">
        <v>495</v>
      </c>
      <c r="B66" s="20" t="s">
        <v>496</v>
      </c>
      <c r="C66" s="70" t="s">
        <v>495</v>
      </c>
      <c r="D66" s="70" t="s">
        <v>24</v>
      </c>
      <c r="E66" s="71" t="s">
        <v>19</v>
      </c>
      <c r="F66" s="60"/>
      <c r="G66" s="203">
        <v>1.96</v>
      </c>
      <c r="H66" s="122" t="s">
        <v>160</v>
      </c>
      <c r="I66" s="60"/>
      <c r="J66" s="203">
        <v>2.0299999999999998</v>
      </c>
      <c r="K66" s="122" t="s">
        <v>160</v>
      </c>
      <c r="L66" s="45"/>
      <c r="M66" s="203">
        <v>1.97</v>
      </c>
      <c r="N66" s="122" t="s">
        <v>271</v>
      </c>
      <c r="O66" s="35"/>
    </row>
    <row r="67" spans="1:15" ht="14.15" customHeight="1">
      <c r="A67" s="19" t="s">
        <v>497</v>
      </c>
      <c r="B67" s="20" t="s">
        <v>498</v>
      </c>
      <c r="C67" s="70" t="s">
        <v>497</v>
      </c>
      <c r="D67" s="70" t="s">
        <v>24</v>
      </c>
      <c r="E67" s="71" t="s">
        <v>19</v>
      </c>
      <c r="F67" s="60"/>
      <c r="G67" s="203">
        <v>0.28999999999999998</v>
      </c>
      <c r="H67" s="122" t="s">
        <v>36</v>
      </c>
      <c r="I67" s="60"/>
      <c r="J67" s="203">
        <v>0.5</v>
      </c>
      <c r="K67" s="122" t="s">
        <v>36</v>
      </c>
      <c r="L67" s="45"/>
      <c r="M67" s="203">
        <v>0.47</v>
      </c>
      <c r="N67" s="122" t="s">
        <v>271</v>
      </c>
      <c r="O67" s="35"/>
    </row>
    <row r="68" spans="1:15" ht="14.15" customHeight="1">
      <c r="A68" s="19" t="s">
        <v>499</v>
      </c>
      <c r="B68" s="20" t="s">
        <v>500</v>
      </c>
      <c r="C68" s="70" t="s">
        <v>499</v>
      </c>
      <c r="D68" s="70" t="s">
        <v>24</v>
      </c>
      <c r="E68" s="71" t="s">
        <v>19</v>
      </c>
      <c r="F68" s="60"/>
      <c r="G68" s="203">
        <v>1.65</v>
      </c>
      <c r="H68" s="122" t="s">
        <v>36</v>
      </c>
      <c r="I68" s="60"/>
      <c r="J68" s="203">
        <v>1.91</v>
      </c>
      <c r="K68" s="122" t="s">
        <v>36</v>
      </c>
      <c r="L68" s="45"/>
      <c r="M68" s="203">
        <v>1.89</v>
      </c>
      <c r="N68" s="122" t="s">
        <v>271</v>
      </c>
      <c r="O68" s="35"/>
    </row>
    <row r="69" spans="1:15" ht="14.15" customHeight="1">
      <c r="A69" s="19" t="s">
        <v>501</v>
      </c>
      <c r="B69" s="20" t="s">
        <v>383</v>
      </c>
      <c r="C69" s="70" t="s">
        <v>501</v>
      </c>
      <c r="D69" s="70" t="s">
        <v>24</v>
      </c>
      <c r="E69" s="71" t="s">
        <v>19</v>
      </c>
      <c r="F69" s="60"/>
      <c r="G69" s="203">
        <v>0</v>
      </c>
      <c r="H69" s="122" t="s">
        <v>36</v>
      </c>
      <c r="I69" s="60"/>
      <c r="J69" s="203">
        <v>0</v>
      </c>
      <c r="K69" s="122" t="s">
        <v>36</v>
      </c>
      <c r="L69" s="223"/>
      <c r="M69" s="203">
        <v>0</v>
      </c>
      <c r="N69" s="122" t="s">
        <v>271</v>
      </c>
      <c r="O69" s="35"/>
    </row>
    <row r="70" spans="1:15" ht="14.15" customHeight="1">
      <c r="A70" s="19" t="s">
        <v>502</v>
      </c>
      <c r="B70" s="20" t="s">
        <v>503</v>
      </c>
      <c r="C70" s="70"/>
      <c r="D70" s="70" t="s">
        <v>24</v>
      </c>
      <c r="E70" s="71" t="s">
        <v>19</v>
      </c>
      <c r="F70" s="60"/>
      <c r="G70" s="203">
        <v>6.88</v>
      </c>
      <c r="H70" s="122" t="s">
        <v>83</v>
      </c>
      <c r="I70" s="60"/>
      <c r="J70" s="203">
        <v>6.7446539999999997</v>
      </c>
      <c r="K70" s="122" t="s">
        <v>83</v>
      </c>
      <c r="L70" s="45"/>
      <c r="M70" s="203">
        <v>6.8319799999999997</v>
      </c>
      <c r="N70" s="122" t="s">
        <v>271</v>
      </c>
      <c r="O70" s="35"/>
    </row>
    <row r="71" spans="1:15" ht="14.15" customHeight="1">
      <c r="A71" s="19" t="s">
        <v>504</v>
      </c>
      <c r="B71" s="20" t="s">
        <v>505</v>
      </c>
      <c r="C71" s="70"/>
      <c r="D71" s="70" t="s">
        <v>24</v>
      </c>
      <c r="E71" s="71" t="s">
        <v>19</v>
      </c>
      <c r="F71" s="60"/>
      <c r="G71" s="219">
        <v>5.5</v>
      </c>
      <c r="H71" s="122" t="s">
        <v>20</v>
      </c>
      <c r="I71" s="60"/>
      <c r="J71" s="219">
        <v>5.4002020000000002</v>
      </c>
      <c r="K71" s="122" t="s">
        <v>20</v>
      </c>
      <c r="L71" s="45"/>
      <c r="M71" s="219">
        <v>5.4494999999999996</v>
      </c>
      <c r="N71" s="122" t="s">
        <v>271</v>
      </c>
      <c r="O71" s="35"/>
    </row>
    <row r="72" spans="1:15" ht="14.15" customHeight="1">
      <c r="A72" s="19" t="s">
        <v>506</v>
      </c>
      <c r="B72" s="20" t="s">
        <v>507</v>
      </c>
      <c r="C72" s="70" t="s">
        <v>502</v>
      </c>
      <c r="D72" s="70" t="s">
        <v>24</v>
      </c>
      <c r="E72" s="71" t="s">
        <v>29</v>
      </c>
      <c r="F72" s="60"/>
      <c r="G72" s="202">
        <f>IF(ISBLANK(G70),"",(G70-1)/(7-1)*25+(G71-1)/(7-1)*25)</f>
        <v>43.25</v>
      </c>
      <c r="H72" s="122" t="s">
        <v>20</v>
      </c>
      <c r="I72" s="60"/>
      <c r="J72" s="202">
        <f>IF(ISBLANK(J70),"",(J70-1)/(7-1)*25+(J71-1)/(7-1)*25)</f>
        <v>42.27023333333333</v>
      </c>
      <c r="K72" s="122" t="s">
        <v>20</v>
      </c>
      <c r="L72" s="45"/>
      <c r="M72" s="202">
        <f>IF(ISBLANK(M70),"",(M70-1)/(7-1)*25+(M71-1)/(7-1)*25)</f>
        <v>42.839500000000001</v>
      </c>
      <c r="N72" s="122" t="s">
        <v>271</v>
      </c>
      <c r="O72" s="35"/>
    </row>
    <row r="73" spans="1:15" ht="14.15" customHeight="1">
      <c r="A73" s="19" t="s">
        <v>508</v>
      </c>
      <c r="B73" s="20" t="s">
        <v>509</v>
      </c>
      <c r="C73" s="70" t="s">
        <v>504</v>
      </c>
      <c r="D73" s="70" t="s">
        <v>24</v>
      </c>
      <c r="E73" s="71" t="s">
        <v>19</v>
      </c>
      <c r="F73" s="60"/>
      <c r="G73" s="203">
        <v>0.49</v>
      </c>
      <c r="H73" s="122" t="s">
        <v>83</v>
      </c>
      <c r="I73" s="60"/>
      <c r="J73" s="203">
        <v>1.06</v>
      </c>
      <c r="K73" s="122" t="s">
        <v>83</v>
      </c>
      <c r="L73" s="223"/>
      <c r="M73" s="203">
        <v>0.7</v>
      </c>
      <c r="N73" s="122" t="s">
        <v>271</v>
      </c>
      <c r="O73" s="35"/>
    </row>
    <row r="74" spans="1:15" ht="15" customHeight="1">
      <c r="A74" s="26" t="s">
        <v>510</v>
      </c>
      <c r="B74" s="27" t="s">
        <v>511</v>
      </c>
      <c r="C74" s="28" t="s">
        <v>508</v>
      </c>
      <c r="D74" s="28" t="s">
        <v>24</v>
      </c>
      <c r="E74" s="29" t="s">
        <v>19</v>
      </c>
      <c r="F74" s="60"/>
      <c r="G74" s="204">
        <v>6.25</v>
      </c>
      <c r="H74" s="124" t="s">
        <v>20</v>
      </c>
      <c r="I74" s="60"/>
      <c r="J74" s="204">
        <v>6.67</v>
      </c>
      <c r="K74" s="124" t="s">
        <v>20</v>
      </c>
      <c r="L74" s="223"/>
      <c r="M74" s="204">
        <v>6.46</v>
      </c>
      <c r="N74" s="124" t="s">
        <v>271</v>
      </c>
      <c r="O74" s="35"/>
    </row>
    <row r="75" spans="1:15" ht="15" customHeight="1">
      <c r="A75" s="75"/>
      <c r="B75" s="106"/>
      <c r="C75" s="75"/>
      <c r="D75" s="75"/>
      <c r="E75" s="75"/>
      <c r="G75" s="113"/>
      <c r="H75" s="53"/>
      <c r="J75" s="113"/>
      <c r="K75" s="53"/>
      <c r="M75" s="113"/>
      <c r="N75" s="53"/>
    </row>
    <row r="76" spans="1:15" ht="18.399999999999999" customHeight="1">
      <c r="A76" s="54"/>
      <c r="B76" s="10" t="s">
        <v>512</v>
      </c>
      <c r="C76" s="55"/>
      <c r="D76" s="55"/>
      <c r="E76" s="56"/>
      <c r="F76" s="103"/>
    </row>
    <row r="77" spans="1:15" ht="14.15" customHeight="1">
      <c r="A77" s="11" t="s">
        <v>513</v>
      </c>
      <c r="B77" s="12" t="s">
        <v>514</v>
      </c>
      <c r="C77" s="65" t="s">
        <v>510</v>
      </c>
      <c r="D77" s="65" t="s">
        <v>24</v>
      </c>
      <c r="E77" s="66" t="s">
        <v>19</v>
      </c>
      <c r="F77" s="60"/>
      <c r="G77" s="201" t="s">
        <v>515</v>
      </c>
      <c r="H77" s="87" t="s">
        <v>36</v>
      </c>
      <c r="I77" s="60"/>
      <c r="J77" s="201" t="s">
        <v>516</v>
      </c>
      <c r="K77" s="87" t="s">
        <v>36</v>
      </c>
      <c r="L77" s="45"/>
      <c r="M77" s="201" t="s">
        <v>517</v>
      </c>
      <c r="N77" s="87" t="s">
        <v>271</v>
      </c>
      <c r="O77" s="35"/>
    </row>
    <row r="78" spans="1:15" ht="14.15" customHeight="1">
      <c r="A78" s="19" t="s">
        <v>518</v>
      </c>
      <c r="B78" s="20" t="s">
        <v>519</v>
      </c>
      <c r="C78" s="70" t="s">
        <v>513</v>
      </c>
      <c r="D78" s="70" t="s">
        <v>24</v>
      </c>
      <c r="E78" s="71" t="s">
        <v>29</v>
      </c>
      <c r="F78" s="60"/>
      <c r="G78" s="202">
        <f>(G80+G85)</f>
        <v>82.913651502947417</v>
      </c>
      <c r="H78" s="122" t="s">
        <v>20</v>
      </c>
      <c r="I78" s="60"/>
      <c r="J78" s="202">
        <f>ROUNDDOWN((J80+J85),2)</f>
        <v>84.79</v>
      </c>
      <c r="K78" s="122" t="s">
        <v>20</v>
      </c>
      <c r="L78" s="45"/>
      <c r="M78" s="202">
        <f>ROUNDDOWN((M80+M85),2)</f>
        <v>84.52</v>
      </c>
      <c r="N78" s="122" t="s">
        <v>271</v>
      </c>
      <c r="O78" s="35"/>
    </row>
    <row r="79" spans="1:15" ht="14.15" customHeight="1">
      <c r="A79" s="19" t="s">
        <v>520</v>
      </c>
      <c r="B79" s="20" t="s">
        <v>521</v>
      </c>
      <c r="C79" s="70" t="s">
        <v>518</v>
      </c>
      <c r="D79" s="70" t="s">
        <v>24</v>
      </c>
      <c r="E79" s="71" t="s">
        <v>19</v>
      </c>
      <c r="F79" s="60"/>
      <c r="G79" s="23">
        <v>16719</v>
      </c>
      <c r="H79" s="122" t="s">
        <v>20</v>
      </c>
      <c r="I79" s="60"/>
      <c r="J79" s="23">
        <v>15453</v>
      </c>
      <c r="K79" s="122" t="s">
        <v>20</v>
      </c>
      <c r="L79" s="45"/>
      <c r="M79" s="23">
        <v>15453</v>
      </c>
      <c r="N79" s="122" t="s">
        <v>271</v>
      </c>
      <c r="O79" s="35"/>
    </row>
    <row r="80" spans="1:15" ht="14.15" customHeight="1">
      <c r="A80" s="19" t="s">
        <v>522</v>
      </c>
      <c r="B80" s="20" t="s">
        <v>523</v>
      </c>
      <c r="C80" s="70" t="s">
        <v>520</v>
      </c>
      <c r="D80" s="70" t="s">
        <v>24</v>
      </c>
      <c r="E80" s="71" t="s">
        <v>29</v>
      </c>
      <c r="F80" s="60"/>
      <c r="G80" s="202">
        <f>(1-((((G50*0.5)+(G51*50)+(G52*100)+(G53*1000))/(G$79/1000))-0)/(3600-0))*(50)</f>
        <v>41.979351502947416</v>
      </c>
      <c r="H80" s="122" t="s">
        <v>36</v>
      </c>
      <c r="I80" s="60"/>
      <c r="J80" s="202">
        <f>(1-((((J50*0.5)+(J51*50)+(J52*100)+(J53*1000))/(J$79/1000))-0)/(3600-0))*(50)</f>
        <v>42.235865743437088</v>
      </c>
      <c r="K80" s="122" t="s">
        <v>36</v>
      </c>
      <c r="L80" s="45"/>
      <c r="M80" s="202">
        <f>(1-((((M50*0.5)+(M51*50)+(M52*100)+(M53*1000))/(M$79/1000))-0)/(3600-0))*(50)</f>
        <v>41.894777713065423</v>
      </c>
      <c r="N80" s="122" t="s">
        <v>271</v>
      </c>
      <c r="O80" s="35"/>
    </row>
    <row r="81" spans="1:15" ht="14.15" customHeight="1">
      <c r="A81" s="19" t="s">
        <v>524</v>
      </c>
      <c r="B81" s="20" t="s">
        <v>525</v>
      </c>
      <c r="C81" s="70" t="s">
        <v>522</v>
      </c>
      <c r="D81" s="70" t="s">
        <v>24</v>
      </c>
      <c r="E81" s="71" t="s">
        <v>19</v>
      </c>
      <c r="F81" s="60"/>
      <c r="G81" s="219">
        <v>7.73</v>
      </c>
      <c r="H81" s="122" t="s">
        <v>20</v>
      </c>
      <c r="I81" s="60"/>
      <c r="J81" s="219">
        <v>7.54</v>
      </c>
      <c r="K81" s="122" t="s">
        <v>20</v>
      </c>
      <c r="L81" s="45"/>
      <c r="M81" s="219">
        <v>7.75</v>
      </c>
      <c r="N81" s="122" t="s">
        <v>271</v>
      </c>
      <c r="O81" s="35"/>
    </row>
    <row r="82" spans="1:15" ht="14.15" customHeight="1">
      <c r="A82" s="19" t="s">
        <v>526</v>
      </c>
      <c r="B82" s="20" t="s">
        <v>527</v>
      </c>
      <c r="C82" s="70" t="s">
        <v>524</v>
      </c>
      <c r="D82" s="70" t="s">
        <v>24</v>
      </c>
      <c r="E82" s="71" t="s">
        <v>19</v>
      </c>
      <c r="F82" s="60"/>
      <c r="G82" s="219">
        <v>0.12</v>
      </c>
      <c r="H82" s="122" t="s">
        <v>20</v>
      </c>
      <c r="I82" s="60"/>
      <c r="J82" s="219">
        <v>0.13</v>
      </c>
      <c r="K82" s="122" t="s">
        <v>20</v>
      </c>
      <c r="L82" s="45"/>
      <c r="M82" s="219">
        <v>0.18</v>
      </c>
      <c r="N82" s="122" t="s">
        <v>271</v>
      </c>
      <c r="O82" s="35"/>
    </row>
    <row r="83" spans="1:15" ht="14.15" customHeight="1">
      <c r="A83" s="19" t="s">
        <v>528</v>
      </c>
      <c r="B83" s="20" t="s">
        <v>529</v>
      </c>
      <c r="C83" s="70" t="s">
        <v>526</v>
      </c>
      <c r="D83" s="70" t="s">
        <v>24</v>
      </c>
      <c r="E83" s="71" t="s">
        <v>19</v>
      </c>
      <c r="F83" s="60"/>
      <c r="G83" s="219">
        <v>0.17</v>
      </c>
      <c r="H83" s="122" t="s">
        <v>20</v>
      </c>
      <c r="I83" s="60"/>
      <c r="J83" s="219">
        <v>0.09</v>
      </c>
      <c r="K83" s="122" t="s">
        <v>20</v>
      </c>
      <c r="L83" s="45"/>
      <c r="M83" s="219">
        <v>0.18</v>
      </c>
      <c r="N83" s="122" t="s">
        <v>271</v>
      </c>
      <c r="O83" s="35"/>
    </row>
    <row r="84" spans="1:15" ht="14.15" customHeight="1">
      <c r="A84" s="19" t="s">
        <v>530</v>
      </c>
      <c r="B84" s="20" t="s">
        <v>531</v>
      </c>
      <c r="C84" s="70" t="s">
        <v>528</v>
      </c>
      <c r="D84" s="70" t="s">
        <v>24</v>
      </c>
      <c r="E84" s="71" t="s">
        <v>19</v>
      </c>
      <c r="F84" s="60"/>
      <c r="G84" s="219">
        <v>0</v>
      </c>
      <c r="H84" s="122" t="s">
        <v>20</v>
      </c>
      <c r="I84" s="60"/>
      <c r="J84" s="219">
        <v>0</v>
      </c>
      <c r="K84" s="122" t="s">
        <v>20</v>
      </c>
      <c r="L84" s="45"/>
      <c r="M84" s="219">
        <v>0</v>
      </c>
      <c r="N84" s="122" t="s">
        <v>271</v>
      </c>
      <c r="O84" s="35"/>
    </row>
    <row r="85" spans="1:15" ht="14.15" customHeight="1">
      <c r="A85" s="19" t="s">
        <v>532</v>
      </c>
      <c r="B85" s="20" t="s">
        <v>533</v>
      </c>
      <c r="C85" s="70" t="s">
        <v>530</v>
      </c>
      <c r="D85" s="70" t="s">
        <v>24</v>
      </c>
      <c r="E85" s="71" t="s">
        <v>19</v>
      </c>
      <c r="F85" s="60"/>
      <c r="G85" s="219">
        <v>40.9343</v>
      </c>
      <c r="H85" s="122" t="s">
        <v>20</v>
      </c>
      <c r="I85" s="60"/>
      <c r="J85" s="219">
        <v>42.56</v>
      </c>
      <c r="K85" s="122" t="s">
        <v>20</v>
      </c>
      <c r="L85" s="45"/>
      <c r="M85" s="219">
        <v>42.63</v>
      </c>
      <c r="N85" s="122" t="s">
        <v>271</v>
      </c>
      <c r="O85" s="35"/>
    </row>
    <row r="86" spans="1:15" ht="15.75" customHeight="1">
      <c r="A86" s="19" t="s">
        <v>534</v>
      </c>
      <c r="B86" s="20" t="s">
        <v>535</v>
      </c>
      <c r="C86" s="70" t="s">
        <v>532</v>
      </c>
      <c r="D86" s="70" t="s">
        <v>24</v>
      </c>
      <c r="E86" s="71" t="s">
        <v>19</v>
      </c>
      <c r="F86" s="60"/>
      <c r="G86" s="18" t="s">
        <v>318</v>
      </c>
      <c r="H86" s="122" t="s">
        <v>234</v>
      </c>
      <c r="I86" s="60"/>
      <c r="J86" s="18" t="s">
        <v>318</v>
      </c>
      <c r="K86" s="122" t="s">
        <v>234</v>
      </c>
      <c r="L86" s="45"/>
      <c r="M86" s="18" t="s">
        <v>318</v>
      </c>
      <c r="N86" s="122" t="s">
        <v>234</v>
      </c>
      <c r="O86" s="35"/>
    </row>
    <row r="87" spans="1:15" ht="14.15" customHeight="1">
      <c r="A87" s="19" t="s">
        <v>536</v>
      </c>
      <c r="B87" s="20" t="s">
        <v>537</v>
      </c>
      <c r="C87" s="70" t="s">
        <v>534</v>
      </c>
      <c r="D87" s="70" t="s">
        <v>24</v>
      </c>
      <c r="E87" s="71" t="s">
        <v>19</v>
      </c>
      <c r="F87" s="60"/>
      <c r="G87" s="219">
        <v>4.83</v>
      </c>
      <c r="H87" s="122" t="s">
        <v>20</v>
      </c>
      <c r="I87" s="60"/>
      <c r="J87" s="219">
        <v>3.9553400000000001</v>
      </c>
      <c r="K87" s="122" t="s">
        <v>20</v>
      </c>
      <c r="L87" s="45"/>
      <c r="M87" s="219">
        <v>3.9153500000000001</v>
      </c>
      <c r="N87" s="122" t="s">
        <v>271</v>
      </c>
      <c r="O87" s="35"/>
    </row>
    <row r="88" spans="1:15" ht="15" customHeight="1">
      <c r="A88" s="26" t="s">
        <v>538</v>
      </c>
      <c r="B88" s="27" t="s">
        <v>539</v>
      </c>
      <c r="C88" s="28" t="s">
        <v>536</v>
      </c>
      <c r="D88" s="28" t="s">
        <v>24</v>
      </c>
      <c r="E88" s="29" t="s">
        <v>19</v>
      </c>
      <c r="F88" s="60"/>
      <c r="G88" s="220">
        <v>4.2300000000000004</v>
      </c>
      <c r="H88" s="124" t="s">
        <v>20</v>
      </c>
      <c r="I88" s="60"/>
      <c r="J88" s="220">
        <v>3.4866999999999999</v>
      </c>
      <c r="K88" s="124" t="s">
        <v>20</v>
      </c>
      <c r="L88" s="45"/>
      <c r="M88" s="220">
        <v>3.4572600000000002</v>
      </c>
      <c r="N88" s="124" t="s">
        <v>271</v>
      </c>
      <c r="O88" s="35"/>
    </row>
    <row r="89" spans="1:15" ht="14.15" customHeight="1">
      <c r="A89" s="75"/>
      <c r="B89" s="106"/>
      <c r="C89" s="75"/>
      <c r="D89" s="75"/>
      <c r="E89" s="75"/>
      <c r="F89" s="199"/>
      <c r="G89" s="113"/>
      <c r="H89" s="53"/>
      <c r="J89" s="33"/>
      <c r="K89" s="53"/>
      <c r="M89" s="113"/>
      <c r="N89" s="53"/>
    </row>
    <row r="90" spans="1:15" ht="16.75" customHeight="1">
      <c r="A90" s="211"/>
      <c r="B90" s="200" t="s">
        <v>540</v>
      </c>
      <c r="C90" s="212"/>
      <c r="D90" s="212"/>
      <c r="E90" s="213"/>
      <c r="F90" s="35"/>
    </row>
    <row r="91" spans="1:15" ht="17.5" customHeight="1">
      <c r="A91" s="70" t="s">
        <v>541</v>
      </c>
      <c r="B91" s="20" t="s">
        <v>542</v>
      </c>
      <c r="C91" s="20"/>
      <c r="D91" s="70" t="s">
        <v>24</v>
      </c>
      <c r="E91" s="70" t="s">
        <v>19</v>
      </c>
      <c r="F91" s="224"/>
      <c r="G91" s="219">
        <v>9</v>
      </c>
      <c r="H91" s="122" t="s">
        <v>83</v>
      </c>
      <c r="I91" s="60"/>
      <c r="J91" s="219">
        <v>8.81</v>
      </c>
      <c r="K91" s="122" t="s">
        <v>83</v>
      </c>
      <c r="L91" s="45"/>
      <c r="M91" s="18" t="s">
        <v>318</v>
      </c>
      <c r="N91" s="122" t="s">
        <v>234</v>
      </c>
      <c r="O91" s="35"/>
    </row>
    <row r="92" spans="1:15" ht="17.5" customHeight="1">
      <c r="A92" s="70" t="s">
        <v>543</v>
      </c>
      <c r="B92" s="20" t="s">
        <v>544</v>
      </c>
      <c r="C92" s="20"/>
      <c r="D92" s="70" t="s">
        <v>24</v>
      </c>
      <c r="E92" s="70" t="s">
        <v>19</v>
      </c>
      <c r="F92" s="224"/>
      <c r="G92" s="220">
        <v>9</v>
      </c>
      <c r="H92" s="124" t="s">
        <v>83</v>
      </c>
      <c r="I92" s="60"/>
      <c r="J92" s="220">
        <v>8.6</v>
      </c>
      <c r="K92" s="124" t="s">
        <v>83</v>
      </c>
      <c r="L92" s="45"/>
      <c r="M92" s="18" t="s">
        <v>318</v>
      </c>
      <c r="N92" s="124" t="s">
        <v>234</v>
      </c>
      <c r="O92" s="35"/>
    </row>
    <row r="93" spans="1:15" ht="17.5" customHeight="1">
      <c r="A93" s="225"/>
      <c r="B93" s="141"/>
      <c r="C93" s="141"/>
      <c r="D93" s="226"/>
      <c r="E93" s="226"/>
      <c r="G93" s="33"/>
      <c r="H93" s="33"/>
      <c r="J93" s="33"/>
      <c r="K93" s="33"/>
      <c r="M93" s="41"/>
      <c r="N93" s="33"/>
    </row>
    <row r="94" spans="1:15" ht="14.15" customHeight="1">
      <c r="A94" s="551" t="s">
        <v>147</v>
      </c>
      <c r="B94" s="33"/>
      <c r="C94" s="33" t="s">
        <v>42</v>
      </c>
      <c r="D94" s="33"/>
      <c r="E94" s="33"/>
      <c r="F94" s="63"/>
      <c r="G94" s="35"/>
    </row>
    <row r="95" spans="1:15" ht="14.15" customHeight="1">
      <c r="A95" s="541"/>
      <c r="G95" s="35"/>
    </row>
    <row r="96" spans="1:15" ht="14.15" customHeight="1">
      <c r="A96" s="541" t="s">
        <v>43</v>
      </c>
      <c r="C96" s="36" t="s">
        <v>42</v>
      </c>
      <c r="G96" s="35"/>
    </row>
    <row r="97" spans="1:7" ht="14.15" customHeight="1">
      <c r="A97" s="541"/>
      <c r="G97" s="35"/>
    </row>
    <row r="98" spans="1:7" ht="15" customHeight="1">
      <c r="A98" s="552" t="s">
        <v>294</v>
      </c>
      <c r="B98" s="38"/>
      <c r="C98" s="38" t="s">
        <v>42</v>
      </c>
      <c r="D98" s="540">
        <v>46196</v>
      </c>
      <c r="G98" s="35"/>
    </row>
    <row r="99" spans="1:7" ht="14.15" customHeight="1">
      <c r="A99" s="33"/>
      <c r="B99" s="33"/>
      <c r="C99" s="33"/>
      <c r="D99" s="33"/>
      <c r="E99" s="33"/>
      <c r="F99" s="33"/>
    </row>
  </sheetData>
  <mergeCells count="3">
    <mergeCell ref="J10:K11"/>
    <mergeCell ref="M10:N11"/>
    <mergeCell ref="G10:H11"/>
  </mergeCells>
  <dataValidations count="1">
    <dataValidation type="list" allowBlank="1" sqref="H16:H22 K16:K22 H25:H34 K25:K34 H37:H45 K37:K45 H48:H59 K48:K59 H62:H74 K62:K74 H77:H88 K77:K88 H91:H92 K91:K92 N91:N92" xr:uid="{00000000-0002-0000-06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7"/>
  <sheetViews>
    <sheetView showRuler="0" workbookViewId="0">
      <selection sqref="A1:XFD1048576"/>
    </sheetView>
  </sheetViews>
  <sheetFormatPr defaultColWidth="13.7265625" defaultRowHeight="12.5"/>
  <cols>
    <col min="1" max="1" width="14.81640625" customWidth="1"/>
    <col min="2" max="2" width="82.453125" customWidth="1"/>
    <col min="3" max="4" width="14" customWidth="1"/>
    <col min="5" max="5" width="6.453125" customWidth="1"/>
    <col min="6" max="6" width="11.81640625" customWidth="1"/>
    <col min="7" max="7" width="10.7265625" customWidth="1"/>
    <col min="8" max="8" width="9.7265625" customWidth="1"/>
    <col min="9" max="9" width="11.81640625" customWidth="1"/>
    <col min="10" max="10" width="8.453125" customWidth="1"/>
    <col min="11" max="11" width="14.1796875" customWidth="1"/>
    <col min="12" max="12" width="43.7265625" customWidth="1"/>
    <col min="13" max="229" width="9.54296875" customWidth="1"/>
  </cols>
  <sheetData>
    <row r="1" spans="1:11" ht="22.5" customHeight="1">
      <c r="A1" s="527" t="s">
        <v>0</v>
      </c>
    </row>
    <row r="2" spans="1:11" ht="22.5" customHeight="1"/>
    <row r="3" spans="1:11" ht="22.5" customHeight="1">
      <c r="A3" s="528" t="s">
        <v>1</v>
      </c>
    </row>
    <row r="4" spans="1:11" ht="17.5" customHeight="1">
      <c r="A4" s="529"/>
      <c r="B4" s="40"/>
      <c r="C4" s="40"/>
      <c r="D4" s="40"/>
      <c r="E4" s="41"/>
      <c r="F4" s="41"/>
      <c r="G4" s="41"/>
      <c r="H4" s="41"/>
      <c r="I4" s="41"/>
      <c r="J4" s="41"/>
      <c r="K4" s="41"/>
    </row>
    <row r="5" spans="1:11" ht="18.399999999999999" customHeight="1"/>
    <row r="6" spans="1:11" ht="22.5" customHeight="1">
      <c r="A6" s="530" t="s">
        <v>2</v>
      </c>
      <c r="B6" s="42"/>
      <c r="C6" s="35"/>
    </row>
    <row r="7" spans="1:11" ht="23.25" customHeight="1">
      <c r="A7" s="531" t="s">
        <v>545</v>
      </c>
      <c r="B7" s="43"/>
      <c r="C7" s="35"/>
    </row>
    <row r="8" spans="1:11" ht="15.75" customHeight="1">
      <c r="A8" s="44"/>
      <c r="B8" s="33"/>
    </row>
    <row r="9" spans="1:11" ht="16.75" customHeight="1"/>
    <row r="10" spans="1:11" ht="17.5" customHeight="1">
      <c r="A10" s="2" t="s">
        <v>4</v>
      </c>
      <c r="B10" s="3" t="s">
        <v>5</v>
      </c>
      <c r="C10" s="4" t="s">
        <v>6</v>
      </c>
      <c r="D10" s="5" t="s">
        <v>7</v>
      </c>
      <c r="E10" s="45"/>
      <c r="F10" s="606" t="s">
        <v>8</v>
      </c>
      <c r="G10" s="607"/>
      <c r="H10" s="46"/>
      <c r="I10" s="606" t="s">
        <v>9</v>
      </c>
      <c r="J10" s="607"/>
      <c r="K10" s="164"/>
    </row>
    <row r="11" spans="1:11" ht="17.5" customHeight="1">
      <c r="A11" s="6" t="s">
        <v>10</v>
      </c>
      <c r="B11" s="47"/>
      <c r="C11" s="48"/>
      <c r="D11" s="7" t="s">
        <v>11</v>
      </c>
      <c r="E11" s="45"/>
      <c r="F11" s="608"/>
      <c r="G11" s="609"/>
      <c r="H11" s="46"/>
      <c r="I11" s="608"/>
      <c r="J11" s="609"/>
      <c r="K11" s="165"/>
    </row>
    <row r="12" spans="1:11" ht="18.399999999999999" customHeight="1">
      <c r="A12" s="49"/>
      <c r="B12" s="50"/>
      <c r="C12" s="51"/>
      <c r="D12" s="52"/>
      <c r="E12" s="45"/>
      <c r="F12" s="8" t="str">
        <f>'B1'!F12</f>
        <v>2025-26</v>
      </c>
      <c r="G12" s="9" t="s">
        <v>13</v>
      </c>
      <c r="H12" s="45"/>
      <c r="I12" s="8" t="str">
        <f>'B1'!I12</f>
        <v>2026-27</v>
      </c>
      <c r="J12" s="9" t="s">
        <v>13</v>
      </c>
      <c r="K12" s="164"/>
    </row>
    <row r="13" spans="1:11" ht="15" customHeight="1">
      <c r="A13" s="106"/>
      <c r="B13" s="107"/>
      <c r="C13" s="106"/>
      <c r="D13" s="106"/>
      <c r="F13" s="33"/>
      <c r="G13" s="33"/>
      <c r="I13" s="33"/>
      <c r="J13" s="33"/>
    </row>
    <row r="14" spans="1:11" ht="18.399999999999999" customHeight="1">
      <c r="A14" s="211"/>
      <c r="B14" s="200" t="s">
        <v>546</v>
      </c>
      <c r="C14" s="212"/>
      <c r="D14" s="213"/>
      <c r="E14" s="103"/>
    </row>
    <row r="15" spans="1:11" ht="15" customHeight="1">
      <c r="A15" s="19" t="s">
        <v>547</v>
      </c>
      <c r="B15" s="20" t="s">
        <v>548</v>
      </c>
      <c r="C15" s="70" t="s">
        <v>24</v>
      </c>
      <c r="D15" s="71" t="s">
        <v>549</v>
      </c>
      <c r="E15" s="60"/>
      <c r="F15" s="171">
        <f>F28</f>
        <v>76.58</v>
      </c>
      <c r="G15" s="87" t="s">
        <v>20</v>
      </c>
      <c r="H15" s="45"/>
      <c r="I15" s="171">
        <f>I28</f>
        <v>78.819999999999993</v>
      </c>
      <c r="J15" s="87" t="s">
        <v>271</v>
      </c>
      <c r="K15" s="103"/>
    </row>
    <row r="16" spans="1:11" ht="15" customHeight="1">
      <c r="A16" s="19" t="s">
        <v>550</v>
      </c>
      <c r="B16" s="20" t="s">
        <v>551</v>
      </c>
      <c r="C16" s="70" t="s">
        <v>24</v>
      </c>
      <c r="D16" s="71" t="s">
        <v>19</v>
      </c>
      <c r="E16" s="60"/>
      <c r="F16" s="23">
        <v>1346</v>
      </c>
      <c r="G16" s="122" t="s">
        <v>36</v>
      </c>
      <c r="H16" s="45"/>
      <c r="I16" s="23">
        <v>1312</v>
      </c>
      <c r="J16" s="122" t="s">
        <v>271</v>
      </c>
      <c r="K16" s="103"/>
    </row>
    <row r="17" spans="1:11" ht="15" customHeight="1">
      <c r="A17" s="19" t="s">
        <v>552</v>
      </c>
      <c r="B17" s="20" t="s">
        <v>553</v>
      </c>
      <c r="C17" s="70" t="s">
        <v>24</v>
      </c>
      <c r="D17" s="71" t="s">
        <v>19</v>
      </c>
      <c r="E17" s="60"/>
      <c r="F17" s="23">
        <v>4</v>
      </c>
      <c r="G17" s="122" t="s">
        <v>36</v>
      </c>
      <c r="H17" s="45"/>
      <c r="I17" s="23">
        <v>0</v>
      </c>
      <c r="J17" s="122" t="s">
        <v>271</v>
      </c>
      <c r="K17" s="103"/>
    </row>
    <row r="18" spans="1:11" ht="15" customHeight="1">
      <c r="A18" s="19" t="s">
        <v>554</v>
      </c>
      <c r="B18" s="20" t="s">
        <v>555</v>
      </c>
      <c r="C18" s="70" t="s">
        <v>24</v>
      </c>
      <c r="D18" s="71" t="s">
        <v>19</v>
      </c>
      <c r="E18" s="60"/>
      <c r="F18" s="23">
        <v>0</v>
      </c>
      <c r="G18" s="122" t="s">
        <v>36</v>
      </c>
      <c r="H18" s="45"/>
      <c r="I18" s="23">
        <v>0</v>
      </c>
      <c r="J18" s="122" t="s">
        <v>271</v>
      </c>
      <c r="K18" s="103"/>
    </row>
    <row r="19" spans="1:11" ht="15" customHeight="1">
      <c r="A19" s="19" t="s">
        <v>556</v>
      </c>
      <c r="B19" s="20" t="s">
        <v>557</v>
      </c>
      <c r="C19" s="70" t="s">
        <v>24</v>
      </c>
      <c r="D19" s="71" t="s">
        <v>19</v>
      </c>
      <c r="E19" s="60"/>
      <c r="F19" s="23">
        <v>0</v>
      </c>
      <c r="G19" s="122" t="s">
        <v>36</v>
      </c>
      <c r="H19" s="45"/>
      <c r="I19" s="23">
        <v>0</v>
      </c>
      <c r="J19" s="122" t="s">
        <v>271</v>
      </c>
      <c r="K19" s="103"/>
    </row>
    <row r="20" spans="1:11" ht="15" customHeight="1">
      <c r="A20" s="19" t="s">
        <v>558</v>
      </c>
      <c r="B20" s="20" t="s">
        <v>559</v>
      </c>
      <c r="C20" s="70" t="s">
        <v>28</v>
      </c>
      <c r="D20" s="71" t="s">
        <v>19</v>
      </c>
      <c r="E20" s="60"/>
      <c r="F20" s="227">
        <v>0.70369999999999999</v>
      </c>
      <c r="G20" s="122" t="s">
        <v>20</v>
      </c>
      <c r="H20" s="45"/>
      <c r="I20" s="227">
        <v>0.8</v>
      </c>
      <c r="J20" s="122" t="s">
        <v>271</v>
      </c>
      <c r="K20" s="103"/>
    </row>
    <row r="21" spans="1:11" ht="15" customHeight="1">
      <c r="A21" s="19" t="s">
        <v>560</v>
      </c>
      <c r="B21" s="20" t="s">
        <v>561</v>
      </c>
      <c r="C21" s="70" t="s">
        <v>28</v>
      </c>
      <c r="D21" s="71" t="s">
        <v>19</v>
      </c>
      <c r="E21" s="60"/>
      <c r="F21" s="227">
        <v>0.74470000000000003</v>
      </c>
      <c r="G21" s="122" t="s">
        <v>20</v>
      </c>
      <c r="H21" s="45"/>
      <c r="I21" s="227">
        <v>0.85940000000000005</v>
      </c>
      <c r="J21" s="122" t="s">
        <v>271</v>
      </c>
      <c r="K21" s="103"/>
    </row>
    <row r="22" spans="1:11" ht="15" customHeight="1">
      <c r="A22" s="19" t="s">
        <v>562</v>
      </c>
      <c r="B22" s="20" t="s">
        <v>563</v>
      </c>
      <c r="C22" s="70" t="s">
        <v>28</v>
      </c>
      <c r="D22" s="71" t="s">
        <v>564</v>
      </c>
      <c r="E22" s="60"/>
      <c r="F22" s="228">
        <f>'B5'!F17</f>
        <v>0.9149058931516969</v>
      </c>
      <c r="G22" s="122" t="s">
        <v>20</v>
      </c>
      <c r="H22" s="45"/>
      <c r="I22" s="228">
        <f>'B5'!I17</f>
        <v>0.91249999991069286</v>
      </c>
      <c r="J22" s="122" t="s">
        <v>271</v>
      </c>
      <c r="K22" s="103"/>
    </row>
    <row r="23" spans="1:11" ht="15" customHeight="1">
      <c r="A23" s="19" t="s">
        <v>565</v>
      </c>
      <c r="B23" s="20" t="s">
        <v>566</v>
      </c>
      <c r="C23" s="70" t="s">
        <v>28</v>
      </c>
      <c r="D23" s="71" t="s">
        <v>19</v>
      </c>
      <c r="E23" s="60"/>
      <c r="F23" s="227">
        <v>0.65</v>
      </c>
      <c r="G23" s="122" t="s">
        <v>20</v>
      </c>
      <c r="H23" s="45"/>
      <c r="I23" s="227">
        <v>0.65</v>
      </c>
      <c r="J23" s="122" t="s">
        <v>271</v>
      </c>
      <c r="K23" s="103"/>
    </row>
    <row r="24" spans="1:11" ht="15" customHeight="1">
      <c r="A24" s="26" t="s">
        <v>567</v>
      </c>
      <c r="B24" s="27" t="s">
        <v>568</v>
      </c>
      <c r="C24" s="28" t="s">
        <v>28</v>
      </c>
      <c r="D24" s="29" t="s">
        <v>19</v>
      </c>
      <c r="E24" s="60"/>
      <c r="F24" s="229">
        <v>0.38</v>
      </c>
      <c r="G24" s="124" t="s">
        <v>20</v>
      </c>
      <c r="H24" s="45"/>
      <c r="I24" s="229">
        <v>0.45</v>
      </c>
      <c r="J24" s="122" t="s">
        <v>271</v>
      </c>
      <c r="K24" s="103"/>
    </row>
    <row r="25" spans="1:11" ht="15" customHeight="1">
      <c r="A25" s="75"/>
      <c r="B25" s="106"/>
      <c r="C25" s="75"/>
      <c r="D25" s="75"/>
      <c r="F25" s="33"/>
      <c r="G25" s="33"/>
      <c r="I25" s="33"/>
      <c r="J25" s="210"/>
    </row>
    <row r="26" spans="1:11" ht="18.399999999999999" customHeight="1">
      <c r="A26" s="211"/>
      <c r="B26" s="200" t="s">
        <v>569</v>
      </c>
      <c r="C26" s="212"/>
      <c r="D26" s="213"/>
      <c r="E26" s="230"/>
    </row>
    <row r="27" spans="1:11" ht="13.4" customHeight="1">
      <c r="A27" s="19" t="s">
        <v>570</v>
      </c>
      <c r="B27" s="20" t="s">
        <v>571</v>
      </c>
      <c r="C27" s="70" t="s">
        <v>24</v>
      </c>
      <c r="D27" s="71" t="s">
        <v>19</v>
      </c>
      <c r="E27" s="231"/>
      <c r="F27" s="542" t="s">
        <v>572</v>
      </c>
      <c r="G27" s="543" t="s">
        <v>36</v>
      </c>
      <c r="H27" s="544"/>
      <c r="I27" s="542" t="s">
        <v>572</v>
      </c>
      <c r="J27" s="87" t="s">
        <v>271</v>
      </c>
      <c r="K27" s="103"/>
    </row>
    <row r="28" spans="1:11" ht="15" customHeight="1">
      <c r="A28" s="19" t="s">
        <v>573</v>
      </c>
      <c r="B28" s="20" t="s">
        <v>574</v>
      </c>
      <c r="C28" s="70" t="s">
        <v>24</v>
      </c>
      <c r="D28" s="71" t="s">
        <v>29</v>
      </c>
      <c r="E28" s="60"/>
      <c r="F28" s="545">
        <f>ROUNDDOWN(F34+F29,2)</f>
        <v>76.58</v>
      </c>
      <c r="G28" s="546" t="s">
        <v>20</v>
      </c>
      <c r="H28" s="544"/>
      <c r="I28" s="545">
        <f>ROUNDDOWN(I34+I29,2)</f>
        <v>78.819999999999993</v>
      </c>
      <c r="J28" s="122" t="s">
        <v>271</v>
      </c>
      <c r="K28" s="111"/>
    </row>
    <row r="29" spans="1:11" ht="18.399999999999999" customHeight="1">
      <c r="A29" s="19" t="s">
        <v>575</v>
      </c>
      <c r="B29" s="20" t="s">
        <v>576</v>
      </c>
      <c r="C29" s="70" t="s">
        <v>24</v>
      </c>
      <c r="D29" s="71" t="s">
        <v>19</v>
      </c>
      <c r="E29" s="60"/>
      <c r="F29" s="547">
        <v>40.950000000000003</v>
      </c>
      <c r="G29" s="546" t="s">
        <v>36</v>
      </c>
      <c r="H29" s="544"/>
      <c r="I29" s="547">
        <v>41.22</v>
      </c>
      <c r="J29" s="122" t="s">
        <v>271</v>
      </c>
      <c r="K29" s="111"/>
    </row>
    <row r="30" spans="1:11" ht="15" customHeight="1">
      <c r="A30" s="19" t="s">
        <v>577</v>
      </c>
      <c r="B30" s="20" t="s">
        <v>578</v>
      </c>
      <c r="C30" s="70" t="s">
        <v>24</v>
      </c>
      <c r="D30" s="71" t="s">
        <v>19</v>
      </c>
      <c r="E30" s="60"/>
      <c r="F30" s="547">
        <v>9.01</v>
      </c>
      <c r="G30" s="546" t="s">
        <v>36</v>
      </c>
      <c r="H30" s="544"/>
      <c r="I30" s="547">
        <v>8.7799999999999994</v>
      </c>
      <c r="J30" s="122" t="s">
        <v>271</v>
      </c>
      <c r="K30" s="103"/>
    </row>
    <row r="31" spans="1:11" ht="15" customHeight="1">
      <c r="A31" s="19" t="s">
        <v>579</v>
      </c>
      <c r="B31" s="20" t="s">
        <v>580</v>
      </c>
      <c r="C31" s="70" t="s">
        <v>24</v>
      </c>
      <c r="D31" s="71" t="s">
        <v>19</v>
      </c>
      <c r="E31" s="60"/>
      <c r="F31" s="547">
        <v>0.04</v>
      </c>
      <c r="G31" s="546" t="s">
        <v>36</v>
      </c>
      <c r="H31" s="544"/>
      <c r="I31" s="547">
        <v>0</v>
      </c>
      <c r="J31" s="122" t="s">
        <v>271</v>
      </c>
      <c r="K31" s="103"/>
    </row>
    <row r="32" spans="1:11" ht="15" customHeight="1">
      <c r="A32" s="19" t="s">
        <v>581</v>
      </c>
      <c r="B32" s="20" t="s">
        <v>582</v>
      </c>
      <c r="C32" s="70" t="s">
        <v>24</v>
      </c>
      <c r="D32" s="71" t="s">
        <v>19</v>
      </c>
      <c r="E32" s="60"/>
      <c r="F32" s="547">
        <v>0</v>
      </c>
      <c r="G32" s="546" t="s">
        <v>36</v>
      </c>
      <c r="H32" s="544"/>
      <c r="I32" s="547">
        <v>0</v>
      </c>
      <c r="J32" s="122" t="s">
        <v>271</v>
      </c>
      <c r="K32" s="103"/>
    </row>
    <row r="33" spans="1:11" ht="15" customHeight="1">
      <c r="A33" s="19" t="s">
        <v>583</v>
      </c>
      <c r="B33" s="20" t="s">
        <v>584</v>
      </c>
      <c r="C33" s="70" t="s">
        <v>24</v>
      </c>
      <c r="D33" s="71" t="s">
        <v>19</v>
      </c>
      <c r="E33" s="60"/>
      <c r="F33" s="547">
        <v>0</v>
      </c>
      <c r="G33" s="546" t="s">
        <v>36</v>
      </c>
      <c r="H33" s="544"/>
      <c r="I33" s="547">
        <v>0</v>
      </c>
      <c r="J33" s="122" t="s">
        <v>271</v>
      </c>
      <c r="K33" s="103"/>
    </row>
    <row r="34" spans="1:11" ht="15" customHeight="1">
      <c r="A34" s="19" t="s">
        <v>585</v>
      </c>
      <c r="B34" s="20" t="s">
        <v>586</v>
      </c>
      <c r="C34" s="70" t="s">
        <v>24</v>
      </c>
      <c r="D34" s="71" t="s">
        <v>19</v>
      </c>
      <c r="E34" s="60"/>
      <c r="F34" s="547">
        <v>35.630000000000003</v>
      </c>
      <c r="G34" s="546" t="s">
        <v>20</v>
      </c>
      <c r="H34" s="544"/>
      <c r="I34" s="547">
        <v>37.6</v>
      </c>
      <c r="J34" s="122" t="s">
        <v>271</v>
      </c>
      <c r="K34" s="103"/>
    </row>
    <row r="35" spans="1:11" ht="15" customHeight="1">
      <c r="A35" s="19" t="s">
        <v>587</v>
      </c>
      <c r="B35" s="20" t="s">
        <v>588</v>
      </c>
      <c r="C35" s="70" t="s">
        <v>24</v>
      </c>
      <c r="D35" s="71" t="s">
        <v>19</v>
      </c>
      <c r="E35" s="60"/>
      <c r="F35" s="547">
        <v>3.22</v>
      </c>
      <c r="G35" s="546" t="s">
        <v>20</v>
      </c>
      <c r="H35" s="544"/>
      <c r="I35" s="547">
        <v>2.5099999999999998</v>
      </c>
      <c r="J35" s="122" t="s">
        <v>271</v>
      </c>
      <c r="K35" s="103"/>
    </row>
    <row r="36" spans="1:11" ht="15" customHeight="1">
      <c r="A36" s="19" t="s">
        <v>589</v>
      </c>
      <c r="B36" s="20" t="s">
        <v>590</v>
      </c>
      <c r="C36" s="70" t="s">
        <v>24</v>
      </c>
      <c r="D36" s="71" t="s">
        <v>19</v>
      </c>
      <c r="E36" s="60"/>
      <c r="F36" s="547">
        <v>3.76</v>
      </c>
      <c r="G36" s="546" t="s">
        <v>20</v>
      </c>
      <c r="H36" s="544"/>
      <c r="I36" s="547">
        <v>2.85</v>
      </c>
      <c r="J36" s="122" t="s">
        <v>271</v>
      </c>
      <c r="K36" s="103"/>
    </row>
    <row r="37" spans="1:11" ht="15" customHeight="1">
      <c r="A37" s="19" t="s">
        <v>591</v>
      </c>
      <c r="B37" s="20" t="s">
        <v>592</v>
      </c>
      <c r="C37" s="70" t="s">
        <v>24</v>
      </c>
      <c r="D37" s="71" t="s">
        <v>19</v>
      </c>
      <c r="E37" s="60"/>
      <c r="F37" s="547">
        <v>1.73</v>
      </c>
      <c r="G37" s="546" t="s">
        <v>20</v>
      </c>
      <c r="H37" s="544"/>
      <c r="I37" s="547">
        <v>1.79</v>
      </c>
      <c r="J37" s="122" t="s">
        <v>271</v>
      </c>
      <c r="K37" s="103"/>
    </row>
    <row r="38" spans="1:11" ht="15" customHeight="1">
      <c r="A38" s="19" t="s">
        <v>593</v>
      </c>
      <c r="B38" s="20" t="s">
        <v>594</v>
      </c>
      <c r="C38" s="70" t="s">
        <v>24</v>
      </c>
      <c r="D38" s="71" t="s">
        <v>19</v>
      </c>
      <c r="E38" s="60"/>
      <c r="F38" s="547">
        <v>2.04</v>
      </c>
      <c r="G38" s="546" t="s">
        <v>20</v>
      </c>
      <c r="H38" s="544"/>
      <c r="I38" s="547">
        <v>2.04</v>
      </c>
      <c r="J38" s="122" t="s">
        <v>271</v>
      </c>
      <c r="K38" s="103"/>
    </row>
    <row r="39" spans="1:11" ht="15" customHeight="1">
      <c r="A39" s="26" t="s">
        <v>595</v>
      </c>
      <c r="B39" s="27" t="s">
        <v>596</v>
      </c>
      <c r="C39" s="28" t="s">
        <v>24</v>
      </c>
      <c r="D39" s="29" t="s">
        <v>19</v>
      </c>
      <c r="E39" s="60"/>
      <c r="F39" s="548">
        <v>3.62</v>
      </c>
      <c r="G39" s="549" t="s">
        <v>20</v>
      </c>
      <c r="H39" s="544"/>
      <c r="I39" s="548">
        <v>3.21</v>
      </c>
      <c r="J39" s="122" t="s">
        <v>271</v>
      </c>
      <c r="K39" s="103"/>
    </row>
    <row r="40" spans="1:11" ht="14.15" customHeight="1">
      <c r="A40" s="115"/>
      <c r="B40" s="33"/>
      <c r="C40" s="115"/>
      <c r="D40" s="115"/>
      <c r="F40" s="115"/>
      <c r="G40" s="115"/>
      <c r="I40" s="53"/>
      <c r="J40" s="41"/>
    </row>
    <row r="41" spans="1:11" ht="13.4" customHeight="1"/>
    <row r="42" spans="1:11" ht="15" customHeight="1"/>
    <row r="43" spans="1:11" ht="14.15" customHeight="1">
      <c r="A43" s="551" t="s">
        <v>147</v>
      </c>
      <c r="B43" s="33"/>
      <c r="C43" s="33" t="s">
        <v>42</v>
      </c>
      <c r="D43" s="33"/>
      <c r="E43" s="33"/>
      <c r="F43" s="63"/>
      <c r="G43" s="103"/>
    </row>
    <row r="44" spans="1:11" ht="15.75" customHeight="1">
      <c r="A44" s="541"/>
      <c r="G44" s="103"/>
    </row>
    <row r="45" spans="1:11" ht="14.15" customHeight="1">
      <c r="A45" s="541" t="s">
        <v>43</v>
      </c>
      <c r="C45" s="36" t="s">
        <v>42</v>
      </c>
      <c r="G45" s="103"/>
    </row>
    <row r="46" spans="1:11" ht="14.15" customHeight="1">
      <c r="A46" s="541"/>
      <c r="G46" s="103"/>
    </row>
    <row r="47" spans="1:11" ht="15" customHeight="1">
      <c r="A47" s="552" t="s">
        <v>294</v>
      </c>
      <c r="B47" s="38"/>
      <c r="C47" s="38" t="s">
        <v>598</v>
      </c>
      <c r="D47" s="100"/>
      <c r="G47" s="103"/>
    </row>
    <row r="48" spans="1:11" ht="14.15" customHeight="1">
      <c r="A48" s="115"/>
      <c r="B48" s="33"/>
      <c r="C48" s="115"/>
      <c r="D48" s="115"/>
      <c r="E48" s="115"/>
      <c r="F48" s="115"/>
    </row>
    <row r="49" ht="14.15" customHeight="1"/>
    <row r="50" ht="16.75" customHeight="1"/>
    <row r="51" ht="14.15" customHeight="1"/>
    <row r="52" ht="14.15" customHeight="1"/>
    <row r="53" ht="14.15" customHeight="1"/>
    <row r="54" ht="14.15" customHeight="1"/>
    <row r="55" ht="14.15" customHeight="1"/>
    <row r="56" ht="14.15" customHeight="1"/>
    <row r="57" ht="14.15" customHeight="1"/>
  </sheetData>
  <mergeCells count="2">
    <mergeCell ref="I10:J11"/>
    <mergeCell ref="F10:G11"/>
  </mergeCells>
  <dataValidations count="1">
    <dataValidation type="list" allowBlank="1" sqref="G15:G24 G27:G39 J15:J24 J27:J39" xr:uid="{00000000-0002-0000-07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31"/>
  <sheetViews>
    <sheetView showRuler="0" workbookViewId="0">
      <selection sqref="A1:XFD1048576"/>
    </sheetView>
  </sheetViews>
  <sheetFormatPr defaultColWidth="13.7265625" defaultRowHeight="12.5"/>
  <cols>
    <col min="1" max="1" width="9.54296875" customWidth="1"/>
    <col min="2" max="2" width="107" customWidth="1"/>
    <col min="3" max="3" width="8.7265625" customWidth="1"/>
    <col min="4" max="4" width="11" customWidth="1"/>
    <col min="5" max="5" width="8.7265625" customWidth="1"/>
    <col min="6" max="6" width="13" customWidth="1"/>
    <col min="7" max="7" width="6.7265625" customWidth="1"/>
    <col min="8" max="8" width="8.7265625" customWidth="1"/>
    <col min="9" max="9" width="13" customWidth="1"/>
    <col min="10" max="10" width="9.7265625" customWidth="1"/>
    <col min="11" max="11" width="8.7265625" customWidth="1"/>
    <col min="12" max="12" width="9.54296875" customWidth="1"/>
    <col min="13" max="14" width="8.7265625" customWidth="1"/>
  </cols>
  <sheetData>
    <row r="1" spans="1:11" ht="22.5" customHeight="1">
      <c r="A1" s="527" t="s">
        <v>0</v>
      </c>
    </row>
    <row r="2" spans="1:11" ht="22.5" customHeight="1"/>
    <row r="3" spans="1:11" ht="22.5" customHeight="1">
      <c r="A3" s="528" t="s">
        <v>1</v>
      </c>
    </row>
    <row r="4" spans="1:11" ht="14.15" customHeight="1">
      <c r="A4" s="534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1" ht="15" customHeight="1"/>
    <row r="6" spans="1:11" ht="22.5" customHeight="1">
      <c r="A6" s="530" t="s">
        <v>2</v>
      </c>
      <c r="B6" s="42"/>
      <c r="C6" s="35"/>
    </row>
    <row r="7" spans="1:11" ht="23.25" customHeight="1">
      <c r="A7" s="531" t="s">
        <v>599</v>
      </c>
      <c r="B7" s="43"/>
      <c r="C7" s="131"/>
    </row>
    <row r="8" spans="1:11" ht="17.5" customHeight="1">
      <c r="A8" s="44"/>
      <c r="B8" s="33"/>
    </row>
    <row r="9" spans="1:11" ht="18.399999999999999" customHeight="1"/>
    <row r="10" spans="1:11" ht="17.5" customHeight="1">
      <c r="A10" s="2" t="s">
        <v>4</v>
      </c>
      <c r="B10" s="3" t="s">
        <v>5</v>
      </c>
      <c r="C10" s="4" t="s">
        <v>6</v>
      </c>
      <c r="D10" s="5" t="s">
        <v>7</v>
      </c>
      <c r="E10" s="45"/>
      <c r="F10" s="606" t="s">
        <v>402</v>
      </c>
      <c r="G10" s="607"/>
      <c r="H10" s="45"/>
      <c r="I10" s="606" t="s">
        <v>8</v>
      </c>
      <c r="J10" s="607"/>
      <c r="K10" s="35"/>
    </row>
    <row r="11" spans="1:11" ht="17.5" customHeight="1">
      <c r="A11" s="6" t="s">
        <v>10</v>
      </c>
      <c r="B11" s="47"/>
      <c r="C11" s="48"/>
      <c r="D11" s="7" t="s">
        <v>11</v>
      </c>
      <c r="E11" s="45"/>
      <c r="F11" s="608"/>
      <c r="G11" s="609"/>
      <c r="H11" s="45"/>
      <c r="I11" s="608"/>
      <c r="J11" s="609"/>
      <c r="K11" s="35"/>
    </row>
    <row r="12" spans="1:11" ht="18.399999999999999" customHeight="1">
      <c r="A12" s="49"/>
      <c r="B12" s="50"/>
      <c r="C12" s="51"/>
      <c r="D12" s="52"/>
      <c r="E12" s="45"/>
      <c r="F12" s="8" t="s">
        <v>403</v>
      </c>
      <c r="G12" s="9" t="s">
        <v>13</v>
      </c>
      <c r="H12" s="105"/>
      <c r="I12" s="8" t="str">
        <f>'B1'!F12</f>
        <v>2025-26</v>
      </c>
      <c r="J12" s="9" t="s">
        <v>13</v>
      </c>
      <c r="K12" s="35"/>
    </row>
    <row r="13" spans="1:11" ht="15" customHeight="1">
      <c r="A13" s="106"/>
      <c r="B13" s="106"/>
      <c r="C13" s="106"/>
      <c r="D13" s="106"/>
      <c r="F13" s="33"/>
      <c r="G13" s="33"/>
      <c r="I13" s="33"/>
      <c r="J13" s="33"/>
    </row>
    <row r="14" spans="1:11" ht="62.5" customHeight="1">
      <c r="A14" s="247"/>
      <c r="B14" s="232" t="s">
        <v>600</v>
      </c>
      <c r="C14" s="248"/>
      <c r="D14" s="56"/>
      <c r="E14" s="35"/>
    </row>
    <row r="15" spans="1:11" ht="14.15" customHeight="1">
      <c r="A15" s="11" t="s">
        <v>601</v>
      </c>
      <c r="B15" s="12" t="s">
        <v>602</v>
      </c>
      <c r="C15" s="65" t="s">
        <v>24</v>
      </c>
      <c r="D15" s="66" t="s">
        <v>19</v>
      </c>
      <c r="E15" s="45"/>
      <c r="F15" s="233">
        <v>0</v>
      </c>
      <c r="G15" s="234" t="s">
        <v>25</v>
      </c>
      <c r="H15" s="45"/>
      <c r="I15" s="233">
        <v>0</v>
      </c>
      <c r="J15" s="234" t="s">
        <v>25</v>
      </c>
      <c r="K15" s="35"/>
    </row>
    <row r="16" spans="1:11" ht="14.15" customHeight="1">
      <c r="A16" s="19" t="s">
        <v>603</v>
      </c>
      <c r="B16" s="20" t="s">
        <v>604</v>
      </c>
      <c r="C16" s="70" t="s">
        <v>24</v>
      </c>
      <c r="D16" s="71" t="s">
        <v>19</v>
      </c>
      <c r="E16" s="45"/>
      <c r="F16" s="235">
        <v>5</v>
      </c>
      <c r="G16" s="236" t="s">
        <v>36</v>
      </c>
      <c r="H16" s="45"/>
      <c r="I16" s="235">
        <v>3</v>
      </c>
      <c r="J16" s="236" t="s">
        <v>36</v>
      </c>
      <c r="K16" s="35"/>
    </row>
    <row r="17" spans="1:11" ht="14.15" customHeight="1">
      <c r="A17" s="19" t="s">
        <v>605</v>
      </c>
      <c r="B17" s="20" t="s">
        <v>606</v>
      </c>
      <c r="C17" s="70" t="s">
        <v>24</v>
      </c>
      <c r="D17" s="71" t="s">
        <v>29</v>
      </c>
      <c r="E17" s="45"/>
      <c r="F17" s="237">
        <f>SUM(F15:F16)</f>
        <v>5</v>
      </c>
      <c r="G17" s="236" t="s">
        <v>36</v>
      </c>
      <c r="H17" s="45"/>
      <c r="I17" s="237">
        <f>SUM(I15:I16)</f>
        <v>3</v>
      </c>
      <c r="J17" s="236" t="s">
        <v>36</v>
      </c>
      <c r="K17" s="35"/>
    </row>
    <row r="18" spans="1:11" ht="15" customHeight="1">
      <c r="A18" s="26" t="s">
        <v>607</v>
      </c>
      <c r="B18" s="27" t="s">
        <v>608</v>
      </c>
      <c r="C18" s="28" t="s">
        <v>609</v>
      </c>
      <c r="D18" s="29" t="s">
        <v>19</v>
      </c>
      <c r="E18" s="45"/>
      <c r="F18" s="238">
        <v>190</v>
      </c>
      <c r="G18" s="239" t="s">
        <v>36</v>
      </c>
      <c r="H18" s="45"/>
      <c r="I18" s="238">
        <v>90</v>
      </c>
      <c r="J18" s="239" t="s">
        <v>36</v>
      </c>
      <c r="K18" s="35"/>
    </row>
    <row r="19" spans="1:11" ht="15" customHeight="1">
      <c r="A19" s="106"/>
      <c r="B19" s="106"/>
      <c r="C19" s="106"/>
      <c r="D19" s="106"/>
      <c r="F19" s="33"/>
      <c r="G19" s="33"/>
      <c r="I19" s="33"/>
      <c r="J19" s="33"/>
    </row>
    <row r="20" spans="1:11" ht="50.15" customHeight="1">
      <c r="A20" s="247"/>
      <c r="B20" s="232" t="s">
        <v>610</v>
      </c>
      <c r="C20" s="248"/>
      <c r="D20" s="56"/>
      <c r="E20" s="35"/>
    </row>
    <row r="21" spans="1:11" ht="14.15" customHeight="1">
      <c r="A21" s="11" t="s">
        <v>611</v>
      </c>
      <c r="B21" s="12" t="s">
        <v>612</v>
      </c>
      <c r="C21" s="65" t="s">
        <v>24</v>
      </c>
      <c r="D21" s="66" t="s">
        <v>19</v>
      </c>
      <c r="E21" s="45"/>
      <c r="F21" s="233">
        <v>0</v>
      </c>
      <c r="G21" s="234" t="s">
        <v>25</v>
      </c>
      <c r="H21" s="45"/>
      <c r="I21" s="233">
        <v>0</v>
      </c>
      <c r="J21" s="234" t="s">
        <v>25</v>
      </c>
      <c r="K21" s="35"/>
    </row>
    <row r="22" spans="1:11" ht="14.15" customHeight="1">
      <c r="A22" s="19" t="s">
        <v>613</v>
      </c>
      <c r="B22" s="20" t="s">
        <v>614</v>
      </c>
      <c r="C22" s="70" t="s">
        <v>24</v>
      </c>
      <c r="D22" s="71" t="s">
        <v>19</v>
      </c>
      <c r="E22" s="45"/>
      <c r="F22" s="235">
        <v>1503</v>
      </c>
      <c r="G22" s="236" t="s">
        <v>36</v>
      </c>
      <c r="H22" s="45"/>
      <c r="I22" s="235">
        <v>209</v>
      </c>
      <c r="J22" s="236" t="s">
        <v>36</v>
      </c>
      <c r="K22" s="35"/>
    </row>
    <row r="23" spans="1:11" ht="14.15" customHeight="1">
      <c r="A23" s="19" t="s">
        <v>615</v>
      </c>
      <c r="B23" s="20" t="s">
        <v>616</v>
      </c>
      <c r="C23" s="70" t="s">
        <v>24</v>
      </c>
      <c r="D23" s="71" t="s">
        <v>19</v>
      </c>
      <c r="E23" s="45"/>
      <c r="F23" s="23">
        <v>0</v>
      </c>
      <c r="G23" s="122" t="s">
        <v>234</v>
      </c>
      <c r="H23" s="45"/>
      <c r="I23" s="23">
        <v>0</v>
      </c>
      <c r="J23" s="122" t="s">
        <v>234</v>
      </c>
      <c r="K23" s="35"/>
    </row>
    <row r="24" spans="1:11" ht="14.15" customHeight="1">
      <c r="A24" s="19" t="s">
        <v>617</v>
      </c>
      <c r="B24" s="20" t="s">
        <v>618</v>
      </c>
      <c r="C24" s="70" t="s">
        <v>24</v>
      </c>
      <c r="D24" s="71" t="s">
        <v>19</v>
      </c>
      <c r="E24" s="45"/>
      <c r="F24" s="23">
        <v>0</v>
      </c>
      <c r="G24" s="122" t="s">
        <v>234</v>
      </c>
      <c r="H24" s="45"/>
      <c r="I24" s="23">
        <v>0</v>
      </c>
      <c r="J24" s="122" t="s">
        <v>234</v>
      </c>
      <c r="K24" s="35"/>
    </row>
    <row r="25" spans="1:11" ht="14.15" customHeight="1">
      <c r="A25" s="19" t="s">
        <v>619</v>
      </c>
      <c r="B25" s="20" t="s">
        <v>620</v>
      </c>
      <c r="C25" s="70" t="s">
        <v>24</v>
      </c>
      <c r="D25" s="71" t="s">
        <v>19</v>
      </c>
      <c r="E25" s="45"/>
      <c r="F25" s="23">
        <v>0</v>
      </c>
      <c r="G25" s="122" t="s">
        <v>234</v>
      </c>
      <c r="H25" s="45"/>
      <c r="I25" s="23">
        <v>0</v>
      </c>
      <c r="J25" s="122" t="s">
        <v>234</v>
      </c>
      <c r="K25" s="35"/>
    </row>
    <row r="26" spans="1:11" ht="14.15" customHeight="1">
      <c r="A26" s="19" t="s">
        <v>621</v>
      </c>
      <c r="B26" s="20" t="s">
        <v>622</v>
      </c>
      <c r="C26" s="70" t="s">
        <v>24</v>
      </c>
      <c r="D26" s="71" t="s">
        <v>19</v>
      </c>
      <c r="E26" s="45"/>
      <c r="F26" s="23">
        <v>0</v>
      </c>
      <c r="G26" s="122" t="s">
        <v>234</v>
      </c>
      <c r="H26" s="45"/>
      <c r="I26" s="23">
        <v>0</v>
      </c>
      <c r="J26" s="122" t="s">
        <v>234</v>
      </c>
      <c r="K26" s="35"/>
    </row>
    <row r="27" spans="1:11" ht="14.15" customHeight="1">
      <c r="A27" s="19" t="s">
        <v>623</v>
      </c>
      <c r="B27" s="20" t="s">
        <v>624</v>
      </c>
      <c r="C27" s="70" t="s">
        <v>24</v>
      </c>
      <c r="D27" s="71" t="s">
        <v>29</v>
      </c>
      <c r="E27" s="45"/>
      <c r="F27" s="237">
        <f>SUM(F21:F26)</f>
        <v>1503</v>
      </c>
      <c r="G27" s="236" t="s">
        <v>36</v>
      </c>
      <c r="H27" s="45"/>
      <c r="I27" s="237">
        <f>SUM(I21:I26)</f>
        <v>209</v>
      </c>
      <c r="J27" s="236" t="s">
        <v>36</v>
      </c>
      <c r="K27" s="35"/>
    </row>
    <row r="28" spans="1:11" ht="15" customHeight="1">
      <c r="A28" s="26" t="s">
        <v>625</v>
      </c>
      <c r="B28" s="27" t="s">
        <v>626</v>
      </c>
      <c r="C28" s="28" t="s">
        <v>609</v>
      </c>
      <c r="D28" s="29" t="s">
        <v>19</v>
      </c>
      <c r="E28" s="45"/>
      <c r="F28" s="238">
        <v>115756.99</v>
      </c>
      <c r="G28" s="239" t="s">
        <v>36</v>
      </c>
      <c r="H28" s="45"/>
      <c r="I28" s="238">
        <v>37215.86</v>
      </c>
      <c r="J28" s="239" t="s">
        <v>36</v>
      </c>
      <c r="K28" s="35"/>
    </row>
    <row r="29" spans="1:11" ht="15" customHeight="1">
      <c r="A29" s="106"/>
      <c r="B29" s="106"/>
      <c r="C29" s="106"/>
      <c r="D29" s="106"/>
      <c r="F29" s="33"/>
      <c r="G29" s="33"/>
      <c r="I29" s="33"/>
      <c r="J29" s="33"/>
    </row>
    <row r="30" spans="1:11" ht="46.75" customHeight="1">
      <c r="A30" s="247"/>
      <c r="B30" s="232" t="s">
        <v>627</v>
      </c>
      <c r="C30" s="248"/>
      <c r="D30" s="56"/>
      <c r="E30" s="35"/>
    </row>
    <row r="31" spans="1:11" ht="14.15" customHeight="1">
      <c r="A31" s="11" t="s">
        <v>628</v>
      </c>
      <c r="B31" s="12" t="s">
        <v>629</v>
      </c>
      <c r="C31" s="65" t="s">
        <v>24</v>
      </c>
      <c r="D31" s="66" t="s">
        <v>19</v>
      </c>
      <c r="E31" s="45"/>
      <c r="F31" s="78">
        <v>185</v>
      </c>
      <c r="G31" s="87" t="s">
        <v>36</v>
      </c>
      <c r="H31" s="45"/>
      <c r="I31" s="78">
        <v>152</v>
      </c>
      <c r="J31" s="87" t="s">
        <v>36</v>
      </c>
      <c r="K31" s="35"/>
    </row>
    <row r="32" spans="1:11" ht="14.15" customHeight="1">
      <c r="A32" s="19" t="s">
        <v>630</v>
      </c>
      <c r="B32" s="20" t="s">
        <v>631</v>
      </c>
      <c r="C32" s="70" t="s">
        <v>24</v>
      </c>
      <c r="D32" s="71" t="s">
        <v>19</v>
      </c>
      <c r="E32" s="45"/>
      <c r="F32" s="235">
        <v>136</v>
      </c>
      <c r="G32" s="236" t="s">
        <v>36</v>
      </c>
      <c r="H32" s="45"/>
      <c r="I32" s="235">
        <v>84</v>
      </c>
      <c r="J32" s="236" t="s">
        <v>36</v>
      </c>
      <c r="K32" s="35"/>
    </row>
    <row r="33" spans="1:11" ht="14.15" customHeight="1">
      <c r="A33" s="19" t="s">
        <v>632</v>
      </c>
      <c r="B33" s="20" t="s">
        <v>633</v>
      </c>
      <c r="C33" s="70" t="s">
        <v>609</v>
      </c>
      <c r="D33" s="71" t="s">
        <v>19</v>
      </c>
      <c r="E33" s="45"/>
      <c r="F33" s="240">
        <v>63618.04</v>
      </c>
      <c r="G33" s="122" t="s">
        <v>36</v>
      </c>
      <c r="H33" s="45"/>
      <c r="I33" s="240">
        <v>58228.07</v>
      </c>
      <c r="J33" s="122" t="s">
        <v>36</v>
      </c>
      <c r="K33" s="35"/>
    </row>
    <row r="34" spans="1:11" ht="14.15" customHeight="1">
      <c r="A34" s="19" t="s">
        <v>634</v>
      </c>
      <c r="B34" s="20" t="s">
        <v>635</v>
      </c>
      <c r="C34" s="70" t="s">
        <v>609</v>
      </c>
      <c r="D34" s="71" t="s">
        <v>19</v>
      </c>
      <c r="E34" s="45"/>
      <c r="F34" s="241">
        <v>42826.01</v>
      </c>
      <c r="G34" s="236" t="s">
        <v>36</v>
      </c>
      <c r="H34" s="45"/>
      <c r="I34" s="241">
        <v>29495</v>
      </c>
      <c r="J34" s="236" t="s">
        <v>36</v>
      </c>
      <c r="K34" s="35"/>
    </row>
    <row r="35" spans="1:11" ht="14.15" customHeight="1">
      <c r="A35" s="19" t="s">
        <v>636</v>
      </c>
      <c r="B35" s="20" t="s">
        <v>637</v>
      </c>
      <c r="C35" s="70" t="s">
        <v>24</v>
      </c>
      <c r="D35" s="71" t="s">
        <v>19</v>
      </c>
      <c r="E35" s="45"/>
      <c r="F35" s="23">
        <v>0</v>
      </c>
      <c r="G35" s="122" t="s">
        <v>234</v>
      </c>
      <c r="H35" s="45"/>
      <c r="I35" s="23">
        <v>0</v>
      </c>
      <c r="J35" s="122" t="s">
        <v>234</v>
      </c>
      <c r="K35" s="35"/>
    </row>
    <row r="36" spans="1:11" ht="14.15" customHeight="1">
      <c r="A36" s="19" t="s">
        <v>638</v>
      </c>
      <c r="B36" s="20" t="s">
        <v>639</v>
      </c>
      <c r="C36" s="70" t="s">
        <v>24</v>
      </c>
      <c r="D36" s="71" t="s">
        <v>19</v>
      </c>
      <c r="E36" s="45"/>
      <c r="F36" s="23">
        <v>86</v>
      </c>
      <c r="G36" s="236" t="s">
        <v>36</v>
      </c>
      <c r="H36" s="45"/>
      <c r="I36" s="23">
        <v>79</v>
      </c>
      <c r="J36" s="236" t="s">
        <v>36</v>
      </c>
      <c r="K36" s="35"/>
    </row>
    <row r="37" spans="1:11" ht="14.15" customHeight="1">
      <c r="A37" s="19" t="s">
        <v>640</v>
      </c>
      <c r="B37" s="20" t="s">
        <v>641</v>
      </c>
      <c r="C37" s="70" t="s">
        <v>609</v>
      </c>
      <c r="D37" s="71" t="s">
        <v>19</v>
      </c>
      <c r="E37" s="45"/>
      <c r="F37" s="240">
        <v>0</v>
      </c>
      <c r="G37" s="122" t="s">
        <v>234</v>
      </c>
      <c r="H37" s="45"/>
      <c r="I37" s="240">
        <v>0</v>
      </c>
      <c r="J37" s="122" t="s">
        <v>234</v>
      </c>
      <c r="K37" s="35"/>
    </row>
    <row r="38" spans="1:11" ht="15" customHeight="1">
      <c r="A38" s="26" t="s">
        <v>642</v>
      </c>
      <c r="B38" s="27" t="s">
        <v>643</v>
      </c>
      <c r="C38" s="28" t="s">
        <v>609</v>
      </c>
      <c r="D38" s="29" t="s">
        <v>19</v>
      </c>
      <c r="E38" s="45"/>
      <c r="F38" s="238">
        <v>51039.69</v>
      </c>
      <c r="G38" s="239" t="s">
        <v>36</v>
      </c>
      <c r="H38" s="45"/>
      <c r="I38" s="238">
        <v>53331.32</v>
      </c>
      <c r="J38" s="239" t="s">
        <v>36</v>
      </c>
      <c r="K38" s="35"/>
    </row>
    <row r="39" spans="1:11" ht="15" customHeight="1">
      <c r="A39" s="106"/>
      <c r="B39" s="106"/>
      <c r="C39" s="106"/>
      <c r="D39" s="106"/>
      <c r="F39" s="33"/>
      <c r="G39" s="33"/>
      <c r="I39" s="33"/>
      <c r="J39" s="33"/>
    </row>
    <row r="40" spans="1:11" ht="42.65" customHeight="1">
      <c r="A40" s="247"/>
      <c r="B40" s="232" t="s">
        <v>644</v>
      </c>
      <c r="C40" s="248"/>
      <c r="D40" s="56"/>
      <c r="E40" s="35"/>
    </row>
    <row r="41" spans="1:11" ht="14.15" customHeight="1">
      <c r="A41" s="11" t="s">
        <v>645</v>
      </c>
      <c r="B41" s="12" t="s">
        <v>646</v>
      </c>
      <c r="C41" s="65" t="s">
        <v>24</v>
      </c>
      <c r="D41" s="66" t="s">
        <v>19</v>
      </c>
      <c r="E41" s="45"/>
      <c r="F41" s="78">
        <v>7</v>
      </c>
      <c r="G41" s="234" t="s">
        <v>36</v>
      </c>
      <c r="H41" s="45"/>
      <c r="I41" s="78">
        <v>7</v>
      </c>
      <c r="J41" s="234" t="s">
        <v>36</v>
      </c>
      <c r="K41" s="35"/>
    </row>
    <row r="42" spans="1:11" ht="14.15" customHeight="1">
      <c r="A42" s="19" t="s">
        <v>647</v>
      </c>
      <c r="B42" s="20" t="s">
        <v>648</v>
      </c>
      <c r="C42" s="70" t="s">
        <v>609</v>
      </c>
      <c r="D42" s="71" t="s">
        <v>19</v>
      </c>
      <c r="E42" s="45"/>
      <c r="F42" s="241">
        <v>1574.23</v>
      </c>
      <c r="G42" s="236" t="s">
        <v>36</v>
      </c>
      <c r="H42" s="45"/>
      <c r="I42" s="241">
        <v>1558.63</v>
      </c>
      <c r="J42" s="236" t="s">
        <v>36</v>
      </c>
      <c r="K42" s="35"/>
    </row>
    <row r="43" spans="1:11" ht="14.15" customHeight="1">
      <c r="A43" s="19" t="s">
        <v>649</v>
      </c>
      <c r="B43" s="20" t="s">
        <v>650</v>
      </c>
      <c r="C43" s="70" t="s">
        <v>24</v>
      </c>
      <c r="D43" s="71" t="s">
        <v>19</v>
      </c>
      <c r="E43" s="45"/>
      <c r="F43" s="23">
        <v>0</v>
      </c>
      <c r="G43" s="236" t="s">
        <v>234</v>
      </c>
      <c r="H43" s="45"/>
      <c r="I43" s="23">
        <v>0</v>
      </c>
      <c r="J43" s="236" t="s">
        <v>234</v>
      </c>
      <c r="K43" s="35"/>
    </row>
    <row r="44" spans="1:11" ht="15" customHeight="1">
      <c r="A44" s="26" t="s">
        <v>651</v>
      </c>
      <c r="B44" s="27" t="s">
        <v>652</v>
      </c>
      <c r="C44" s="28" t="s">
        <v>609</v>
      </c>
      <c r="D44" s="29" t="s">
        <v>19</v>
      </c>
      <c r="E44" s="45"/>
      <c r="F44" s="242">
        <v>0</v>
      </c>
      <c r="G44" s="239" t="s">
        <v>234</v>
      </c>
      <c r="H44" s="45"/>
      <c r="I44" s="242">
        <v>0</v>
      </c>
      <c r="J44" s="239" t="s">
        <v>234</v>
      </c>
      <c r="K44" s="35"/>
    </row>
    <row r="45" spans="1:11" ht="15" customHeight="1">
      <c r="A45" s="106"/>
      <c r="B45" s="106"/>
      <c r="C45" s="106"/>
      <c r="D45" s="106"/>
      <c r="F45" s="33"/>
      <c r="G45" s="33"/>
      <c r="I45" s="33"/>
      <c r="J45" s="33"/>
    </row>
    <row r="46" spans="1:11" ht="48.4" customHeight="1">
      <c r="A46" s="247"/>
      <c r="B46" s="243" t="s">
        <v>653</v>
      </c>
      <c r="C46" s="248"/>
      <c r="D46" s="56"/>
      <c r="E46" s="35"/>
    </row>
    <row r="47" spans="1:11" ht="14.15" customHeight="1">
      <c r="A47" s="11" t="s">
        <v>654</v>
      </c>
      <c r="B47" s="12" t="s">
        <v>655</v>
      </c>
      <c r="C47" s="65" t="s">
        <v>24</v>
      </c>
      <c r="D47" s="66" t="s">
        <v>19</v>
      </c>
      <c r="E47" s="45"/>
      <c r="F47" s="233">
        <v>0</v>
      </c>
      <c r="G47" s="234" t="s">
        <v>25</v>
      </c>
      <c r="H47" s="45"/>
      <c r="I47" s="233">
        <v>0</v>
      </c>
      <c r="J47" s="234" t="s">
        <v>25</v>
      </c>
      <c r="K47" s="35"/>
    </row>
    <row r="48" spans="1:11" ht="14.15" customHeight="1">
      <c r="A48" s="19" t="s">
        <v>656</v>
      </c>
      <c r="B48" s="20" t="s">
        <v>657</v>
      </c>
      <c r="C48" s="70" t="s">
        <v>24</v>
      </c>
      <c r="D48" s="71" t="s">
        <v>19</v>
      </c>
      <c r="E48" s="45"/>
      <c r="F48" s="235">
        <v>0</v>
      </c>
      <c r="G48" s="236" t="s">
        <v>25</v>
      </c>
      <c r="H48" s="45"/>
      <c r="I48" s="235">
        <v>0</v>
      </c>
      <c r="J48" s="236" t="s">
        <v>25</v>
      </c>
      <c r="K48" s="35"/>
    </row>
    <row r="49" spans="1:11" ht="14.15" customHeight="1">
      <c r="A49" s="19" t="s">
        <v>658</v>
      </c>
      <c r="B49" s="20" t="s">
        <v>659</v>
      </c>
      <c r="C49" s="70" t="s">
        <v>24</v>
      </c>
      <c r="D49" s="71" t="s">
        <v>19</v>
      </c>
      <c r="E49" s="45"/>
      <c r="F49" s="235">
        <v>0</v>
      </c>
      <c r="G49" s="236" t="s">
        <v>25</v>
      </c>
      <c r="H49" s="45"/>
      <c r="I49" s="235">
        <v>0</v>
      </c>
      <c r="J49" s="236" t="s">
        <v>25</v>
      </c>
      <c r="K49" s="35"/>
    </row>
    <row r="50" spans="1:11" ht="14.15" customHeight="1">
      <c r="A50" s="19" t="s">
        <v>660</v>
      </c>
      <c r="B50" s="20" t="s">
        <v>661</v>
      </c>
      <c r="C50" s="70" t="s">
        <v>24</v>
      </c>
      <c r="D50" s="71" t="s">
        <v>29</v>
      </c>
      <c r="E50" s="45"/>
      <c r="F50" s="237">
        <f>SUM(F48:F49)</f>
        <v>0</v>
      </c>
      <c r="G50" s="236" t="s">
        <v>25</v>
      </c>
      <c r="H50" s="45"/>
      <c r="I50" s="237">
        <f>SUM(I48:I49)</f>
        <v>0</v>
      </c>
      <c r="J50" s="236" t="s">
        <v>25</v>
      </c>
      <c r="K50" s="35"/>
    </row>
    <row r="51" spans="1:11" ht="15" customHeight="1">
      <c r="A51" s="26" t="s">
        <v>662</v>
      </c>
      <c r="B51" s="27" t="s">
        <v>663</v>
      </c>
      <c r="C51" s="28" t="s">
        <v>609</v>
      </c>
      <c r="D51" s="29" t="s">
        <v>19</v>
      </c>
      <c r="E51" s="45"/>
      <c r="F51" s="238">
        <v>0</v>
      </c>
      <c r="G51" s="239" t="s">
        <v>25</v>
      </c>
      <c r="H51" s="45"/>
      <c r="I51" s="238">
        <v>0</v>
      </c>
      <c r="J51" s="239" t="s">
        <v>25</v>
      </c>
      <c r="K51" s="35"/>
    </row>
    <row r="52" spans="1:11" ht="15" customHeight="1">
      <c r="A52" s="106"/>
      <c r="B52" s="106"/>
      <c r="C52" s="106"/>
      <c r="D52" s="106"/>
      <c r="F52" s="33"/>
      <c r="G52" s="33"/>
      <c r="I52" s="33"/>
      <c r="J52" s="33"/>
    </row>
    <row r="53" spans="1:11" ht="35.15" customHeight="1">
      <c r="A53" s="247"/>
      <c r="B53" s="243" t="s">
        <v>664</v>
      </c>
      <c r="C53" s="248"/>
      <c r="D53" s="56"/>
      <c r="E53" s="35"/>
    </row>
    <row r="54" spans="1:11" ht="14.15" customHeight="1">
      <c r="A54" s="11" t="s">
        <v>665</v>
      </c>
      <c r="B54" s="12" t="s">
        <v>655</v>
      </c>
      <c r="C54" s="65" t="s">
        <v>24</v>
      </c>
      <c r="D54" s="66" t="s">
        <v>19</v>
      </c>
      <c r="E54" s="45"/>
      <c r="F54" s="233">
        <v>0</v>
      </c>
      <c r="G54" s="234" t="s">
        <v>25</v>
      </c>
      <c r="H54" s="45"/>
      <c r="I54" s="233">
        <v>0</v>
      </c>
      <c r="J54" s="234" t="s">
        <v>25</v>
      </c>
      <c r="K54" s="35"/>
    </row>
    <row r="55" spans="1:11" ht="14.15" customHeight="1">
      <c r="A55" s="19" t="s">
        <v>666</v>
      </c>
      <c r="B55" s="20" t="s">
        <v>657</v>
      </c>
      <c r="C55" s="70" t="s">
        <v>24</v>
      </c>
      <c r="D55" s="71" t="s">
        <v>19</v>
      </c>
      <c r="E55" s="45"/>
      <c r="F55" s="235">
        <v>0</v>
      </c>
      <c r="G55" s="236" t="s">
        <v>25</v>
      </c>
      <c r="H55" s="45"/>
      <c r="I55" s="235">
        <v>0</v>
      </c>
      <c r="J55" s="236" t="s">
        <v>25</v>
      </c>
      <c r="K55" s="35"/>
    </row>
    <row r="56" spans="1:11" ht="14.15" customHeight="1">
      <c r="A56" s="19" t="s">
        <v>667</v>
      </c>
      <c r="B56" s="20" t="s">
        <v>659</v>
      </c>
      <c r="C56" s="70" t="s">
        <v>24</v>
      </c>
      <c r="D56" s="71" t="s">
        <v>19</v>
      </c>
      <c r="E56" s="45"/>
      <c r="F56" s="235">
        <v>0</v>
      </c>
      <c r="G56" s="236" t="s">
        <v>25</v>
      </c>
      <c r="H56" s="45"/>
      <c r="I56" s="235">
        <v>0</v>
      </c>
      <c r="J56" s="236" t="s">
        <v>25</v>
      </c>
      <c r="K56" s="35"/>
    </row>
    <row r="57" spans="1:11" ht="14.15" customHeight="1">
      <c r="A57" s="19" t="s">
        <v>668</v>
      </c>
      <c r="B57" s="20" t="s">
        <v>661</v>
      </c>
      <c r="C57" s="70" t="s">
        <v>24</v>
      </c>
      <c r="D57" s="71" t="s">
        <v>29</v>
      </c>
      <c r="E57" s="45"/>
      <c r="F57" s="237">
        <f>SUM(F55:F56)</f>
        <v>0</v>
      </c>
      <c r="G57" s="236" t="s">
        <v>25</v>
      </c>
      <c r="H57" s="45"/>
      <c r="I57" s="237">
        <f>SUM(I55:I56)</f>
        <v>0</v>
      </c>
      <c r="J57" s="236" t="s">
        <v>25</v>
      </c>
      <c r="K57" s="35"/>
    </row>
    <row r="58" spans="1:11" ht="15" customHeight="1">
      <c r="A58" s="26" t="s">
        <v>669</v>
      </c>
      <c r="B58" s="27" t="s">
        <v>663</v>
      </c>
      <c r="C58" s="28" t="s">
        <v>609</v>
      </c>
      <c r="D58" s="29" t="s">
        <v>19</v>
      </c>
      <c r="E58" s="45"/>
      <c r="F58" s="238">
        <v>0</v>
      </c>
      <c r="G58" s="239" t="s">
        <v>25</v>
      </c>
      <c r="H58" s="45"/>
      <c r="I58" s="238">
        <v>0</v>
      </c>
      <c r="J58" s="239" t="s">
        <v>25</v>
      </c>
      <c r="K58" s="35"/>
    </row>
    <row r="59" spans="1:11" ht="14.15" customHeight="1">
      <c r="A59" s="106"/>
      <c r="B59" s="106"/>
      <c r="C59" s="106"/>
      <c r="D59" s="106"/>
      <c r="F59" s="33"/>
      <c r="G59" s="33"/>
      <c r="I59" s="33"/>
      <c r="J59" s="33"/>
    </row>
    <row r="60" spans="1:11" ht="33.4" customHeight="1">
      <c r="A60" s="247"/>
      <c r="B60" s="243" t="s">
        <v>670</v>
      </c>
      <c r="C60" s="248"/>
      <c r="D60" s="56"/>
      <c r="E60" s="35"/>
    </row>
    <row r="61" spans="1:11" ht="13.4" customHeight="1">
      <c r="A61" s="11" t="s">
        <v>671</v>
      </c>
      <c r="B61" s="12" t="s">
        <v>672</v>
      </c>
      <c r="C61" s="65" t="s">
        <v>24</v>
      </c>
      <c r="D61" s="66" t="s">
        <v>19</v>
      </c>
      <c r="E61" s="45"/>
      <c r="F61" s="78">
        <v>3904</v>
      </c>
      <c r="G61" s="87" t="s">
        <v>36</v>
      </c>
      <c r="H61" s="45"/>
      <c r="I61" s="78">
        <v>3229</v>
      </c>
      <c r="J61" s="87" t="s">
        <v>36</v>
      </c>
      <c r="K61" s="35"/>
    </row>
    <row r="62" spans="1:11" ht="13.4" customHeight="1">
      <c r="A62" s="19" t="s">
        <v>673</v>
      </c>
      <c r="B62" s="20" t="s">
        <v>674</v>
      </c>
      <c r="C62" s="70" t="s">
        <v>28</v>
      </c>
      <c r="D62" s="71" t="s">
        <v>19</v>
      </c>
      <c r="E62" s="45"/>
      <c r="F62" s="227">
        <v>0.90290000000000004</v>
      </c>
      <c r="G62" s="122" t="s">
        <v>21</v>
      </c>
      <c r="H62" s="45"/>
      <c r="I62" s="227">
        <v>0.92749999999999999</v>
      </c>
      <c r="J62" s="122" t="s">
        <v>21</v>
      </c>
      <c r="K62" s="35"/>
    </row>
    <row r="63" spans="1:11" ht="13.4" customHeight="1">
      <c r="A63" s="19" t="s">
        <v>675</v>
      </c>
      <c r="B63" s="20" t="s">
        <v>676</v>
      </c>
      <c r="C63" s="70" t="s">
        <v>24</v>
      </c>
      <c r="D63" s="71" t="s">
        <v>19</v>
      </c>
      <c r="E63" s="45"/>
      <c r="F63" s="23">
        <v>3902</v>
      </c>
      <c r="G63" s="122" t="s">
        <v>36</v>
      </c>
      <c r="H63" s="45"/>
      <c r="I63" s="23">
        <v>3229</v>
      </c>
      <c r="J63" s="122" t="s">
        <v>36</v>
      </c>
      <c r="K63" s="35"/>
    </row>
    <row r="64" spans="1:11" ht="13.4" customHeight="1">
      <c r="A64" s="19" t="s">
        <v>677</v>
      </c>
      <c r="B64" s="20" t="s">
        <v>678</v>
      </c>
      <c r="C64" s="70" t="s">
        <v>28</v>
      </c>
      <c r="D64" s="71" t="s">
        <v>19</v>
      </c>
      <c r="E64" s="45"/>
      <c r="F64" s="227">
        <v>0.90290000000000004</v>
      </c>
      <c r="G64" s="122" t="s">
        <v>21</v>
      </c>
      <c r="H64" s="45"/>
      <c r="I64" s="227">
        <v>0.92749999999999999</v>
      </c>
      <c r="J64" s="122" t="s">
        <v>21</v>
      </c>
      <c r="K64" s="35"/>
    </row>
    <row r="65" spans="1:11" ht="13.4" customHeight="1">
      <c r="A65" s="19" t="s">
        <v>679</v>
      </c>
      <c r="B65" s="20" t="s">
        <v>680</v>
      </c>
      <c r="C65" s="70" t="s">
        <v>24</v>
      </c>
      <c r="D65" s="71" t="s">
        <v>19</v>
      </c>
      <c r="E65" s="45"/>
      <c r="F65" s="235">
        <v>169</v>
      </c>
      <c r="G65" s="236" t="s">
        <v>21</v>
      </c>
      <c r="H65" s="45"/>
      <c r="I65" s="235">
        <v>98</v>
      </c>
      <c r="J65" s="236" t="s">
        <v>21</v>
      </c>
      <c r="K65" s="35"/>
    </row>
    <row r="66" spans="1:11" ht="13.4" customHeight="1">
      <c r="A66" s="19" t="s">
        <v>681</v>
      </c>
      <c r="B66" s="20" t="s">
        <v>682</v>
      </c>
      <c r="C66" s="70" t="s">
        <v>24</v>
      </c>
      <c r="D66" s="71" t="s">
        <v>19</v>
      </c>
      <c r="E66" s="45"/>
      <c r="F66" s="235">
        <v>9</v>
      </c>
      <c r="G66" s="236" t="s">
        <v>36</v>
      </c>
      <c r="H66" s="45"/>
      <c r="I66" s="235">
        <v>7</v>
      </c>
      <c r="J66" s="236" t="s">
        <v>36</v>
      </c>
      <c r="K66" s="35"/>
    </row>
    <row r="67" spans="1:11" ht="13.4" customHeight="1">
      <c r="A67" s="19" t="s">
        <v>683</v>
      </c>
      <c r="B67" s="20" t="s">
        <v>684</v>
      </c>
      <c r="C67" s="70" t="s">
        <v>24</v>
      </c>
      <c r="D67" s="71" t="s">
        <v>29</v>
      </c>
      <c r="E67" s="45"/>
      <c r="F67" s="96">
        <f>SUM(F65:F66)</f>
        <v>178</v>
      </c>
      <c r="G67" s="236" t="s">
        <v>21</v>
      </c>
      <c r="H67" s="45"/>
      <c r="I67" s="96">
        <f>SUM(I65:I66)</f>
        <v>105</v>
      </c>
      <c r="J67" s="236" t="s">
        <v>21</v>
      </c>
      <c r="K67" s="35"/>
    </row>
    <row r="68" spans="1:11" ht="14.15" customHeight="1">
      <c r="A68" s="26" t="s">
        <v>685</v>
      </c>
      <c r="B68" s="27" t="s">
        <v>686</v>
      </c>
      <c r="C68" s="28" t="s">
        <v>609</v>
      </c>
      <c r="D68" s="29" t="s">
        <v>19</v>
      </c>
      <c r="E68" s="45"/>
      <c r="F68" s="238">
        <v>5170</v>
      </c>
      <c r="G68" s="239" t="s">
        <v>36</v>
      </c>
      <c r="H68" s="45"/>
      <c r="I68" s="238">
        <v>2970</v>
      </c>
      <c r="J68" s="239" t="s">
        <v>36</v>
      </c>
      <c r="K68" s="35"/>
    </row>
    <row r="69" spans="1:11" ht="15" customHeight="1">
      <c r="A69" s="106"/>
      <c r="B69" s="106"/>
      <c r="C69" s="106"/>
      <c r="D69" s="106"/>
      <c r="F69" s="33"/>
      <c r="G69" s="33"/>
      <c r="I69" s="33"/>
      <c r="J69" s="33"/>
    </row>
    <row r="70" spans="1:11" ht="42.65" customHeight="1">
      <c r="A70" s="247"/>
      <c r="B70" s="243" t="s">
        <v>687</v>
      </c>
      <c r="C70" s="248"/>
      <c r="D70" s="56"/>
      <c r="E70" s="35"/>
    </row>
    <row r="71" spans="1:11" ht="14.15" customHeight="1">
      <c r="A71" s="11" t="s">
        <v>688</v>
      </c>
      <c r="B71" s="12" t="s">
        <v>655</v>
      </c>
      <c r="C71" s="65" t="s">
        <v>24</v>
      </c>
      <c r="D71" s="66" t="s">
        <v>19</v>
      </c>
      <c r="E71" s="45"/>
      <c r="F71" s="233">
        <v>0</v>
      </c>
      <c r="G71" s="234" t="s">
        <v>25</v>
      </c>
      <c r="H71" s="45"/>
      <c r="I71" s="233">
        <v>0</v>
      </c>
      <c r="J71" s="234" t="s">
        <v>25</v>
      </c>
      <c r="K71" s="35"/>
    </row>
    <row r="72" spans="1:11" ht="14.15" customHeight="1">
      <c r="A72" s="19" t="s">
        <v>689</v>
      </c>
      <c r="B72" s="20" t="s">
        <v>657</v>
      </c>
      <c r="C72" s="70" t="s">
        <v>24</v>
      </c>
      <c r="D72" s="71" t="s">
        <v>19</v>
      </c>
      <c r="E72" s="45"/>
      <c r="F72" s="235">
        <v>0</v>
      </c>
      <c r="G72" s="236" t="s">
        <v>25</v>
      </c>
      <c r="H72" s="45"/>
      <c r="I72" s="235">
        <v>0</v>
      </c>
      <c r="J72" s="236" t="s">
        <v>25</v>
      </c>
      <c r="K72" s="35"/>
    </row>
    <row r="73" spans="1:11" ht="14.15" customHeight="1">
      <c r="A73" s="19" t="s">
        <v>690</v>
      </c>
      <c r="B73" s="20" t="s">
        <v>659</v>
      </c>
      <c r="C73" s="70" t="s">
        <v>24</v>
      </c>
      <c r="D73" s="71" t="s">
        <v>19</v>
      </c>
      <c r="E73" s="45"/>
      <c r="F73" s="235">
        <v>0</v>
      </c>
      <c r="G73" s="236" t="s">
        <v>25</v>
      </c>
      <c r="H73" s="45"/>
      <c r="I73" s="235">
        <v>0</v>
      </c>
      <c r="J73" s="236" t="s">
        <v>25</v>
      </c>
      <c r="K73" s="35"/>
    </row>
    <row r="74" spans="1:11" ht="14.15" customHeight="1">
      <c r="A74" s="19" t="s">
        <v>691</v>
      </c>
      <c r="B74" s="20" t="s">
        <v>661</v>
      </c>
      <c r="C74" s="70" t="s">
        <v>24</v>
      </c>
      <c r="D74" s="71" t="s">
        <v>29</v>
      </c>
      <c r="E74" s="45"/>
      <c r="F74" s="237">
        <f>SUM(F72:F73)</f>
        <v>0</v>
      </c>
      <c r="G74" s="236" t="s">
        <v>25</v>
      </c>
      <c r="H74" s="45"/>
      <c r="I74" s="237">
        <f>SUM(I72:I73)</f>
        <v>0</v>
      </c>
      <c r="J74" s="236" t="s">
        <v>25</v>
      </c>
      <c r="K74" s="35"/>
    </row>
    <row r="75" spans="1:11" ht="15" customHeight="1">
      <c r="A75" s="26" t="s">
        <v>692</v>
      </c>
      <c r="B75" s="27" t="s">
        <v>663</v>
      </c>
      <c r="C75" s="28" t="s">
        <v>609</v>
      </c>
      <c r="D75" s="29" t="s">
        <v>19</v>
      </c>
      <c r="E75" s="45"/>
      <c r="F75" s="238">
        <v>0</v>
      </c>
      <c r="G75" s="239" t="s">
        <v>25</v>
      </c>
      <c r="H75" s="45"/>
      <c r="I75" s="238">
        <v>0</v>
      </c>
      <c r="J75" s="239" t="s">
        <v>25</v>
      </c>
      <c r="K75" s="35"/>
    </row>
    <row r="76" spans="1:11" ht="15" customHeight="1">
      <c r="A76" s="106"/>
      <c r="B76" s="106"/>
      <c r="C76" s="106"/>
      <c r="D76" s="106"/>
      <c r="F76" s="33"/>
      <c r="G76" s="33"/>
      <c r="I76" s="33"/>
      <c r="J76" s="33"/>
    </row>
    <row r="77" spans="1:11" ht="40" customHeight="1">
      <c r="A77" s="247"/>
      <c r="B77" s="243" t="s">
        <v>693</v>
      </c>
      <c r="C77" s="248"/>
      <c r="D77" s="56"/>
      <c r="E77" s="35"/>
    </row>
    <row r="78" spans="1:11" ht="14.15" customHeight="1">
      <c r="A78" s="11" t="s">
        <v>694</v>
      </c>
      <c r="B78" s="12" t="s">
        <v>655</v>
      </c>
      <c r="C78" s="65" t="s">
        <v>24</v>
      </c>
      <c r="D78" s="66" t="s">
        <v>19</v>
      </c>
      <c r="E78" s="45"/>
      <c r="F78" s="233">
        <v>0</v>
      </c>
      <c r="G78" s="234" t="s">
        <v>25</v>
      </c>
      <c r="H78" s="45"/>
      <c r="I78" s="233">
        <v>0</v>
      </c>
      <c r="J78" s="234" t="s">
        <v>25</v>
      </c>
      <c r="K78" s="35"/>
    </row>
    <row r="79" spans="1:11" ht="14.15" customHeight="1">
      <c r="A79" s="19" t="s">
        <v>695</v>
      </c>
      <c r="B79" s="20" t="s">
        <v>657</v>
      </c>
      <c r="C79" s="70" t="s">
        <v>24</v>
      </c>
      <c r="D79" s="71" t="s">
        <v>19</v>
      </c>
      <c r="E79" s="45"/>
      <c r="F79" s="235">
        <v>0</v>
      </c>
      <c r="G79" s="236" t="s">
        <v>25</v>
      </c>
      <c r="H79" s="45"/>
      <c r="I79" s="235">
        <v>0</v>
      </c>
      <c r="J79" s="236" t="s">
        <v>25</v>
      </c>
      <c r="K79" s="35"/>
    </row>
    <row r="80" spans="1:11" ht="14.15" customHeight="1">
      <c r="A80" s="19" t="s">
        <v>696</v>
      </c>
      <c r="B80" s="20" t="s">
        <v>659</v>
      </c>
      <c r="C80" s="70" t="s">
        <v>24</v>
      </c>
      <c r="D80" s="71" t="s">
        <v>19</v>
      </c>
      <c r="E80" s="45"/>
      <c r="F80" s="235">
        <v>0</v>
      </c>
      <c r="G80" s="236" t="s">
        <v>25</v>
      </c>
      <c r="H80" s="45"/>
      <c r="I80" s="235">
        <v>0</v>
      </c>
      <c r="J80" s="236" t="s">
        <v>25</v>
      </c>
      <c r="K80" s="35"/>
    </row>
    <row r="81" spans="1:11" ht="14.15" customHeight="1">
      <c r="A81" s="19" t="s">
        <v>697</v>
      </c>
      <c r="B81" s="20" t="s">
        <v>661</v>
      </c>
      <c r="C81" s="70" t="s">
        <v>24</v>
      </c>
      <c r="D81" s="71" t="s">
        <v>29</v>
      </c>
      <c r="E81" s="45"/>
      <c r="F81" s="237">
        <f>SUM(F79:F80)</f>
        <v>0</v>
      </c>
      <c r="G81" s="236" t="s">
        <v>25</v>
      </c>
      <c r="H81" s="45"/>
      <c r="I81" s="237">
        <f>SUM(I79:I80)</f>
        <v>0</v>
      </c>
      <c r="J81" s="236" t="s">
        <v>25</v>
      </c>
      <c r="K81" s="35"/>
    </row>
    <row r="82" spans="1:11" ht="15" customHeight="1">
      <c r="A82" s="26" t="s">
        <v>698</v>
      </c>
      <c r="B82" s="27" t="s">
        <v>663</v>
      </c>
      <c r="C82" s="28" t="s">
        <v>609</v>
      </c>
      <c r="D82" s="29" t="s">
        <v>19</v>
      </c>
      <c r="E82" s="45"/>
      <c r="F82" s="238">
        <v>0</v>
      </c>
      <c r="G82" s="239" t="s">
        <v>25</v>
      </c>
      <c r="H82" s="45"/>
      <c r="I82" s="238">
        <v>0</v>
      </c>
      <c r="J82" s="239" t="s">
        <v>25</v>
      </c>
      <c r="K82" s="35"/>
    </row>
    <row r="83" spans="1:11" ht="15" customHeight="1">
      <c r="A83" s="106"/>
      <c r="B83" s="106"/>
      <c r="C83" s="106"/>
      <c r="D83" s="106"/>
      <c r="F83" s="33"/>
      <c r="G83" s="33"/>
      <c r="I83" s="33"/>
      <c r="J83" s="33"/>
    </row>
    <row r="84" spans="1:11" ht="38.25" customHeight="1">
      <c r="A84" s="247"/>
      <c r="B84" s="243" t="s">
        <v>699</v>
      </c>
      <c r="C84" s="248"/>
      <c r="D84" s="56"/>
      <c r="E84" s="35"/>
    </row>
    <row r="85" spans="1:11" ht="14.15" customHeight="1">
      <c r="A85" s="11" t="s">
        <v>700</v>
      </c>
      <c r="B85" s="12" t="s">
        <v>701</v>
      </c>
      <c r="C85" s="65" t="s">
        <v>24</v>
      </c>
      <c r="D85" s="66" t="s">
        <v>19</v>
      </c>
      <c r="E85" s="45"/>
      <c r="F85" s="78">
        <v>29</v>
      </c>
      <c r="G85" s="87" t="s">
        <v>36</v>
      </c>
      <c r="H85" s="45"/>
      <c r="I85" s="78">
        <v>13</v>
      </c>
      <c r="J85" s="87" t="s">
        <v>36</v>
      </c>
      <c r="K85" s="35"/>
    </row>
    <row r="86" spans="1:11" ht="14.15" customHeight="1">
      <c r="A86" s="19" t="s">
        <v>702</v>
      </c>
      <c r="B86" s="20" t="s">
        <v>655</v>
      </c>
      <c r="C86" s="70" t="s">
        <v>24</v>
      </c>
      <c r="D86" s="71" t="s">
        <v>19</v>
      </c>
      <c r="E86" s="45"/>
      <c r="F86" s="235">
        <v>0</v>
      </c>
      <c r="G86" s="236" t="s">
        <v>36</v>
      </c>
      <c r="H86" s="45"/>
      <c r="I86" s="235">
        <v>0</v>
      </c>
      <c r="J86" s="236" t="s">
        <v>36</v>
      </c>
      <c r="K86" s="35"/>
    </row>
    <row r="87" spans="1:11" ht="14.15" customHeight="1">
      <c r="A87" s="19" t="s">
        <v>703</v>
      </c>
      <c r="B87" s="20" t="s">
        <v>657</v>
      </c>
      <c r="C87" s="70" t="s">
        <v>24</v>
      </c>
      <c r="D87" s="71" t="s">
        <v>19</v>
      </c>
      <c r="E87" s="45"/>
      <c r="F87" s="235">
        <v>2</v>
      </c>
      <c r="G87" s="236" t="s">
        <v>36</v>
      </c>
      <c r="H87" s="45"/>
      <c r="I87" s="235">
        <v>0</v>
      </c>
      <c r="J87" s="236" t="s">
        <v>36</v>
      </c>
      <c r="K87" s="35"/>
    </row>
    <row r="88" spans="1:11" ht="14.15" customHeight="1">
      <c r="A88" s="19" t="s">
        <v>704</v>
      </c>
      <c r="B88" s="20" t="s">
        <v>659</v>
      </c>
      <c r="C88" s="70" t="s">
        <v>24</v>
      </c>
      <c r="D88" s="71" t="s">
        <v>19</v>
      </c>
      <c r="E88" s="45"/>
      <c r="F88" s="235">
        <v>0</v>
      </c>
      <c r="G88" s="236" t="s">
        <v>36</v>
      </c>
      <c r="H88" s="45"/>
      <c r="I88" s="235">
        <v>0</v>
      </c>
      <c r="J88" s="236" t="s">
        <v>36</v>
      </c>
      <c r="K88" s="35"/>
    </row>
    <row r="89" spans="1:11" ht="14.15" customHeight="1">
      <c r="A89" s="19" t="s">
        <v>705</v>
      </c>
      <c r="B89" s="20" t="s">
        <v>661</v>
      </c>
      <c r="C89" s="70" t="s">
        <v>24</v>
      </c>
      <c r="D89" s="71" t="s">
        <v>29</v>
      </c>
      <c r="E89" s="45"/>
      <c r="F89" s="237">
        <f>SUM(F87:F88)</f>
        <v>2</v>
      </c>
      <c r="G89" s="236" t="s">
        <v>36</v>
      </c>
      <c r="H89" s="45"/>
      <c r="I89" s="237">
        <f>SUM(I87:I88)</f>
        <v>0</v>
      </c>
      <c r="J89" s="236" t="s">
        <v>36</v>
      </c>
      <c r="K89" s="35"/>
    </row>
    <row r="90" spans="1:11" ht="15" customHeight="1">
      <c r="A90" s="26" t="s">
        <v>706</v>
      </c>
      <c r="B90" s="27" t="s">
        <v>663</v>
      </c>
      <c r="C90" s="28" t="s">
        <v>609</v>
      </c>
      <c r="D90" s="29" t="s">
        <v>19</v>
      </c>
      <c r="E90" s="45"/>
      <c r="F90" s="238">
        <v>9979.67</v>
      </c>
      <c r="G90" s="239" t="s">
        <v>36</v>
      </c>
      <c r="H90" s="45"/>
      <c r="I90" s="238">
        <v>3841.99</v>
      </c>
      <c r="J90" s="239" t="s">
        <v>36</v>
      </c>
      <c r="K90" s="35"/>
    </row>
    <row r="91" spans="1:11" ht="15" customHeight="1">
      <c r="A91" s="106"/>
      <c r="B91" s="106"/>
      <c r="C91" s="106"/>
      <c r="D91" s="106"/>
      <c r="F91" s="33"/>
      <c r="G91" s="33"/>
      <c r="I91" s="33"/>
      <c r="J91" s="33"/>
    </row>
    <row r="92" spans="1:11" ht="39.25" customHeight="1">
      <c r="A92" s="247"/>
      <c r="B92" s="243" t="s">
        <v>707</v>
      </c>
      <c r="C92" s="248"/>
      <c r="D92" s="56"/>
      <c r="E92" s="35"/>
    </row>
    <row r="93" spans="1:11" ht="14.15" customHeight="1">
      <c r="A93" s="11" t="s">
        <v>708</v>
      </c>
      <c r="B93" s="12" t="s">
        <v>709</v>
      </c>
      <c r="C93" s="65" t="s">
        <v>24</v>
      </c>
      <c r="D93" s="66" t="s">
        <v>19</v>
      </c>
      <c r="E93" s="45"/>
      <c r="F93" s="233">
        <v>0</v>
      </c>
      <c r="G93" s="234" t="s">
        <v>25</v>
      </c>
      <c r="H93" s="45"/>
      <c r="I93" s="233">
        <v>0</v>
      </c>
      <c r="J93" s="234" t="s">
        <v>25</v>
      </c>
      <c r="K93" s="35"/>
    </row>
    <row r="94" spans="1:11" ht="14.15" customHeight="1">
      <c r="A94" s="19" t="s">
        <v>710</v>
      </c>
      <c r="B94" s="20" t="s">
        <v>711</v>
      </c>
      <c r="C94" s="70" t="s">
        <v>24</v>
      </c>
      <c r="D94" s="71" t="s">
        <v>19</v>
      </c>
      <c r="E94" s="45"/>
      <c r="F94" s="235">
        <v>0</v>
      </c>
      <c r="G94" s="236" t="s">
        <v>25</v>
      </c>
      <c r="H94" s="45"/>
      <c r="I94" s="235">
        <v>0</v>
      </c>
      <c r="J94" s="236" t="s">
        <v>25</v>
      </c>
      <c r="K94" s="35"/>
    </row>
    <row r="95" spans="1:11" ht="14.15" customHeight="1">
      <c r="A95" s="19" t="s">
        <v>712</v>
      </c>
      <c r="B95" s="20" t="s">
        <v>713</v>
      </c>
      <c r="C95" s="70" t="s">
        <v>24</v>
      </c>
      <c r="D95" s="71" t="s">
        <v>19</v>
      </c>
      <c r="E95" s="45"/>
      <c r="F95" s="235">
        <v>0</v>
      </c>
      <c r="G95" s="236" t="s">
        <v>25</v>
      </c>
      <c r="H95" s="45"/>
      <c r="I95" s="235">
        <v>1</v>
      </c>
      <c r="J95" s="236" t="s">
        <v>36</v>
      </c>
      <c r="K95" s="35"/>
    </row>
    <row r="96" spans="1:11" ht="15" customHeight="1">
      <c r="A96" s="26" t="s">
        <v>714</v>
      </c>
      <c r="B96" s="27" t="s">
        <v>715</v>
      </c>
      <c r="C96" s="28" t="s">
        <v>609</v>
      </c>
      <c r="D96" s="29" t="s">
        <v>19</v>
      </c>
      <c r="E96" s="45"/>
      <c r="F96" s="244" t="s">
        <v>716</v>
      </c>
      <c r="G96" s="239" t="s">
        <v>25</v>
      </c>
      <c r="H96" s="45"/>
      <c r="I96" s="238">
        <v>316.12</v>
      </c>
      <c r="J96" s="239" t="s">
        <v>36</v>
      </c>
      <c r="K96" s="35"/>
    </row>
    <row r="97" spans="1:11" ht="15" customHeight="1">
      <c r="A97" s="106"/>
      <c r="B97" s="106"/>
      <c r="C97" s="106"/>
      <c r="D97" s="106"/>
      <c r="F97" s="33"/>
      <c r="G97" s="33"/>
      <c r="I97" s="33"/>
      <c r="J97" s="33"/>
    </row>
    <row r="98" spans="1:11" ht="30.75" customHeight="1">
      <c r="A98" s="247"/>
      <c r="B98" s="243" t="s">
        <v>717</v>
      </c>
      <c r="C98" s="248"/>
      <c r="D98" s="56"/>
      <c r="E98" s="35"/>
    </row>
    <row r="99" spans="1:11" ht="14.15" customHeight="1">
      <c r="A99" s="11" t="s">
        <v>718</v>
      </c>
      <c r="B99" s="12" t="s">
        <v>719</v>
      </c>
      <c r="C99" s="65" t="s">
        <v>24</v>
      </c>
      <c r="D99" s="66" t="s">
        <v>19</v>
      </c>
      <c r="E99" s="45"/>
      <c r="F99" s="233">
        <v>0</v>
      </c>
      <c r="G99" s="234" t="s">
        <v>25</v>
      </c>
      <c r="H99" s="45"/>
      <c r="I99" s="233">
        <v>0</v>
      </c>
      <c r="J99" s="234" t="s">
        <v>25</v>
      </c>
      <c r="K99" s="35"/>
    </row>
    <row r="100" spans="1:11" ht="14.15" customHeight="1">
      <c r="A100" s="19" t="s">
        <v>720</v>
      </c>
      <c r="B100" s="245" t="s">
        <v>721</v>
      </c>
      <c r="C100" s="70" t="s">
        <v>24</v>
      </c>
      <c r="D100" s="71" t="s">
        <v>19</v>
      </c>
      <c r="E100" s="45"/>
      <c r="F100" s="235">
        <v>0</v>
      </c>
      <c r="G100" s="236" t="s">
        <v>25</v>
      </c>
      <c r="H100" s="45"/>
      <c r="I100" s="235">
        <v>0</v>
      </c>
      <c r="J100" s="236" t="s">
        <v>25</v>
      </c>
      <c r="K100" s="35"/>
    </row>
    <row r="101" spans="1:11" ht="14.15" customHeight="1">
      <c r="A101" s="19" t="s">
        <v>722</v>
      </c>
      <c r="B101" s="20" t="s">
        <v>723</v>
      </c>
      <c r="C101" s="70" t="s">
        <v>24</v>
      </c>
      <c r="D101" s="71" t="s">
        <v>19</v>
      </c>
      <c r="E101" s="45"/>
      <c r="F101" s="235">
        <v>0</v>
      </c>
      <c r="G101" s="236" t="s">
        <v>25</v>
      </c>
      <c r="H101" s="45"/>
      <c r="I101" s="235">
        <v>0</v>
      </c>
      <c r="J101" s="236" t="s">
        <v>25</v>
      </c>
      <c r="K101" s="35"/>
    </row>
    <row r="102" spans="1:11" ht="14.15" customHeight="1">
      <c r="A102" s="19" t="s">
        <v>724</v>
      </c>
      <c r="B102" s="20" t="s">
        <v>725</v>
      </c>
      <c r="C102" s="70" t="s">
        <v>24</v>
      </c>
      <c r="D102" s="71" t="s">
        <v>19</v>
      </c>
      <c r="E102" s="45"/>
      <c r="F102" s="235">
        <v>0</v>
      </c>
      <c r="G102" s="236" t="s">
        <v>25</v>
      </c>
      <c r="H102" s="45"/>
      <c r="I102" s="235">
        <v>0</v>
      </c>
      <c r="J102" s="236" t="s">
        <v>25</v>
      </c>
      <c r="K102" s="35"/>
    </row>
    <row r="103" spans="1:11" ht="14.15" customHeight="1">
      <c r="A103" s="19" t="s">
        <v>726</v>
      </c>
      <c r="B103" s="20" t="s">
        <v>727</v>
      </c>
      <c r="C103" s="70" t="s">
        <v>24</v>
      </c>
      <c r="D103" s="71" t="s">
        <v>29</v>
      </c>
      <c r="E103" s="45"/>
      <c r="F103" s="237">
        <f>F101+F102</f>
        <v>0</v>
      </c>
      <c r="G103" s="236" t="s">
        <v>25</v>
      </c>
      <c r="H103" s="45"/>
      <c r="I103" s="237">
        <f>I101+I102</f>
        <v>0</v>
      </c>
      <c r="J103" s="236" t="s">
        <v>25</v>
      </c>
      <c r="K103" s="35"/>
    </row>
    <row r="104" spans="1:11" ht="15" customHeight="1">
      <c r="A104" s="26" t="s">
        <v>728</v>
      </c>
      <c r="B104" s="27" t="s">
        <v>663</v>
      </c>
      <c r="C104" s="28" t="s">
        <v>609</v>
      </c>
      <c r="D104" s="29" t="s">
        <v>19</v>
      </c>
      <c r="E104" s="45"/>
      <c r="F104" s="238">
        <v>0</v>
      </c>
      <c r="G104" s="239" t="s">
        <v>25</v>
      </c>
      <c r="H104" s="45"/>
      <c r="I104" s="238">
        <v>0</v>
      </c>
      <c r="J104" s="239" t="s">
        <v>25</v>
      </c>
      <c r="K104" s="35"/>
    </row>
    <row r="105" spans="1:11" ht="15" customHeight="1">
      <c r="A105" s="106"/>
      <c r="B105" s="106"/>
      <c r="C105" s="106"/>
      <c r="D105" s="106"/>
      <c r="F105" s="33"/>
      <c r="G105" s="33"/>
      <c r="I105" s="33"/>
      <c r="J105" s="33"/>
    </row>
    <row r="106" spans="1:11" ht="18.399999999999999" customHeight="1">
      <c r="A106" s="54"/>
      <c r="B106" s="10" t="s">
        <v>729</v>
      </c>
      <c r="C106" s="55"/>
      <c r="D106" s="56"/>
      <c r="E106" s="35"/>
    </row>
    <row r="107" spans="1:11" ht="14.15" customHeight="1">
      <c r="A107" s="11" t="s">
        <v>730</v>
      </c>
      <c r="B107" s="12" t="s">
        <v>731</v>
      </c>
      <c r="C107" s="65" t="s">
        <v>24</v>
      </c>
      <c r="D107" s="66" t="s">
        <v>19</v>
      </c>
      <c r="E107" s="45"/>
      <c r="F107" s="233">
        <v>322</v>
      </c>
      <c r="G107" s="234" t="s">
        <v>36</v>
      </c>
      <c r="H107" s="45"/>
      <c r="I107" s="233">
        <v>301</v>
      </c>
      <c r="J107" s="234" t="s">
        <v>36</v>
      </c>
      <c r="K107" s="35"/>
    </row>
    <row r="108" spans="1:11" ht="15" customHeight="1">
      <c r="A108" s="26" t="s">
        <v>732</v>
      </c>
      <c r="B108" s="27" t="s">
        <v>733</v>
      </c>
      <c r="C108" s="28" t="s">
        <v>609</v>
      </c>
      <c r="D108" s="29" t="s">
        <v>19</v>
      </c>
      <c r="E108" s="45"/>
      <c r="F108" s="238">
        <v>77627.509999999995</v>
      </c>
      <c r="G108" s="239" t="s">
        <v>36</v>
      </c>
      <c r="H108" s="45"/>
      <c r="I108" s="238">
        <v>64800.71</v>
      </c>
      <c r="J108" s="239" t="s">
        <v>36</v>
      </c>
      <c r="K108" s="35"/>
    </row>
    <row r="109" spans="1:11" ht="15" customHeight="1">
      <c r="A109" s="106"/>
      <c r="B109" s="106"/>
      <c r="C109" s="106"/>
      <c r="D109" s="106"/>
      <c r="F109" s="33"/>
      <c r="G109" s="33"/>
      <c r="I109" s="33"/>
      <c r="J109" s="33"/>
    </row>
    <row r="110" spans="1:11" ht="18.399999999999999" customHeight="1">
      <c r="A110" s="54"/>
      <c r="B110" s="10" t="s">
        <v>734</v>
      </c>
      <c r="C110" s="55"/>
      <c r="D110" s="56"/>
      <c r="E110" s="35"/>
    </row>
    <row r="111" spans="1:11" ht="18.399999999999999" customHeight="1">
      <c r="A111" s="249"/>
      <c r="B111" s="246" t="s">
        <v>735</v>
      </c>
      <c r="C111" s="55"/>
      <c r="D111" s="56"/>
      <c r="E111" s="35"/>
    </row>
    <row r="112" spans="1:11" ht="14.15" customHeight="1">
      <c r="A112" s="11" t="s">
        <v>736</v>
      </c>
      <c r="B112" s="12" t="s">
        <v>737</v>
      </c>
      <c r="C112" s="65" t="s">
        <v>24</v>
      </c>
      <c r="D112" s="66" t="s">
        <v>19</v>
      </c>
      <c r="E112" s="45"/>
      <c r="F112" s="233">
        <v>0</v>
      </c>
      <c r="G112" s="234" t="s">
        <v>25</v>
      </c>
      <c r="H112" s="45"/>
      <c r="I112" s="233">
        <v>0</v>
      </c>
      <c r="J112" s="234" t="s">
        <v>25</v>
      </c>
      <c r="K112" s="35"/>
    </row>
    <row r="113" spans="1:11" ht="14.15" customHeight="1">
      <c r="A113" s="19" t="s">
        <v>738</v>
      </c>
      <c r="B113" s="20" t="s">
        <v>657</v>
      </c>
      <c r="C113" s="70" t="s">
        <v>24</v>
      </c>
      <c r="D113" s="71" t="s">
        <v>19</v>
      </c>
      <c r="E113" s="45"/>
      <c r="F113" s="235">
        <v>0</v>
      </c>
      <c r="G113" s="236" t="s">
        <v>25</v>
      </c>
      <c r="H113" s="45"/>
      <c r="I113" s="235">
        <v>0</v>
      </c>
      <c r="J113" s="236" t="s">
        <v>25</v>
      </c>
      <c r="K113" s="35"/>
    </row>
    <row r="114" spans="1:11" ht="14.15" customHeight="1">
      <c r="A114" s="19" t="s">
        <v>739</v>
      </c>
      <c r="B114" s="20" t="s">
        <v>659</v>
      </c>
      <c r="C114" s="70" t="s">
        <v>24</v>
      </c>
      <c r="D114" s="71" t="s">
        <v>19</v>
      </c>
      <c r="E114" s="45"/>
      <c r="F114" s="235">
        <v>0</v>
      </c>
      <c r="G114" s="236" t="s">
        <v>25</v>
      </c>
      <c r="H114" s="45"/>
      <c r="I114" s="235">
        <v>0</v>
      </c>
      <c r="J114" s="236" t="s">
        <v>25</v>
      </c>
      <c r="K114" s="35"/>
    </row>
    <row r="115" spans="1:11" ht="14.15" customHeight="1">
      <c r="A115" s="19" t="s">
        <v>740</v>
      </c>
      <c r="B115" s="20" t="s">
        <v>661</v>
      </c>
      <c r="C115" s="70" t="s">
        <v>24</v>
      </c>
      <c r="D115" s="71" t="s">
        <v>29</v>
      </c>
      <c r="E115" s="45"/>
      <c r="F115" s="237">
        <f>SUM(F113:F114)</f>
        <v>0</v>
      </c>
      <c r="G115" s="236" t="s">
        <v>25</v>
      </c>
      <c r="H115" s="45"/>
      <c r="I115" s="237">
        <f>SUM(I113:I114)</f>
        <v>0</v>
      </c>
      <c r="J115" s="236" t="s">
        <v>25</v>
      </c>
      <c r="K115" s="35"/>
    </row>
    <row r="116" spans="1:11" ht="15" customHeight="1">
      <c r="A116" s="26" t="s">
        <v>741</v>
      </c>
      <c r="B116" s="27" t="s">
        <v>742</v>
      </c>
      <c r="C116" s="28" t="s">
        <v>609</v>
      </c>
      <c r="D116" s="29" t="s">
        <v>19</v>
      </c>
      <c r="E116" s="45"/>
      <c r="F116" s="238">
        <v>0</v>
      </c>
      <c r="G116" s="239" t="s">
        <v>25</v>
      </c>
      <c r="H116" s="45"/>
      <c r="I116" s="238">
        <v>0</v>
      </c>
      <c r="J116" s="239" t="s">
        <v>25</v>
      </c>
      <c r="K116" s="35"/>
    </row>
    <row r="117" spans="1:11" ht="18.399999999999999" customHeight="1">
      <c r="A117" s="249"/>
      <c r="B117" s="246" t="s">
        <v>743</v>
      </c>
      <c r="C117" s="55"/>
      <c r="D117" s="56"/>
      <c r="E117" s="35"/>
      <c r="F117" s="106"/>
      <c r="G117" s="106"/>
      <c r="I117" s="106"/>
      <c r="J117" s="106"/>
    </row>
    <row r="118" spans="1:11" ht="14.15" customHeight="1">
      <c r="A118" s="11" t="s">
        <v>744</v>
      </c>
      <c r="B118" s="12" t="s">
        <v>737</v>
      </c>
      <c r="C118" s="65" t="s">
        <v>24</v>
      </c>
      <c r="D118" s="66" t="s">
        <v>19</v>
      </c>
      <c r="E118" s="45"/>
      <c r="F118" s="233">
        <v>0</v>
      </c>
      <c r="G118" s="234" t="s">
        <v>25</v>
      </c>
      <c r="H118" s="45"/>
      <c r="I118" s="233">
        <v>0</v>
      </c>
      <c r="J118" s="234" t="s">
        <v>25</v>
      </c>
      <c r="K118" s="35"/>
    </row>
    <row r="119" spans="1:11" ht="14.15" customHeight="1">
      <c r="A119" s="19" t="s">
        <v>745</v>
      </c>
      <c r="B119" s="20" t="s">
        <v>657</v>
      </c>
      <c r="C119" s="70" t="s">
        <v>24</v>
      </c>
      <c r="D119" s="71" t="s">
        <v>19</v>
      </c>
      <c r="E119" s="45"/>
      <c r="F119" s="235">
        <v>0</v>
      </c>
      <c r="G119" s="236" t="s">
        <v>25</v>
      </c>
      <c r="H119" s="45"/>
      <c r="I119" s="235">
        <v>0</v>
      </c>
      <c r="J119" s="236" t="s">
        <v>25</v>
      </c>
      <c r="K119" s="35"/>
    </row>
    <row r="120" spans="1:11" ht="14.15" customHeight="1">
      <c r="A120" s="19" t="s">
        <v>746</v>
      </c>
      <c r="B120" s="20" t="s">
        <v>659</v>
      </c>
      <c r="C120" s="70" t="s">
        <v>24</v>
      </c>
      <c r="D120" s="71" t="s">
        <v>19</v>
      </c>
      <c r="E120" s="45"/>
      <c r="F120" s="235">
        <v>0</v>
      </c>
      <c r="G120" s="236" t="s">
        <v>25</v>
      </c>
      <c r="H120" s="45"/>
      <c r="I120" s="235">
        <v>0</v>
      </c>
      <c r="J120" s="236" t="s">
        <v>25</v>
      </c>
      <c r="K120" s="35"/>
    </row>
    <row r="121" spans="1:11" ht="14.15" customHeight="1">
      <c r="A121" s="19" t="s">
        <v>747</v>
      </c>
      <c r="B121" s="20" t="s">
        <v>661</v>
      </c>
      <c r="C121" s="70" t="s">
        <v>24</v>
      </c>
      <c r="D121" s="71" t="s">
        <v>29</v>
      </c>
      <c r="E121" s="45"/>
      <c r="F121" s="237">
        <f>SUM(F119:F120)</f>
        <v>0</v>
      </c>
      <c r="G121" s="236" t="s">
        <v>25</v>
      </c>
      <c r="H121" s="45"/>
      <c r="I121" s="237">
        <f>SUM(I119:I120)</f>
        <v>0</v>
      </c>
      <c r="J121" s="236" t="s">
        <v>25</v>
      </c>
      <c r="K121" s="35"/>
    </row>
    <row r="122" spans="1:11" ht="15" customHeight="1">
      <c r="A122" s="26" t="s">
        <v>748</v>
      </c>
      <c r="B122" s="27" t="s">
        <v>742</v>
      </c>
      <c r="C122" s="28" t="s">
        <v>609</v>
      </c>
      <c r="D122" s="29" t="s">
        <v>19</v>
      </c>
      <c r="E122" s="45"/>
      <c r="F122" s="238">
        <v>0</v>
      </c>
      <c r="G122" s="239" t="s">
        <v>25</v>
      </c>
      <c r="H122" s="45"/>
      <c r="I122" s="238">
        <v>0</v>
      </c>
      <c r="J122" s="239" t="s">
        <v>25</v>
      </c>
      <c r="K122" s="35"/>
    </row>
    <row r="123" spans="1:11" ht="14.15" customHeight="1">
      <c r="A123" s="33"/>
      <c r="B123" s="33"/>
      <c r="C123" s="33"/>
      <c r="D123" s="33"/>
      <c r="F123" s="33"/>
      <c r="G123" s="33"/>
      <c r="I123" s="33"/>
      <c r="J123" s="33"/>
    </row>
    <row r="124" spans="1:11" ht="14.15" customHeight="1"/>
    <row r="125" spans="1:11" ht="15" customHeight="1"/>
    <row r="126" spans="1:11" ht="14.15" customHeight="1">
      <c r="A126" s="551" t="s">
        <v>147</v>
      </c>
      <c r="B126" s="33"/>
      <c r="C126" s="33" t="s">
        <v>42</v>
      </c>
      <c r="D126" s="33"/>
      <c r="E126" s="115"/>
      <c r="F126" s="63"/>
      <c r="G126" s="35"/>
    </row>
    <row r="127" spans="1:11" ht="14.15" customHeight="1">
      <c r="A127" s="541"/>
      <c r="G127" s="35"/>
    </row>
    <row r="128" spans="1:11" ht="14.15" customHeight="1">
      <c r="A128" s="541" t="s">
        <v>43</v>
      </c>
      <c r="C128" s="36" t="s">
        <v>42</v>
      </c>
      <c r="G128" s="35"/>
    </row>
    <row r="129" spans="1:7" ht="14.15" customHeight="1">
      <c r="A129" s="541"/>
      <c r="G129" s="35"/>
    </row>
    <row r="130" spans="1:7" ht="15" customHeight="1">
      <c r="A130" s="552" t="s">
        <v>294</v>
      </c>
      <c r="B130" s="38"/>
      <c r="C130" s="38" t="s">
        <v>42</v>
      </c>
      <c r="D130" s="540">
        <v>46196</v>
      </c>
      <c r="G130" s="35"/>
    </row>
    <row r="131" spans="1:7" ht="14.15" customHeight="1">
      <c r="A131" s="33"/>
      <c r="B131" s="33"/>
      <c r="C131" s="33"/>
      <c r="D131" s="33"/>
      <c r="E131" s="33"/>
      <c r="F131" s="33"/>
    </row>
  </sheetData>
  <mergeCells count="2">
    <mergeCell ref="I10:J11"/>
    <mergeCell ref="F10:G11"/>
  </mergeCells>
  <dataValidations count="1">
    <dataValidation type="list" allowBlank="1" sqref="G50 J50 G57 J57 G27 J27 G17 J17 G89 J89 J92:J96 G93:G96 G99:G104 J99:J104 G112:G116 J112:J116 G118:G122 J118:J122 G74 J74 G78:G82 J78:J82 G67 J67" xr:uid="{00000000-0002-0000-08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59"/>
  <sheetViews>
    <sheetView showRuler="0" zoomScaleNormal="100" workbookViewId="0">
      <selection sqref="A1:XFD1048576"/>
    </sheetView>
  </sheetViews>
  <sheetFormatPr defaultColWidth="13.7265625" defaultRowHeight="12.5"/>
  <cols>
    <col min="1" max="1" width="12.26953125" customWidth="1"/>
    <col min="2" max="2" width="84.1796875" customWidth="1"/>
    <col min="3" max="3" width="13.54296875" customWidth="1"/>
    <col min="4" max="4" width="9.54296875" customWidth="1"/>
    <col min="5" max="5" width="4.1796875" customWidth="1"/>
    <col min="6" max="6" width="14" customWidth="1"/>
    <col min="7" max="7" width="9.1796875" customWidth="1"/>
    <col min="8" max="8" width="7.453125" customWidth="1"/>
    <col min="9" max="9" width="15.7265625" customWidth="1"/>
    <col min="10" max="10" width="7.81640625" customWidth="1"/>
    <col min="11" max="11" width="9.54296875" customWidth="1"/>
    <col min="12" max="12" width="18.26953125" customWidth="1"/>
    <col min="13" max="13" width="9.54296875" customWidth="1"/>
    <col min="14" max="14" width="16.453125" customWidth="1"/>
    <col min="15" max="15" width="9.54296875" customWidth="1"/>
    <col min="16" max="16" width="12.81640625" customWidth="1"/>
    <col min="17" max="17" width="9.54296875" customWidth="1"/>
    <col min="18" max="18" width="14.1796875" customWidth="1"/>
    <col min="19" max="225" width="9.54296875" customWidth="1"/>
  </cols>
  <sheetData>
    <row r="1" spans="1:20" ht="22.5" customHeight="1">
      <c r="A1" s="527" t="s">
        <v>0</v>
      </c>
      <c r="B1" s="278"/>
      <c r="C1" s="278"/>
      <c r="D1" s="278"/>
      <c r="E1" s="279"/>
      <c r="F1" s="207"/>
      <c r="G1" s="207"/>
      <c r="H1" s="207"/>
      <c r="I1" s="207"/>
    </row>
    <row r="2" spans="1:20" ht="22.5" customHeight="1"/>
    <row r="3" spans="1:20" ht="22.5" customHeight="1">
      <c r="A3" s="528" t="s">
        <v>1</v>
      </c>
    </row>
    <row r="4" spans="1:20" ht="17.5" customHeight="1">
      <c r="A4" s="529"/>
      <c r="B4" s="130"/>
      <c r="C4" s="130"/>
      <c r="D4" s="130"/>
      <c r="E4" s="210"/>
      <c r="F4" s="41"/>
      <c r="G4" s="41"/>
      <c r="H4" s="41"/>
      <c r="I4" s="41"/>
      <c r="J4" s="41"/>
      <c r="K4" s="41"/>
    </row>
    <row r="5" spans="1:20" ht="18.399999999999999" customHeight="1"/>
    <row r="6" spans="1:20" ht="22.5" customHeight="1">
      <c r="A6" s="535" t="s">
        <v>2</v>
      </c>
      <c r="B6" s="280"/>
      <c r="C6" s="280"/>
      <c r="D6" s="280"/>
      <c r="E6" s="281"/>
      <c r="F6" s="42"/>
      <c r="G6" s="35"/>
    </row>
    <row r="7" spans="1:20" ht="23.25" customHeight="1">
      <c r="A7" s="531" t="s">
        <v>749</v>
      </c>
      <c r="B7" s="282"/>
      <c r="C7" s="282"/>
      <c r="D7" s="282"/>
      <c r="E7" s="283"/>
      <c r="F7" s="43"/>
      <c r="G7" s="35"/>
    </row>
    <row r="8" spans="1:20" ht="17.5" customHeight="1">
      <c r="A8" s="44"/>
      <c r="B8" s="33"/>
      <c r="C8" s="33"/>
      <c r="D8" s="33"/>
      <c r="E8" s="115"/>
      <c r="F8" s="33"/>
    </row>
    <row r="9" spans="1:20" ht="25.9" customHeight="1"/>
    <row r="10" spans="1:20" ht="22.5" customHeight="1">
      <c r="A10" s="2" t="s">
        <v>4</v>
      </c>
      <c r="B10" s="3" t="s">
        <v>5</v>
      </c>
      <c r="C10" s="4" t="s">
        <v>6</v>
      </c>
      <c r="D10" s="5" t="s">
        <v>7</v>
      </c>
      <c r="E10" s="60"/>
      <c r="F10" s="606" t="s">
        <v>8</v>
      </c>
      <c r="G10" s="607"/>
      <c r="H10" s="46"/>
      <c r="I10" s="606" t="s">
        <v>9</v>
      </c>
      <c r="J10" s="607"/>
      <c r="K10" s="284"/>
      <c r="L10" s="610" t="s">
        <v>750</v>
      </c>
      <c r="M10" s="611"/>
      <c r="N10" s="611"/>
      <c r="O10" s="611"/>
      <c r="P10" s="611"/>
      <c r="Q10" s="611"/>
      <c r="R10" s="611"/>
      <c r="S10" s="612"/>
      <c r="T10" s="109"/>
    </row>
    <row r="11" spans="1:20" ht="17.5" customHeight="1">
      <c r="A11" s="6" t="s">
        <v>10</v>
      </c>
      <c r="B11" s="47"/>
      <c r="C11" s="48"/>
      <c r="D11" s="7" t="s">
        <v>11</v>
      </c>
      <c r="E11" s="60"/>
      <c r="F11" s="608"/>
      <c r="G11" s="609"/>
      <c r="H11" s="46"/>
      <c r="I11" s="608"/>
      <c r="J11" s="609"/>
      <c r="K11" s="284"/>
      <c r="L11" s="613"/>
      <c r="M11" s="614"/>
      <c r="N11" s="614"/>
      <c r="O11" s="614"/>
      <c r="P11" s="614"/>
      <c r="Q11" s="614"/>
      <c r="R11" s="614"/>
      <c r="S11" s="615"/>
      <c r="T11" s="109"/>
    </row>
    <row r="12" spans="1:20" ht="25.9" customHeight="1">
      <c r="A12" s="49"/>
      <c r="B12" s="50"/>
      <c r="C12" s="51"/>
      <c r="D12" s="52"/>
      <c r="E12" s="60"/>
      <c r="F12" s="8" t="str">
        <f>'B1'!F12</f>
        <v>2025-26</v>
      </c>
      <c r="G12" s="9" t="s">
        <v>13</v>
      </c>
      <c r="H12" s="45"/>
      <c r="I12" s="8" t="str">
        <f>'B1'!I12</f>
        <v>2026-27</v>
      </c>
      <c r="J12" s="9" t="s">
        <v>13</v>
      </c>
      <c r="K12" s="284"/>
      <c r="L12" s="250" t="s">
        <v>751</v>
      </c>
      <c r="M12" s="251" t="s">
        <v>13</v>
      </c>
      <c r="N12" s="251" t="s">
        <v>752</v>
      </c>
      <c r="O12" s="251" t="s">
        <v>13</v>
      </c>
      <c r="P12" s="251" t="s">
        <v>753</v>
      </c>
      <c r="Q12" s="251" t="s">
        <v>13</v>
      </c>
      <c r="R12" s="251" t="s">
        <v>754</v>
      </c>
      <c r="S12" s="252" t="s">
        <v>13</v>
      </c>
      <c r="T12" s="35"/>
    </row>
    <row r="13" spans="1:20" ht="17.5" customHeight="1">
      <c r="A13" s="285"/>
      <c r="B13" s="107"/>
      <c r="C13" s="106"/>
      <c r="D13" s="106"/>
      <c r="F13" s="33"/>
      <c r="G13" s="33"/>
      <c r="I13" s="33"/>
      <c r="J13" s="286"/>
      <c r="L13" s="33"/>
      <c r="M13" s="33"/>
      <c r="N13" s="33"/>
      <c r="O13" s="33"/>
      <c r="P13" s="33"/>
      <c r="Q13" s="33"/>
      <c r="R13" s="33"/>
      <c r="S13" s="33"/>
    </row>
    <row r="14" spans="1:20" ht="18.399999999999999" customHeight="1">
      <c r="A14" s="287"/>
      <c r="B14" s="10" t="s">
        <v>755</v>
      </c>
      <c r="C14" s="10"/>
      <c r="D14" s="288"/>
      <c r="E14" s="103"/>
    </row>
    <row r="15" spans="1:20" ht="17.5" customHeight="1">
      <c r="A15" s="88" t="s">
        <v>756</v>
      </c>
      <c r="B15" s="89" t="s">
        <v>757</v>
      </c>
      <c r="C15" s="90" t="s">
        <v>24</v>
      </c>
      <c r="D15" s="91" t="s">
        <v>19</v>
      </c>
      <c r="E15" s="60"/>
      <c r="F15" s="94">
        <v>176.11</v>
      </c>
      <c r="G15" s="79" t="s">
        <v>20</v>
      </c>
      <c r="H15" s="45"/>
      <c r="I15" s="94">
        <v>168.63</v>
      </c>
      <c r="J15" s="79" t="s">
        <v>21</v>
      </c>
      <c r="K15" s="109"/>
    </row>
    <row r="16" spans="1:20" ht="17.5" customHeight="1">
      <c r="A16" s="106"/>
      <c r="B16" s="107"/>
      <c r="C16" s="106"/>
      <c r="D16" s="106"/>
      <c r="F16" s="33"/>
      <c r="G16" s="33"/>
      <c r="I16" s="33"/>
      <c r="J16" s="33"/>
    </row>
    <row r="17" spans="1:20" ht="18.399999999999999" customHeight="1">
      <c r="A17" s="54"/>
      <c r="B17" s="10" t="s">
        <v>758</v>
      </c>
      <c r="C17" s="55"/>
      <c r="D17" s="56"/>
      <c r="E17" s="103"/>
    </row>
    <row r="18" spans="1:20" ht="16.75" customHeight="1">
      <c r="A18" s="65" t="s">
        <v>759</v>
      </c>
      <c r="B18" s="12" t="s">
        <v>760</v>
      </c>
      <c r="C18" s="65" t="s">
        <v>24</v>
      </c>
      <c r="D18" s="66" t="s">
        <v>19</v>
      </c>
      <c r="E18" s="60"/>
      <c r="F18" s="78">
        <v>2831</v>
      </c>
      <c r="G18" s="87" t="s">
        <v>176</v>
      </c>
      <c r="H18" s="45"/>
      <c r="I18" s="78">
        <v>2987</v>
      </c>
      <c r="J18" s="87" t="s">
        <v>176</v>
      </c>
      <c r="K18" s="109"/>
    </row>
    <row r="19" spans="1:20" ht="16.75" customHeight="1">
      <c r="A19" s="70" t="s">
        <v>761</v>
      </c>
      <c r="B19" s="20" t="s">
        <v>762</v>
      </c>
      <c r="C19" s="70" t="s">
        <v>24</v>
      </c>
      <c r="D19" s="71" t="s">
        <v>19</v>
      </c>
      <c r="E19" s="60"/>
      <c r="F19" s="219">
        <v>50.7</v>
      </c>
      <c r="G19" s="122" t="s">
        <v>176</v>
      </c>
      <c r="H19" s="45"/>
      <c r="I19" s="219">
        <v>53.49</v>
      </c>
      <c r="J19" s="122" t="s">
        <v>176</v>
      </c>
      <c r="K19" s="109"/>
    </row>
    <row r="20" spans="1:20" ht="16.75" customHeight="1">
      <c r="A20" s="70" t="s">
        <v>763</v>
      </c>
      <c r="B20" s="20" t="s">
        <v>764</v>
      </c>
      <c r="C20" s="70" t="s">
        <v>24</v>
      </c>
      <c r="D20" s="71" t="s">
        <v>19</v>
      </c>
      <c r="E20" s="60"/>
      <c r="F20" s="23">
        <v>35135</v>
      </c>
      <c r="G20" s="122" t="s">
        <v>36</v>
      </c>
      <c r="H20" s="45"/>
      <c r="I20" s="23">
        <v>35135</v>
      </c>
      <c r="J20" s="122" t="s">
        <v>36</v>
      </c>
      <c r="K20" s="109"/>
    </row>
    <row r="21" spans="1:20" ht="17.5" customHeight="1">
      <c r="A21" s="28" t="s">
        <v>765</v>
      </c>
      <c r="B21" s="27" t="s">
        <v>766</v>
      </c>
      <c r="C21" s="28" t="s">
        <v>24</v>
      </c>
      <c r="D21" s="29" t="s">
        <v>19</v>
      </c>
      <c r="E21" s="60"/>
      <c r="F21" s="220">
        <v>629.26</v>
      </c>
      <c r="G21" s="124" t="s">
        <v>36</v>
      </c>
      <c r="H21" s="45"/>
      <c r="I21" s="220">
        <v>629.26</v>
      </c>
      <c r="J21" s="124" t="s">
        <v>36</v>
      </c>
      <c r="K21" s="109"/>
    </row>
    <row r="22" spans="1:20" ht="15.75" customHeight="1">
      <c r="A22" s="106"/>
      <c r="B22" s="106"/>
      <c r="C22" s="106"/>
      <c r="D22" s="106"/>
      <c r="F22" s="33"/>
      <c r="G22" s="33"/>
      <c r="I22" s="33"/>
      <c r="J22" s="33"/>
    </row>
    <row r="23" spans="1:20" ht="15.75" customHeight="1">
      <c r="A23" s="54"/>
      <c r="B23" s="10" t="s">
        <v>767</v>
      </c>
      <c r="C23" s="289"/>
      <c r="D23" s="290"/>
      <c r="E23" s="103"/>
    </row>
    <row r="24" spans="1:20" ht="15.75" customHeight="1">
      <c r="A24" s="11" t="s">
        <v>768</v>
      </c>
      <c r="B24" s="12" t="s">
        <v>769</v>
      </c>
      <c r="C24" s="65" t="s">
        <v>24</v>
      </c>
      <c r="D24" s="66" t="s">
        <v>19</v>
      </c>
      <c r="E24" s="103"/>
      <c r="R24" s="78">
        <v>888</v>
      </c>
      <c r="S24" s="87"/>
      <c r="T24" s="35"/>
    </row>
    <row r="25" spans="1:20" ht="15.75" customHeight="1">
      <c r="A25" s="19" t="s">
        <v>770</v>
      </c>
      <c r="B25" s="20" t="s">
        <v>771</v>
      </c>
      <c r="C25" s="70" t="s">
        <v>24</v>
      </c>
      <c r="D25" s="71" t="s">
        <v>19</v>
      </c>
      <c r="E25" s="103"/>
      <c r="R25" s="23">
        <v>4237</v>
      </c>
      <c r="S25" s="122" t="s">
        <v>160</v>
      </c>
      <c r="T25" s="35"/>
    </row>
    <row r="26" spans="1:20" ht="15.75" customHeight="1">
      <c r="A26" s="19" t="s">
        <v>772</v>
      </c>
      <c r="B26" s="20" t="s">
        <v>773</v>
      </c>
      <c r="C26" s="70" t="s">
        <v>28</v>
      </c>
      <c r="D26" s="71" t="s">
        <v>29</v>
      </c>
      <c r="E26" s="103"/>
      <c r="R26" s="218">
        <f>R24/R25*100</f>
        <v>20.958225159310835</v>
      </c>
      <c r="S26" s="256"/>
      <c r="T26" s="35"/>
    </row>
    <row r="27" spans="1:20" ht="15.75" customHeight="1">
      <c r="A27" s="19" t="s">
        <v>774</v>
      </c>
      <c r="B27" s="20" t="s">
        <v>775</v>
      </c>
      <c r="C27" s="70" t="s">
        <v>24</v>
      </c>
      <c r="D27" s="71" t="s">
        <v>776</v>
      </c>
      <c r="E27" s="103"/>
      <c r="L27" s="78">
        <v>151</v>
      </c>
      <c r="M27" s="253" t="s">
        <v>176</v>
      </c>
      <c r="N27" s="254">
        <v>127</v>
      </c>
      <c r="O27" s="253" t="s">
        <v>176</v>
      </c>
      <c r="P27" s="254">
        <v>1002</v>
      </c>
      <c r="Q27" s="253" t="s">
        <v>176</v>
      </c>
      <c r="R27" s="255">
        <f>L27+N27+P27</f>
        <v>1280</v>
      </c>
      <c r="S27" s="256" t="s">
        <v>176</v>
      </c>
      <c r="T27" s="35"/>
    </row>
    <row r="28" spans="1:20" ht="15.75" customHeight="1">
      <c r="A28" s="19" t="s">
        <v>777</v>
      </c>
      <c r="B28" s="20" t="s">
        <v>778</v>
      </c>
      <c r="C28" s="70" t="s">
        <v>24</v>
      </c>
      <c r="D28" s="71" t="s">
        <v>776</v>
      </c>
      <c r="E28" s="103"/>
      <c r="L28" s="30">
        <v>151</v>
      </c>
      <c r="M28" s="257" t="s">
        <v>176</v>
      </c>
      <c r="N28" s="258">
        <v>127</v>
      </c>
      <c r="O28" s="257" t="s">
        <v>176</v>
      </c>
      <c r="P28" s="258">
        <v>1846</v>
      </c>
      <c r="Q28" s="257" t="s">
        <v>176</v>
      </c>
      <c r="R28" s="255">
        <f>L28+N28+P28</f>
        <v>2124</v>
      </c>
      <c r="S28" s="256" t="s">
        <v>176</v>
      </c>
      <c r="T28" s="35"/>
    </row>
    <row r="29" spans="1:20" ht="15.75" customHeight="1">
      <c r="A29" s="19" t="s">
        <v>779</v>
      </c>
      <c r="B29" s="20" t="s">
        <v>780</v>
      </c>
      <c r="C29" s="70" t="s">
        <v>28</v>
      </c>
      <c r="D29" s="71" t="s">
        <v>29</v>
      </c>
      <c r="E29" s="103"/>
      <c r="L29" s="106"/>
      <c r="M29" s="106"/>
      <c r="N29" s="106"/>
      <c r="O29" s="106"/>
      <c r="P29" s="106"/>
      <c r="Q29" s="291"/>
      <c r="R29" s="259">
        <f>R28/R25*100</f>
        <v>50.129808827000232</v>
      </c>
      <c r="S29" s="256" t="s">
        <v>176</v>
      </c>
      <c r="T29" s="35"/>
    </row>
    <row r="30" spans="1:20" ht="15.75" customHeight="1">
      <c r="A30" s="19" t="s">
        <v>781</v>
      </c>
      <c r="B30" s="20" t="s">
        <v>782</v>
      </c>
      <c r="C30" s="70" t="s">
        <v>28</v>
      </c>
      <c r="D30" s="71" t="s">
        <v>19</v>
      </c>
      <c r="E30" s="103"/>
      <c r="L30" s="260">
        <v>86.49</v>
      </c>
      <c r="M30" s="253" t="s">
        <v>176</v>
      </c>
      <c r="N30" s="261">
        <v>24.33</v>
      </c>
      <c r="O30" s="253" t="s">
        <v>176</v>
      </c>
      <c r="P30" s="262">
        <v>0</v>
      </c>
      <c r="Q30" s="263" t="s">
        <v>783</v>
      </c>
      <c r="R30" s="264">
        <v>15.67</v>
      </c>
      <c r="S30" s="122" t="s">
        <v>176</v>
      </c>
      <c r="T30" s="35"/>
    </row>
    <row r="31" spans="1:20" ht="15.75" customHeight="1">
      <c r="A31" s="19" t="s">
        <v>784</v>
      </c>
      <c r="B31" s="20" t="s">
        <v>785</v>
      </c>
      <c r="C31" s="70" t="s">
        <v>24</v>
      </c>
      <c r="D31" s="71" t="s">
        <v>19</v>
      </c>
      <c r="E31" s="103"/>
      <c r="L31" s="173">
        <v>15445</v>
      </c>
      <c r="M31" s="265" t="s">
        <v>176</v>
      </c>
      <c r="N31" s="266">
        <v>8227</v>
      </c>
      <c r="O31" s="122" t="s">
        <v>176</v>
      </c>
      <c r="P31" s="32"/>
      <c r="Q31" s="63"/>
      <c r="R31" s="216">
        <f>L31+N31</f>
        <v>23672</v>
      </c>
      <c r="S31" s="256" t="s">
        <v>176</v>
      </c>
      <c r="T31" s="35"/>
    </row>
    <row r="32" spans="1:20" ht="15.75" customHeight="1">
      <c r="A32" s="19" t="s">
        <v>786</v>
      </c>
      <c r="B32" s="20" t="s">
        <v>787</v>
      </c>
      <c r="C32" s="70" t="s">
        <v>24</v>
      </c>
      <c r="D32" s="71" t="s">
        <v>29</v>
      </c>
      <c r="E32" s="103"/>
      <c r="L32" s="218">
        <f>L31/L27</f>
        <v>102.28476821192054</v>
      </c>
      <c r="M32" s="267" t="s">
        <v>176</v>
      </c>
      <c r="N32" s="268">
        <f>N31/N27</f>
        <v>64.779527559055111</v>
      </c>
      <c r="O32" s="269" t="s">
        <v>176</v>
      </c>
      <c r="P32" s="35"/>
      <c r="R32" s="270">
        <f>R31/(L27+N27)</f>
        <v>85.151079136690655</v>
      </c>
      <c r="S32" s="269" t="s">
        <v>176</v>
      </c>
      <c r="T32" s="35"/>
    </row>
    <row r="33" spans="1:19" ht="15.75" customHeight="1">
      <c r="A33" s="19" t="s">
        <v>788</v>
      </c>
      <c r="B33" s="20" t="s">
        <v>789</v>
      </c>
      <c r="C33" s="70" t="s">
        <v>790</v>
      </c>
      <c r="D33" s="71" t="s">
        <v>19</v>
      </c>
      <c r="E33" s="103"/>
      <c r="L33" s="173">
        <v>22759248</v>
      </c>
      <c r="M33" s="122" t="s">
        <v>176</v>
      </c>
      <c r="N33" s="292"/>
      <c r="O33" s="106"/>
      <c r="R33" s="33"/>
      <c r="S33" s="33"/>
    </row>
    <row r="34" spans="1:19" ht="24.25" customHeight="1">
      <c r="A34" s="26" t="s">
        <v>791</v>
      </c>
      <c r="B34" s="27" t="s">
        <v>792</v>
      </c>
      <c r="C34" s="28" t="s">
        <v>793</v>
      </c>
      <c r="D34" s="29" t="s">
        <v>19</v>
      </c>
      <c r="E34" s="103"/>
      <c r="L34" s="205" t="s">
        <v>794</v>
      </c>
      <c r="M34" s="257" t="s">
        <v>176</v>
      </c>
      <c r="N34" s="271" t="s">
        <v>795</v>
      </c>
      <c r="O34" s="79" t="s">
        <v>176</v>
      </c>
      <c r="P34" s="35"/>
    </row>
    <row r="35" spans="1:19" ht="15" customHeight="1">
      <c r="A35" s="106"/>
      <c r="B35" s="106"/>
      <c r="C35" s="106"/>
      <c r="D35" s="106"/>
      <c r="L35" s="33"/>
      <c r="M35" s="33"/>
      <c r="N35" s="33"/>
      <c r="O35" s="33"/>
    </row>
    <row r="36" spans="1:19" ht="19.149999999999999" customHeight="1">
      <c r="A36" s="54"/>
      <c r="B36" s="10" t="s">
        <v>796</v>
      </c>
      <c r="C36" s="289"/>
      <c r="D36" s="290"/>
      <c r="E36" s="103"/>
    </row>
    <row r="37" spans="1:19" ht="15.75" customHeight="1">
      <c r="A37" s="11" t="s">
        <v>797</v>
      </c>
      <c r="B37" s="12" t="s">
        <v>798</v>
      </c>
      <c r="C37" s="65" t="s">
        <v>28</v>
      </c>
      <c r="D37" s="66" t="s">
        <v>29</v>
      </c>
      <c r="E37" s="60"/>
      <c r="F37" s="272">
        <f>F38/F39</f>
        <v>0.24244480077953076</v>
      </c>
      <c r="G37" s="293"/>
      <c r="H37" s="294"/>
      <c r="I37" s="273">
        <f>I38/I39</f>
        <v>0.24001890927843914</v>
      </c>
      <c r="J37" s="293"/>
      <c r="K37" s="35"/>
    </row>
    <row r="38" spans="1:19" ht="15.75" customHeight="1">
      <c r="A38" s="19" t="s">
        <v>799</v>
      </c>
      <c r="B38" s="20" t="s">
        <v>800</v>
      </c>
      <c r="C38" s="70" t="s">
        <v>801</v>
      </c>
      <c r="D38" s="71" t="s">
        <v>19</v>
      </c>
      <c r="E38" s="60"/>
      <c r="F38" s="274">
        <v>452.637</v>
      </c>
      <c r="G38" s="256" t="s">
        <v>21</v>
      </c>
      <c r="H38" s="294"/>
      <c r="I38" s="275">
        <v>446.8</v>
      </c>
      <c r="J38" s="256" t="s">
        <v>21</v>
      </c>
      <c r="K38" s="35"/>
    </row>
    <row r="39" spans="1:19" ht="15.75" customHeight="1">
      <c r="A39" s="19" t="s">
        <v>802</v>
      </c>
      <c r="B39" s="20" t="s">
        <v>803</v>
      </c>
      <c r="C39" s="70" t="s">
        <v>801</v>
      </c>
      <c r="D39" s="71" t="s">
        <v>19</v>
      </c>
      <c r="E39" s="60"/>
      <c r="F39" s="274">
        <v>1866.9693</v>
      </c>
      <c r="G39" s="256" t="s">
        <v>20</v>
      </c>
      <c r="H39" s="294"/>
      <c r="I39" s="275">
        <v>1861.52</v>
      </c>
      <c r="J39" s="256" t="s">
        <v>20</v>
      </c>
      <c r="K39" s="35"/>
    </row>
    <row r="40" spans="1:19" ht="15.75" customHeight="1">
      <c r="A40" s="19" t="s">
        <v>804</v>
      </c>
      <c r="B40" s="20" t="s">
        <v>805</v>
      </c>
      <c r="C40" s="70" t="s">
        <v>801</v>
      </c>
      <c r="D40" s="71" t="s">
        <v>19</v>
      </c>
      <c r="E40" s="60"/>
      <c r="F40" s="276">
        <v>450</v>
      </c>
      <c r="G40" s="256"/>
      <c r="H40" s="294"/>
      <c r="I40" s="275">
        <v>448</v>
      </c>
      <c r="J40" s="256"/>
      <c r="K40" s="35"/>
    </row>
    <row r="41" spans="1:19" ht="16.75" customHeight="1">
      <c r="A41" s="26" t="s">
        <v>806</v>
      </c>
      <c r="B41" s="27" t="s">
        <v>807</v>
      </c>
      <c r="C41" s="28" t="s">
        <v>28</v>
      </c>
      <c r="D41" s="29" t="s">
        <v>29</v>
      </c>
      <c r="E41" s="60"/>
      <c r="F41" s="277">
        <f>(F40/F38-1)*-1</f>
        <v>5.8258604577178241E-3</v>
      </c>
      <c r="G41" s="124"/>
      <c r="H41" s="294"/>
      <c r="I41" s="277">
        <f>(I40/I38-1)*-1</f>
        <v>-2.6857654431513556E-3</v>
      </c>
      <c r="J41" s="124"/>
      <c r="K41" s="35"/>
    </row>
    <row r="42" spans="1:19" ht="14.15" customHeight="1">
      <c r="A42" s="33"/>
      <c r="B42" s="33"/>
      <c r="C42" s="33"/>
      <c r="D42" s="33"/>
      <c r="F42" s="33"/>
      <c r="G42" s="33"/>
      <c r="I42" s="33"/>
      <c r="J42" s="33"/>
    </row>
    <row r="43" spans="1:19" ht="15" customHeight="1"/>
    <row r="44" spans="1:19" ht="14.15" customHeight="1">
      <c r="A44" s="551" t="s">
        <v>147</v>
      </c>
      <c r="B44" s="33"/>
      <c r="C44" s="33" t="s">
        <v>42</v>
      </c>
      <c r="D44" s="33"/>
      <c r="E44" s="115"/>
      <c r="F44" s="63"/>
      <c r="G44" s="35"/>
    </row>
    <row r="45" spans="1:19" ht="14.15" customHeight="1">
      <c r="A45" s="541"/>
      <c r="G45" s="35"/>
    </row>
    <row r="46" spans="1:19" ht="14.15" customHeight="1">
      <c r="A46" s="541" t="s">
        <v>43</v>
      </c>
      <c r="C46" s="36" t="s">
        <v>42</v>
      </c>
      <c r="G46" s="35"/>
    </row>
    <row r="47" spans="1:19" ht="14.15" customHeight="1">
      <c r="A47" s="541"/>
      <c r="G47" s="35"/>
    </row>
    <row r="48" spans="1:19" ht="15" customHeight="1">
      <c r="A48" s="552" t="s">
        <v>294</v>
      </c>
      <c r="B48" s="38"/>
      <c r="C48" s="539" t="s">
        <v>808</v>
      </c>
      <c r="D48" s="100"/>
      <c r="G48" s="35"/>
    </row>
    <row r="49" spans="1:6" ht="14.15" customHeight="1">
      <c r="A49" s="33"/>
      <c r="B49" s="113"/>
      <c r="C49" s="53"/>
      <c r="D49" s="53"/>
      <c r="E49" s="115"/>
      <c r="F49" s="33"/>
    </row>
    <row r="50" spans="1:6" ht="15" customHeight="1"/>
    <row r="51" spans="1:6" ht="15" customHeight="1"/>
    <row r="52" spans="1:6" ht="15" customHeight="1"/>
    <row r="53" spans="1:6" ht="15" customHeight="1"/>
    <row r="54" spans="1:6" ht="15" customHeight="1"/>
    <row r="55" spans="1:6" ht="15" customHeight="1"/>
    <row r="56" spans="1:6" ht="15" customHeight="1"/>
    <row r="57" spans="1:6" ht="15" customHeight="1"/>
    <row r="58" spans="1:6" ht="15" customHeight="1"/>
    <row r="59" spans="1:6" ht="15" customHeight="1"/>
  </sheetData>
  <mergeCells count="4">
    <mergeCell ref="I10:J11"/>
    <mergeCell ref="L10:S10"/>
    <mergeCell ref="L11:S11"/>
    <mergeCell ref="F10:G11"/>
  </mergeCells>
  <dataValidations count="1">
    <dataValidation type="list" allowBlank="1" sqref="J15 G37 G40:G41 J18:J21 M27:M28 O27:O28 Q27:Q28 O30:O32 Q30 S24:S32 M30:M34 O34 J37 J40:J41 G18:G21 G15" xr:uid="{00000000-0002-0000-09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46"/>
  <sheetViews>
    <sheetView showRuler="0" workbookViewId="0">
      <selection sqref="A1:XFD1048576"/>
    </sheetView>
  </sheetViews>
  <sheetFormatPr defaultColWidth="13.7265625" defaultRowHeight="12.5"/>
  <cols>
    <col min="1" max="1" width="9.1796875" customWidth="1"/>
    <col min="2" max="2" width="64.7265625" customWidth="1"/>
    <col min="3" max="4" width="14" customWidth="1"/>
    <col min="5" max="5" width="6.453125" customWidth="1"/>
    <col min="6" max="11" width="21.81640625" customWidth="1"/>
    <col min="12" max="227" width="9.54296875" customWidth="1"/>
  </cols>
  <sheetData>
    <row r="1" spans="1:12" ht="22.5" customHeight="1">
      <c r="A1" s="527" t="s">
        <v>0</v>
      </c>
    </row>
    <row r="2" spans="1:12" ht="22.5" customHeight="1"/>
    <row r="3" spans="1:12" ht="22.5" customHeight="1">
      <c r="A3" s="528" t="s">
        <v>1</v>
      </c>
    </row>
    <row r="4" spans="1:12" ht="16.75" customHeight="1">
      <c r="A4" s="529"/>
      <c r="B4" s="130"/>
      <c r="C4" s="130"/>
      <c r="D4" s="130"/>
      <c r="E4" s="41"/>
      <c r="F4" s="41"/>
      <c r="G4" s="41"/>
      <c r="H4" s="41"/>
      <c r="I4" s="41"/>
      <c r="J4" s="41"/>
      <c r="K4" s="41"/>
      <c r="L4" s="41"/>
    </row>
    <row r="5" spans="1:12" ht="16.75" customHeight="1"/>
    <row r="6" spans="1:12" ht="27.65" customHeight="1">
      <c r="A6" s="530" t="s">
        <v>2</v>
      </c>
      <c r="B6" s="42"/>
      <c r="C6" s="35"/>
    </row>
    <row r="7" spans="1:12" ht="27.65" customHeight="1">
      <c r="A7" s="531" t="s">
        <v>809</v>
      </c>
      <c r="B7" s="43"/>
      <c r="C7" s="35"/>
    </row>
    <row r="8" spans="1:12" ht="16.75" customHeight="1">
      <c r="A8" s="44"/>
      <c r="B8" s="33"/>
    </row>
    <row r="9" spans="1:12" ht="16.75" customHeight="1"/>
    <row r="10" spans="1:12" ht="27.65" customHeight="1">
      <c r="A10" s="2" t="s">
        <v>4</v>
      </c>
      <c r="B10" s="3" t="s">
        <v>5</v>
      </c>
      <c r="C10" s="4" t="s">
        <v>6</v>
      </c>
      <c r="D10" s="5" t="s">
        <v>7</v>
      </c>
      <c r="E10" s="45"/>
      <c r="F10" s="620" t="s">
        <v>810</v>
      </c>
      <c r="G10" s="620" t="s">
        <v>811</v>
      </c>
      <c r="H10" s="620" t="s">
        <v>812</v>
      </c>
      <c r="I10" s="620" t="s">
        <v>813</v>
      </c>
      <c r="J10" s="620" t="s">
        <v>814</v>
      </c>
      <c r="K10" s="620" t="s">
        <v>815</v>
      </c>
      <c r="L10" s="109"/>
    </row>
    <row r="11" spans="1:12" ht="27.65" customHeight="1">
      <c r="A11" s="6" t="s">
        <v>10</v>
      </c>
      <c r="B11" s="47"/>
      <c r="C11" s="48"/>
      <c r="D11" s="7" t="s">
        <v>11</v>
      </c>
      <c r="E11" s="45"/>
      <c r="F11" s="621"/>
      <c r="G11" s="621"/>
      <c r="H11" s="621"/>
      <c r="I11" s="621"/>
      <c r="J11" s="621"/>
      <c r="K11" s="621"/>
      <c r="L11" s="109"/>
    </row>
    <row r="12" spans="1:12" ht="27.65" customHeight="1">
      <c r="A12" s="49"/>
      <c r="B12" s="50"/>
      <c r="C12" s="51"/>
      <c r="D12" s="52"/>
      <c r="E12" s="45"/>
      <c r="F12" s="622"/>
      <c r="G12" s="622"/>
      <c r="H12" s="622"/>
      <c r="I12" s="622"/>
      <c r="J12" s="622"/>
      <c r="K12" s="622"/>
      <c r="L12" s="35"/>
    </row>
    <row r="13" spans="1:12" ht="16.75" customHeight="1">
      <c r="A13" s="33"/>
      <c r="B13" s="53"/>
      <c r="C13" s="33"/>
      <c r="D13" s="33"/>
      <c r="F13" s="33"/>
      <c r="G13" s="33"/>
      <c r="H13" s="33"/>
      <c r="I13" s="33"/>
      <c r="J13" s="33"/>
      <c r="K13" s="33"/>
    </row>
    <row r="14" spans="1:12" ht="16.75" customHeight="1"/>
    <row r="15" spans="1:12" ht="16.75" customHeight="1">
      <c r="A15" s="54"/>
      <c r="B15" s="10" t="s">
        <v>816</v>
      </c>
      <c r="C15" s="55"/>
      <c r="D15" s="56"/>
      <c r="E15" s="45"/>
      <c r="F15" s="311"/>
      <c r="G15" s="311"/>
      <c r="H15" s="311"/>
      <c r="I15" s="311"/>
      <c r="J15" s="311"/>
      <c r="K15" s="311"/>
      <c r="L15" s="109"/>
    </row>
    <row r="16" spans="1:12" ht="16.75" customHeight="1">
      <c r="A16" s="11" t="s">
        <v>817</v>
      </c>
      <c r="B16" s="12" t="s">
        <v>818</v>
      </c>
      <c r="C16" s="65" t="s">
        <v>24</v>
      </c>
      <c r="D16" s="66" t="s">
        <v>29</v>
      </c>
      <c r="E16" s="45"/>
      <c r="F16" s="295">
        <f>IF(COUNTA(B9a!$B$13:$B$262)=0,NA(),COUNTA(B9a!$B$13:$B$262))</f>
        <v>184</v>
      </c>
      <c r="G16" s="295">
        <f>IF(COUNTA(B9b!$B$13:$B$262)=0,NA(),COUNTA(B9b!$B$13:$B$262))</f>
        <v>184</v>
      </c>
      <c r="H16" s="295">
        <f>IF(COUNTA(B9c!$B$13:$B$262)=0,NA(),COUNTA(B9c!$B$13:$B$262))</f>
        <v>184</v>
      </c>
      <c r="I16" s="295">
        <f>IF(COUNTA(B9d!$B$13:$B$262)=0,NA(),COUNTA(B9d!$B$13:$B$262))</f>
        <v>184</v>
      </c>
      <c r="J16" s="295">
        <f>IF(COUNTA(B9e!$B$13:$B$262)=0,NA(),COUNTA(B9e!$B$13:$B$262))</f>
        <v>184</v>
      </c>
      <c r="K16" s="295">
        <f>IF(COUNTA(B9f!$B$13:$B$262)=0,NA(),COUNTA(B9f!$B$13:$B$262))</f>
        <v>184</v>
      </c>
      <c r="L16" s="109"/>
    </row>
    <row r="17" spans="1:12" ht="16.75" customHeight="1">
      <c r="A17" s="19" t="s">
        <v>819</v>
      </c>
      <c r="B17" s="20" t="s">
        <v>820</v>
      </c>
      <c r="C17" s="70" t="s">
        <v>24</v>
      </c>
      <c r="D17" s="71" t="s">
        <v>29</v>
      </c>
      <c r="E17" s="45"/>
      <c r="F17" s="296">
        <f>IF(ISERROR(F16),NA(),COUNTIF(B9a!$K$13:$K$262,"&lt;"&amp;0))</f>
        <v>46</v>
      </c>
      <c r="G17" s="296">
        <f>IF(ISERROR(G16),NA(),COUNTIF(B9b!$K$13:$K$262,"&lt;"&amp;0))</f>
        <v>82</v>
      </c>
      <c r="H17" s="296">
        <f>IF(ISERROR(H16),NA(),COUNTIF(B9c!$K$13:$K$262,"&lt;"&amp;0))</f>
        <v>53</v>
      </c>
      <c r="I17" s="296">
        <f>IF(ISERROR(I16),NA(),COUNTIF(B9d!$K$13:$K$262,"&lt;"&amp;0))</f>
        <v>87</v>
      </c>
      <c r="J17" s="296">
        <f>IF(ISERROR(J16),NA(),COUNTIF(B9e!$K$13:$K$262,"&lt;"&amp;0))</f>
        <v>55</v>
      </c>
      <c r="K17" s="296">
        <f>IF(ISERROR(K16),NA(),COUNTIF(B9f!$K$13:$K$262,"&lt;"&amp;0))</f>
        <v>89</v>
      </c>
      <c r="L17" s="109"/>
    </row>
    <row r="18" spans="1:12" ht="16.75" customHeight="1">
      <c r="A18" s="19" t="s">
        <v>821</v>
      </c>
      <c r="B18" s="20" t="s">
        <v>822</v>
      </c>
      <c r="C18" s="70" t="s">
        <v>24</v>
      </c>
      <c r="D18" s="71" t="s">
        <v>29</v>
      </c>
      <c r="E18" s="45"/>
      <c r="F18" s="297">
        <f>IF(ISERROR(F16),NA(),B9a!$Q$263)</f>
        <v>47.164656255583203</v>
      </c>
      <c r="G18" s="297">
        <f>IF(ISERROR(G16),NA(),B9b!$Q$263)</f>
        <v>31.006612632045794</v>
      </c>
      <c r="H18" s="297">
        <f>IF(ISERROR(H16),NA(),B9c!$Q$263)</f>
        <v>-5.9801759065645665</v>
      </c>
      <c r="I18" s="297">
        <f>IF(ISERROR(I16),NA(),B9d!$Q$263)</f>
        <v>-22.413171387585628</v>
      </c>
      <c r="J18" s="297">
        <f>IF(ISERROR(J16),NA(),B9e!$Q$263)</f>
        <v>-48.885792198388046</v>
      </c>
      <c r="K18" s="297">
        <f>IF(ISERROR(K16),NA(),B9f!$Q$263)</f>
        <v>-65.610212924189042</v>
      </c>
      <c r="L18" s="109"/>
    </row>
    <row r="19" spans="1:12" ht="16.75" customHeight="1">
      <c r="A19" s="19" t="s">
        <v>823</v>
      </c>
      <c r="B19" s="20" t="s">
        <v>824</v>
      </c>
      <c r="C19" s="70" t="s">
        <v>24</v>
      </c>
      <c r="D19" s="71" t="s">
        <v>29</v>
      </c>
      <c r="E19" s="45"/>
      <c r="F19" s="296">
        <f t="shared" ref="F19:K19" si="0">ROUNDDOWN(F18,0)</f>
        <v>47</v>
      </c>
      <c r="G19" s="296">
        <f t="shared" si="0"/>
        <v>31</v>
      </c>
      <c r="H19" s="296">
        <f t="shared" si="0"/>
        <v>-5</v>
      </c>
      <c r="I19" s="296">
        <f t="shared" si="0"/>
        <v>-22</v>
      </c>
      <c r="J19" s="296">
        <f t="shared" si="0"/>
        <v>-48</v>
      </c>
      <c r="K19" s="296">
        <f t="shared" si="0"/>
        <v>-65</v>
      </c>
      <c r="L19" s="109"/>
    </row>
    <row r="20" spans="1:12" ht="16.75" customHeight="1">
      <c r="A20" s="19" t="s">
        <v>825</v>
      </c>
      <c r="B20" s="20" t="s">
        <v>826</v>
      </c>
      <c r="C20" s="70" t="s">
        <v>827</v>
      </c>
      <c r="D20" s="71" t="s">
        <v>29</v>
      </c>
      <c r="E20" s="45"/>
      <c r="F20" s="298" t="str">
        <f t="shared" ref="F20:K20" si="1">_xlfn.IFS(F18=100,"A",F18&gt;=90,"B",F18&gt;=50,"C",F18&lt;50,"D")</f>
        <v>D</v>
      </c>
      <c r="G20" s="298" t="str">
        <f t="shared" si="1"/>
        <v>D</v>
      </c>
      <c r="H20" s="298" t="str">
        <f t="shared" si="1"/>
        <v>D</v>
      </c>
      <c r="I20" s="298" t="str">
        <f t="shared" si="1"/>
        <v>D</v>
      </c>
      <c r="J20" s="298" t="str">
        <f t="shared" si="1"/>
        <v>D</v>
      </c>
      <c r="K20" s="298" t="str">
        <f t="shared" si="1"/>
        <v>D</v>
      </c>
      <c r="L20" s="109"/>
    </row>
    <row r="21" spans="1:12" ht="16.75" customHeight="1">
      <c r="A21" s="26" t="s">
        <v>828</v>
      </c>
      <c r="B21" s="27" t="s">
        <v>829</v>
      </c>
      <c r="C21" s="28" t="s">
        <v>28</v>
      </c>
      <c r="D21" s="29" t="s">
        <v>29</v>
      </c>
      <c r="E21" s="45"/>
      <c r="F21" s="299">
        <f>IF(ISERROR(F16),NA(),B9a!$R$263)</f>
        <v>0.69382884676896128</v>
      </c>
      <c r="G21" s="299">
        <f>IF(ISERROR(G16),NA(),B9b!$R$263)</f>
        <v>0.68253796024840652</v>
      </c>
      <c r="H21" s="299">
        <f>IF(ISERROR(H16),NA(),B9c!$R$263)</f>
        <v>0.59691792332711269</v>
      </c>
      <c r="I21" s="299">
        <f>IF(ISERROR(I16),NA(),B9d!$R$263)</f>
        <v>0.58586222821247258</v>
      </c>
      <c r="J21" s="299">
        <f>IF(ISERROR(J16),NA(),B9e!$R$263)</f>
        <v>0.46538079885197559</v>
      </c>
      <c r="K21" s="299">
        <f>IF(ISERROR(K16),NA(),B9f!$R$263)</f>
        <v>0.45432510373733548</v>
      </c>
      <c r="L21" s="109"/>
    </row>
    <row r="22" spans="1:12" ht="16.75" customHeight="1">
      <c r="A22" s="106"/>
      <c r="B22" s="106"/>
      <c r="C22" s="106"/>
      <c r="D22" s="106"/>
      <c r="F22" s="33"/>
      <c r="G22" s="33"/>
      <c r="H22" s="33"/>
      <c r="I22" s="33"/>
      <c r="J22" s="33"/>
      <c r="K22" s="33"/>
    </row>
    <row r="23" spans="1:12" ht="16.75" customHeight="1">
      <c r="A23" s="33"/>
      <c r="B23" s="33"/>
      <c r="C23" s="33"/>
      <c r="D23" s="33"/>
    </row>
    <row r="24" spans="1:12" ht="16.75" customHeight="1"/>
    <row r="25" spans="1:12" ht="17.5" customHeight="1">
      <c r="F25" s="623" t="s">
        <v>830</v>
      </c>
      <c r="G25" s="624"/>
      <c r="H25" s="624"/>
      <c r="I25" s="624"/>
      <c r="J25" s="624"/>
      <c r="K25" s="625"/>
      <c r="L25" s="109"/>
    </row>
    <row r="26" spans="1:12" ht="17.5" customHeight="1">
      <c r="F26" s="300" t="s">
        <v>831</v>
      </c>
      <c r="G26" s="300" t="s">
        <v>832</v>
      </c>
      <c r="H26" s="300" t="s">
        <v>833</v>
      </c>
      <c r="I26" s="300" t="s">
        <v>834</v>
      </c>
      <c r="J26" s="626" t="s">
        <v>5</v>
      </c>
      <c r="K26" s="627"/>
      <c r="L26" s="109"/>
    </row>
    <row r="27" spans="1:12" ht="16.75" customHeight="1">
      <c r="F27" s="302" t="s">
        <v>835</v>
      </c>
      <c r="G27" s="303">
        <v>100</v>
      </c>
      <c r="H27" s="303">
        <v>50</v>
      </c>
      <c r="I27" s="304">
        <v>12.5</v>
      </c>
      <c r="J27" s="628" t="s">
        <v>836</v>
      </c>
      <c r="K27" s="629"/>
      <c r="L27" s="109"/>
    </row>
    <row r="28" spans="1:12" ht="16.75" customHeight="1">
      <c r="F28" s="305" t="s">
        <v>837</v>
      </c>
      <c r="G28" s="305" t="s">
        <v>838</v>
      </c>
      <c r="H28" s="306">
        <v>45</v>
      </c>
      <c r="I28" s="307">
        <v>11.25</v>
      </c>
      <c r="J28" s="616" t="s">
        <v>839</v>
      </c>
      <c r="K28" s="617"/>
      <c r="L28" s="109"/>
    </row>
    <row r="29" spans="1:12" ht="16.75" customHeight="1">
      <c r="F29" s="305" t="s">
        <v>29</v>
      </c>
      <c r="G29" s="305" t="s">
        <v>840</v>
      </c>
      <c r="H29" s="306">
        <v>30</v>
      </c>
      <c r="I29" s="307">
        <v>7.5</v>
      </c>
      <c r="J29" s="616" t="s">
        <v>841</v>
      </c>
      <c r="K29" s="617"/>
      <c r="L29" s="109"/>
    </row>
    <row r="30" spans="1:12" ht="17.5" customHeight="1" thickBot="1">
      <c r="F30" s="308" t="s">
        <v>842</v>
      </c>
      <c r="G30" s="308" t="s">
        <v>843</v>
      </c>
      <c r="H30" s="309">
        <v>5</v>
      </c>
      <c r="I30" s="310">
        <v>1.25</v>
      </c>
      <c r="J30" s="618" t="s">
        <v>844</v>
      </c>
      <c r="K30" s="619"/>
      <c r="L30" s="109"/>
    </row>
    <row r="31" spans="1:12" ht="16.75" customHeight="1">
      <c r="F31" s="33"/>
      <c r="G31" s="33"/>
      <c r="H31" s="33"/>
      <c r="I31" s="115"/>
      <c r="J31" s="33"/>
      <c r="K31" s="286"/>
    </row>
    <row r="32" spans="1:12" ht="16.75" customHeight="1">
      <c r="F32" s="36"/>
      <c r="G32" s="36"/>
      <c r="H32" s="36"/>
    </row>
    <row r="33" spans="1:7" ht="16.75" customHeight="1"/>
    <row r="34" spans="1:7" ht="15.75" customHeight="1" thickBot="1"/>
    <row r="35" spans="1:7" ht="16.75" customHeight="1">
      <c r="A35" s="551" t="s">
        <v>147</v>
      </c>
      <c r="B35" s="33"/>
      <c r="C35" s="33" t="s">
        <v>42</v>
      </c>
      <c r="D35" s="33"/>
      <c r="E35" s="33"/>
      <c r="F35" s="63"/>
      <c r="G35" s="35"/>
    </row>
    <row r="36" spans="1:7" ht="16.75" customHeight="1">
      <c r="A36" s="541"/>
      <c r="G36" s="35"/>
    </row>
    <row r="37" spans="1:7" ht="16.75" customHeight="1">
      <c r="A37" s="541" t="s">
        <v>43</v>
      </c>
      <c r="C37" s="36" t="s">
        <v>42</v>
      </c>
      <c r="G37" s="35"/>
    </row>
    <row r="38" spans="1:7" ht="16.75" customHeight="1">
      <c r="A38" s="541"/>
      <c r="G38" s="35"/>
    </row>
    <row r="39" spans="1:7" ht="16.75" customHeight="1" thickBot="1">
      <c r="A39" s="552" t="s">
        <v>294</v>
      </c>
      <c r="B39" s="38"/>
      <c r="C39" s="539" t="s">
        <v>149</v>
      </c>
      <c r="D39" s="100"/>
      <c r="G39" s="35"/>
    </row>
    <row r="40" spans="1:7" ht="16.75" customHeight="1">
      <c r="A40" s="33"/>
      <c r="B40" s="33"/>
      <c r="C40" s="33"/>
      <c r="D40" s="33"/>
      <c r="E40" s="33"/>
      <c r="F40" s="33"/>
    </row>
    <row r="41" spans="1:7" ht="16.75" customHeight="1"/>
    <row r="42" spans="1:7" ht="16.75" customHeight="1"/>
    <row r="43" spans="1:7" ht="16.75" customHeight="1"/>
    <row r="44" spans="1:7" ht="16.75" customHeight="1"/>
    <row r="45" spans="1:7" ht="16.75" customHeight="1"/>
    <row r="46" spans="1:7" ht="16.75" customHeight="1"/>
    <row r="47" spans="1:7" ht="16.75" customHeight="1"/>
    <row r="48" spans="1:7" ht="16.75" customHeight="1"/>
    <row r="49" ht="16.75" customHeight="1"/>
    <row r="50" ht="16.75" customHeight="1"/>
    <row r="51" ht="16.75" customHeight="1"/>
    <row r="52" ht="16.75" customHeight="1"/>
    <row r="53" ht="16.75" customHeight="1"/>
    <row r="54" ht="16.75" customHeight="1"/>
    <row r="55" ht="16.75" customHeight="1"/>
    <row r="56" ht="16.75" customHeight="1"/>
    <row r="57" ht="16.75" customHeight="1"/>
    <row r="58" ht="16.75" customHeight="1"/>
    <row r="59" ht="16.75" customHeight="1"/>
    <row r="60" ht="16.75" customHeight="1"/>
    <row r="61" ht="16.75" customHeight="1"/>
    <row r="62" ht="16.75" customHeight="1"/>
    <row r="63" ht="16.75" customHeight="1"/>
    <row r="64" ht="16.75" customHeight="1"/>
    <row r="65" ht="16.75" customHeight="1"/>
    <row r="66" ht="16.75" customHeight="1"/>
    <row r="67" ht="16.75" customHeight="1"/>
    <row r="68" ht="16.75" customHeight="1"/>
    <row r="69" ht="16.75" customHeight="1"/>
    <row r="70" ht="16.75" customHeight="1"/>
    <row r="71" ht="16.75" customHeight="1"/>
    <row r="72" ht="16.75" customHeight="1"/>
    <row r="73" ht="16.75" customHeight="1"/>
    <row r="74" ht="16.75" customHeight="1"/>
    <row r="75" ht="16.75" customHeight="1"/>
    <row r="76" ht="16.75" customHeight="1"/>
    <row r="77" ht="16.75" customHeight="1"/>
    <row r="78" ht="16.75" customHeight="1"/>
    <row r="79" ht="16.75" customHeight="1"/>
    <row r="80" ht="16.75" customHeight="1"/>
    <row r="81" ht="16.75" customHeight="1"/>
    <row r="82" ht="16.75" customHeight="1"/>
    <row r="83" ht="16.75" customHeight="1"/>
    <row r="84" ht="16.75" customHeight="1"/>
    <row r="85" ht="16.75" customHeight="1"/>
    <row r="86" ht="16.75" customHeight="1"/>
    <row r="87" ht="16.75" customHeight="1"/>
    <row r="88" ht="16.75" customHeight="1"/>
    <row r="89" ht="16.75" customHeight="1"/>
    <row r="90" ht="16.75" customHeight="1"/>
    <row r="91" ht="16.75" customHeight="1"/>
    <row r="92" ht="16.75" customHeight="1"/>
    <row r="93" ht="16.75" customHeight="1"/>
    <row r="94" ht="16.75" customHeight="1"/>
    <row r="95" ht="16.75" customHeight="1"/>
    <row r="96" ht="16.75" customHeight="1"/>
    <row r="97" ht="16.75" customHeight="1"/>
    <row r="98" ht="16.75" customHeight="1"/>
    <row r="99" ht="16.75" customHeight="1"/>
    <row r="100" ht="16.75" customHeight="1"/>
    <row r="101" ht="16.75" customHeight="1"/>
    <row r="102" ht="16.75" customHeight="1"/>
    <row r="103" ht="16.75" customHeight="1"/>
    <row r="104" ht="16.75" customHeight="1"/>
    <row r="105" ht="16.75" customHeight="1"/>
    <row r="106" ht="16.75" customHeight="1"/>
    <row r="107" ht="16.75" customHeight="1"/>
    <row r="108" ht="16.75" customHeight="1"/>
    <row r="109" ht="16.75" customHeight="1"/>
    <row r="110" ht="16.75" customHeight="1"/>
    <row r="111" ht="16.75" customHeight="1"/>
    <row r="112" ht="16.75" customHeight="1"/>
    <row r="113" ht="16.75" customHeight="1"/>
    <row r="114" ht="16.75" customHeight="1"/>
    <row r="115" ht="16.75" customHeight="1"/>
    <row r="116" ht="16.75" customHeight="1"/>
    <row r="117" ht="16.75" customHeight="1"/>
    <row r="118" ht="16.75" customHeight="1"/>
    <row r="119" ht="16.75" customHeight="1"/>
    <row r="120" ht="16.75" customHeight="1"/>
    <row r="121" ht="16.75" customHeight="1"/>
    <row r="122" ht="16.75" customHeight="1"/>
    <row r="123" ht="16.75" customHeight="1"/>
    <row r="124" ht="16.75" customHeight="1"/>
    <row r="125" ht="16.75" customHeight="1"/>
    <row r="126" ht="16.75" customHeight="1"/>
    <row r="127" ht="16.75" customHeight="1"/>
    <row r="128" ht="16.75" customHeight="1"/>
    <row r="129" ht="16.75" customHeight="1"/>
    <row r="130" ht="16.75" customHeight="1"/>
    <row r="131" ht="16.75" customHeight="1"/>
    <row r="132" ht="16.75" customHeight="1"/>
    <row r="133" ht="16.75" customHeight="1"/>
    <row r="134" ht="16.75" customHeight="1"/>
    <row r="135" ht="16.75" customHeight="1"/>
    <row r="136" ht="16.75" customHeight="1"/>
    <row r="137" ht="16.75" customHeight="1"/>
    <row r="138" ht="16.75" customHeight="1"/>
    <row r="139" ht="16.75" customHeight="1"/>
    <row r="140" ht="16.75" customHeight="1"/>
    <row r="141" ht="16.75" customHeight="1"/>
    <row r="142" ht="16.75" customHeight="1"/>
    <row r="143" ht="16.75" customHeight="1"/>
    <row r="144" ht="16.75" customHeight="1"/>
    <row r="145" ht="16.75" customHeight="1"/>
    <row r="146" ht="16.75" customHeight="1"/>
    <row r="147" ht="16.75" customHeight="1"/>
    <row r="148" ht="16.75" customHeight="1"/>
    <row r="149" ht="16.75" customHeight="1"/>
    <row r="150" ht="16.75" customHeight="1"/>
    <row r="151" ht="16.75" customHeight="1"/>
    <row r="152" ht="16.75" customHeight="1"/>
    <row r="153" ht="16.75" customHeight="1"/>
    <row r="154" ht="16.75" customHeight="1"/>
    <row r="155" ht="16.75" customHeight="1"/>
    <row r="156" ht="16.75" customHeight="1"/>
    <row r="157" ht="16.75" customHeight="1"/>
    <row r="158" ht="16.75" customHeight="1"/>
    <row r="159" ht="16.75" customHeight="1"/>
    <row r="160" ht="16.75" customHeight="1"/>
    <row r="161" ht="16.75" customHeight="1"/>
    <row r="162" ht="16.75" customHeight="1"/>
    <row r="163" ht="16.75" customHeight="1"/>
    <row r="164" ht="16.75" customHeight="1"/>
    <row r="165" ht="16.75" customHeight="1"/>
    <row r="166" ht="16.75" customHeight="1"/>
    <row r="167" ht="16.75" customHeight="1"/>
    <row r="168" ht="16.75" customHeight="1"/>
    <row r="169" ht="16.75" customHeight="1"/>
    <row r="170" ht="16.75" customHeight="1"/>
    <row r="171" ht="16.75" customHeight="1"/>
    <row r="172" ht="16.75" customHeight="1"/>
    <row r="173" ht="16.75" customHeight="1"/>
    <row r="174" ht="16.75" customHeight="1"/>
    <row r="175" ht="16.75" customHeight="1"/>
    <row r="176" ht="16.75" customHeight="1"/>
    <row r="177" ht="16.75" customHeight="1"/>
    <row r="178" ht="16.75" customHeight="1"/>
    <row r="179" ht="16.75" customHeight="1"/>
    <row r="180" ht="16.75" customHeight="1"/>
    <row r="181" ht="16.75" customHeight="1"/>
    <row r="182" ht="16.75" customHeight="1"/>
    <row r="183" ht="16.75" customHeight="1"/>
    <row r="184" ht="16.75" customHeight="1"/>
    <row r="185" ht="16.75" customHeight="1"/>
    <row r="186" ht="16.75" customHeight="1"/>
    <row r="187" ht="16.75" customHeight="1"/>
    <row r="188" ht="16.75" customHeight="1"/>
    <row r="189" ht="16.75" customHeight="1"/>
    <row r="190" ht="16.75" customHeight="1"/>
    <row r="191" ht="16.75" customHeight="1"/>
    <row r="192" ht="16.75" customHeight="1"/>
    <row r="193" ht="16.75" customHeight="1"/>
    <row r="194" ht="16.75" customHeight="1"/>
    <row r="195" ht="16.75" customHeight="1"/>
    <row r="196" ht="16.75" customHeight="1"/>
    <row r="197" ht="16.75" customHeight="1"/>
    <row r="198" ht="16.75" customHeight="1"/>
    <row r="199" ht="16.75" customHeight="1"/>
    <row r="200" ht="16.75" customHeight="1"/>
    <row r="201" ht="16.75" customHeight="1"/>
    <row r="202" ht="16.75" customHeight="1"/>
    <row r="203" ht="16.75" customHeight="1"/>
    <row r="204" ht="16.75" customHeight="1"/>
    <row r="205" ht="16.75" customHeight="1"/>
    <row r="206" ht="16.75" customHeight="1"/>
    <row r="207" ht="16.75" customHeight="1"/>
    <row r="208" ht="16.75" customHeight="1"/>
    <row r="209" ht="16.75" customHeight="1"/>
    <row r="210" ht="16.75" customHeight="1"/>
    <row r="211" ht="16.75" customHeight="1"/>
    <row r="212" ht="16.75" customHeight="1"/>
    <row r="213" ht="16.75" customHeight="1"/>
    <row r="214" ht="16.75" customHeight="1"/>
    <row r="215" ht="16.75" customHeight="1"/>
    <row r="216" ht="16.75" customHeight="1"/>
    <row r="217" ht="16.75" customHeight="1"/>
    <row r="218" ht="16.75" customHeight="1"/>
    <row r="219" ht="16.75" customHeight="1"/>
    <row r="220" ht="16.75" customHeight="1"/>
    <row r="221" ht="16.75" customHeight="1"/>
    <row r="222" ht="16.75" customHeight="1"/>
    <row r="223" ht="16.75" customHeight="1"/>
    <row r="224" ht="16.75" customHeight="1"/>
    <row r="225" ht="16.75" customHeight="1"/>
    <row r="226" ht="16.75" customHeight="1"/>
    <row r="227" ht="16.75" customHeight="1"/>
    <row r="228" ht="16.75" customHeight="1"/>
    <row r="229" ht="16.75" customHeight="1"/>
    <row r="230" ht="16.75" customHeight="1"/>
    <row r="231" ht="16.75" customHeight="1"/>
    <row r="232" ht="16.75" customHeight="1"/>
    <row r="233" ht="16.75" customHeight="1"/>
    <row r="234" ht="16.75" customHeight="1"/>
    <row r="235" ht="16.75" customHeight="1"/>
    <row r="236" ht="16.75" customHeight="1"/>
    <row r="237" ht="16.75" customHeight="1"/>
    <row r="238" ht="16.75" customHeight="1"/>
    <row r="239" ht="16.75" customHeight="1"/>
    <row r="240" ht="16.75" customHeight="1"/>
    <row r="241" ht="16.75" customHeight="1"/>
    <row r="242" ht="16.75" customHeight="1"/>
    <row r="243" ht="16.75" customHeight="1"/>
    <row r="244" ht="16.75" customHeight="1"/>
    <row r="245" ht="16.75" customHeight="1"/>
    <row r="246" ht="16.75" customHeight="1"/>
    <row r="247" ht="16.75" customHeight="1"/>
    <row r="248" ht="16.75" customHeight="1"/>
    <row r="249" ht="16.75" customHeight="1"/>
    <row r="250" ht="16.75" customHeight="1"/>
    <row r="251" ht="16.75" customHeight="1"/>
    <row r="252" ht="16.75" customHeight="1"/>
    <row r="253" ht="16.75" customHeight="1"/>
    <row r="254" ht="16.75" customHeight="1"/>
    <row r="255" ht="16.75" customHeight="1"/>
    <row r="256" ht="16.75" customHeight="1"/>
    <row r="257" ht="16.75" customHeight="1"/>
    <row r="258" ht="16.75" customHeight="1"/>
    <row r="259" ht="16.75" customHeight="1"/>
    <row r="260" ht="16.75" customHeight="1"/>
    <row r="261" ht="16.75" customHeight="1"/>
    <row r="262" ht="16.75" customHeight="1"/>
    <row r="263" ht="16.75" customHeight="1"/>
    <row r="264" ht="16.75" customHeight="1"/>
    <row r="265" ht="16.75" customHeight="1"/>
    <row r="266" ht="16.75" customHeight="1"/>
    <row r="267" ht="16.75" customHeight="1"/>
    <row r="268" ht="16.75" customHeight="1"/>
    <row r="269" ht="16.75" customHeight="1"/>
    <row r="270" ht="16.75" customHeight="1"/>
    <row r="271" ht="16.75" customHeight="1"/>
    <row r="272" ht="16.75" customHeight="1"/>
    <row r="273" ht="16.75" customHeight="1"/>
    <row r="274" ht="16.75" customHeight="1"/>
    <row r="275" ht="16.75" customHeight="1"/>
    <row r="276" ht="16.75" customHeight="1"/>
    <row r="277" ht="16.75" customHeight="1"/>
    <row r="278" ht="16.75" customHeight="1"/>
    <row r="279" ht="16.75" customHeight="1"/>
    <row r="280" ht="16.75" customHeight="1"/>
    <row r="281" ht="16.75" customHeight="1"/>
    <row r="282" ht="16.75" customHeight="1"/>
    <row r="283" ht="16.75" customHeight="1"/>
    <row r="284" ht="16.75" customHeight="1"/>
    <row r="285" ht="16.75" customHeight="1"/>
    <row r="286" ht="16.75" customHeight="1"/>
    <row r="287" ht="16.75" customHeight="1"/>
    <row r="288" ht="16.75" customHeight="1"/>
    <row r="289" ht="16.75" customHeight="1"/>
    <row r="290" ht="16.75" customHeight="1"/>
    <row r="291" ht="16.75" customHeight="1"/>
    <row r="292" ht="16.75" customHeight="1"/>
    <row r="293" ht="16.75" customHeight="1"/>
    <row r="294" ht="16.75" customHeight="1"/>
    <row r="295" ht="16.75" customHeight="1"/>
    <row r="296" ht="16.75" customHeight="1"/>
    <row r="297" ht="16.75" customHeight="1"/>
    <row r="298" ht="16.75" customHeight="1"/>
    <row r="299" ht="16.75" customHeight="1"/>
    <row r="300" ht="16.75" customHeight="1"/>
    <row r="301" ht="16.75" customHeight="1"/>
    <row r="302" ht="16.75" customHeight="1"/>
    <row r="303" ht="16.75" customHeight="1"/>
    <row r="304" ht="16.75" customHeight="1"/>
    <row r="305" ht="16.75" customHeight="1"/>
    <row r="306" ht="16.75" customHeight="1"/>
    <row r="307" ht="16.75" customHeight="1"/>
    <row r="308" ht="16.75" customHeight="1"/>
    <row r="309" ht="16.75" customHeight="1"/>
    <row r="310" ht="16.75" customHeight="1"/>
    <row r="311" ht="16.75" customHeight="1"/>
    <row r="312" ht="16.75" customHeight="1"/>
    <row r="313" ht="16.75" customHeight="1"/>
    <row r="314" ht="16.75" customHeight="1"/>
    <row r="315" ht="16.75" customHeight="1"/>
    <row r="316" ht="16.75" customHeight="1"/>
    <row r="317" ht="16.75" customHeight="1"/>
    <row r="318" ht="16.75" customHeight="1"/>
    <row r="319" ht="16.75" customHeight="1"/>
    <row r="320" ht="16.75" customHeight="1"/>
    <row r="321" ht="16.75" customHeight="1"/>
    <row r="322" ht="16.75" customHeight="1"/>
    <row r="323" ht="16.75" customHeight="1"/>
    <row r="324" ht="16.75" customHeight="1"/>
    <row r="325" ht="16.75" customHeight="1"/>
    <row r="326" ht="16.75" customHeight="1"/>
    <row r="327" ht="16.75" customHeight="1"/>
    <row r="328" ht="16.75" customHeight="1"/>
    <row r="329" ht="16.75" customHeight="1"/>
    <row r="330" ht="16.75" customHeight="1"/>
    <row r="331" ht="16.75" customHeight="1"/>
    <row r="332" ht="16.75" customHeight="1"/>
    <row r="333" ht="16.75" customHeight="1"/>
    <row r="334" ht="16.75" customHeight="1"/>
    <row r="335" ht="16.75" customHeight="1"/>
    <row r="336" ht="16.75" customHeight="1"/>
    <row r="337" ht="16.75" customHeight="1"/>
    <row r="338" ht="16.75" customHeight="1"/>
    <row r="339" ht="16.75" customHeight="1"/>
    <row r="340" ht="16.75" customHeight="1"/>
    <row r="341" ht="16.75" customHeight="1"/>
    <row r="342" ht="16.75" customHeight="1"/>
    <row r="343" ht="16.75" customHeight="1"/>
    <row r="344" ht="16.75" customHeight="1"/>
    <row r="345" ht="16.75" customHeight="1"/>
    <row r="346" ht="16.75" customHeight="1"/>
  </sheetData>
  <mergeCells count="12">
    <mergeCell ref="J29:K29"/>
    <mergeCell ref="J30:K30"/>
    <mergeCell ref="F10:F12"/>
    <mergeCell ref="F25:K25"/>
    <mergeCell ref="J26:K26"/>
    <mergeCell ref="J28:K28"/>
    <mergeCell ref="J27:K27"/>
    <mergeCell ref="I10:I12"/>
    <mergeCell ref="J10:J12"/>
    <mergeCell ref="K10:K12"/>
    <mergeCell ref="G10:G12"/>
    <mergeCell ref="H10:H12"/>
  </mergeCell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75"/>
  <sheetViews>
    <sheetView showRuler="0" workbookViewId="0">
      <selection sqref="A1:XFD1048576"/>
    </sheetView>
  </sheetViews>
  <sheetFormatPr defaultColWidth="13.7265625" defaultRowHeight="12.5"/>
  <cols>
    <col min="1" max="1" width="7.453125" customWidth="1"/>
    <col min="2" max="2" width="59.453125" customWidth="1"/>
    <col min="3" max="3" width="20.81640625" customWidth="1"/>
    <col min="4" max="4" width="17.26953125" customWidth="1"/>
    <col min="5" max="5" width="12.81640625" customWidth="1"/>
    <col min="6" max="6" width="20.54296875" customWidth="1"/>
    <col min="7" max="7" width="21.81640625" customWidth="1"/>
    <col min="8" max="8" width="19" customWidth="1"/>
    <col min="9" max="9" width="1" customWidth="1"/>
    <col min="10" max="10" width="15.26953125" customWidth="1"/>
    <col min="11" max="11" width="12" customWidth="1"/>
    <col min="12" max="12" width="1.81640625" customWidth="1"/>
    <col min="13" max="13" width="25.1796875" customWidth="1"/>
    <col min="14" max="14" width="12.81640625" customWidth="1"/>
    <col min="15" max="15" width="25.1796875" customWidth="1"/>
    <col min="16" max="16" width="27.453125" customWidth="1"/>
    <col min="17" max="17" width="13" customWidth="1"/>
    <col min="18" max="18" width="16.453125" customWidth="1"/>
    <col min="19" max="19" width="9.54296875" customWidth="1"/>
  </cols>
  <sheetData>
    <row r="1" spans="1:19" ht="22.5" customHeight="1">
      <c r="A1" s="527" t="s">
        <v>0</v>
      </c>
    </row>
    <row r="2" spans="1:19" ht="22.5" customHeight="1"/>
    <row r="3" spans="1:19" ht="22.5" customHeight="1">
      <c r="A3" s="528" t="s">
        <v>1</v>
      </c>
    </row>
    <row r="4" spans="1:19" ht="17.5" customHeight="1">
      <c r="A4" s="39"/>
      <c r="B4" s="130"/>
      <c r="C4" s="130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1:19" ht="18.399999999999999" customHeight="1"/>
    <row r="6" spans="1:19" ht="22.5" customHeight="1">
      <c r="A6" s="642" t="s">
        <v>2</v>
      </c>
      <c r="B6" s="643"/>
      <c r="C6" s="643"/>
      <c r="D6" s="643"/>
      <c r="E6" s="643"/>
      <c r="F6" s="643"/>
      <c r="G6" s="644"/>
      <c r="H6" s="35"/>
    </row>
    <row r="7" spans="1:19" ht="23.25" customHeight="1">
      <c r="A7" s="639" t="s">
        <v>845</v>
      </c>
      <c r="B7" s="640"/>
      <c r="C7" s="640"/>
      <c r="D7" s="640"/>
      <c r="E7" s="640"/>
      <c r="F7" s="640"/>
      <c r="G7" s="641"/>
      <c r="H7" s="35"/>
    </row>
    <row r="8" spans="1:19" ht="18.399999999999999" customHeight="1">
      <c r="A8" s="44"/>
      <c r="B8" s="106"/>
      <c r="C8" s="106"/>
      <c r="D8" s="106"/>
      <c r="E8" s="106"/>
      <c r="F8" s="106"/>
      <c r="G8" s="106"/>
    </row>
    <row r="9" spans="1:19" ht="18.399999999999999" customHeight="1">
      <c r="B9" s="312">
        <v>1</v>
      </c>
      <c r="C9" s="313">
        <v>2</v>
      </c>
      <c r="D9" s="313">
        <v>3</v>
      </c>
      <c r="E9" s="313">
        <v>4</v>
      </c>
      <c r="F9" s="313">
        <v>5</v>
      </c>
      <c r="G9" s="313">
        <v>6</v>
      </c>
      <c r="H9" s="314">
        <v>7</v>
      </c>
      <c r="I9" s="45"/>
      <c r="J9" s="315">
        <v>8</v>
      </c>
      <c r="K9" s="316">
        <v>9</v>
      </c>
      <c r="L9" s="45"/>
      <c r="M9" s="312">
        <v>10</v>
      </c>
      <c r="N9" s="313">
        <v>11</v>
      </c>
      <c r="O9" s="313">
        <v>12</v>
      </c>
      <c r="P9" s="313">
        <v>13</v>
      </c>
      <c r="Q9" s="314">
        <v>14</v>
      </c>
      <c r="R9" s="317">
        <v>15</v>
      </c>
      <c r="S9" s="35"/>
    </row>
    <row r="10" spans="1:19" ht="14.15" customHeight="1">
      <c r="B10" s="636" t="s">
        <v>846</v>
      </c>
      <c r="C10" s="633" t="s">
        <v>847</v>
      </c>
      <c r="D10" s="633" t="s">
        <v>848</v>
      </c>
      <c r="E10" s="633" t="s">
        <v>849</v>
      </c>
      <c r="F10" s="633" t="s">
        <v>850</v>
      </c>
      <c r="G10" s="633" t="s">
        <v>851</v>
      </c>
      <c r="H10" s="646" t="s">
        <v>852</v>
      </c>
      <c r="I10" s="45"/>
      <c r="J10" s="645" t="s">
        <v>853</v>
      </c>
      <c r="K10" s="649" t="s">
        <v>854</v>
      </c>
      <c r="L10" s="45"/>
      <c r="M10" s="636" t="s">
        <v>855</v>
      </c>
      <c r="N10" s="633" t="s">
        <v>856</v>
      </c>
      <c r="O10" s="633" t="s">
        <v>857</v>
      </c>
      <c r="P10" s="633" t="s">
        <v>858</v>
      </c>
      <c r="Q10" s="646" t="s">
        <v>816</v>
      </c>
      <c r="R10" s="630" t="s">
        <v>829</v>
      </c>
      <c r="S10" s="35"/>
    </row>
    <row r="11" spans="1:19" ht="14.15" customHeight="1">
      <c r="B11" s="637"/>
      <c r="C11" s="634"/>
      <c r="D11" s="634"/>
      <c r="E11" s="634"/>
      <c r="F11" s="634"/>
      <c r="G11" s="634"/>
      <c r="H11" s="647"/>
      <c r="I11" s="45"/>
      <c r="J11" s="637"/>
      <c r="K11" s="647"/>
      <c r="L11" s="45"/>
      <c r="M11" s="637"/>
      <c r="N11" s="634"/>
      <c r="O11" s="634"/>
      <c r="P11" s="634"/>
      <c r="Q11" s="647"/>
      <c r="R11" s="631"/>
      <c r="S11" s="35"/>
    </row>
    <row r="12" spans="1:19" ht="15" customHeight="1">
      <c r="B12" s="638"/>
      <c r="C12" s="635"/>
      <c r="D12" s="635"/>
      <c r="E12" s="635"/>
      <c r="F12" s="635"/>
      <c r="G12" s="635"/>
      <c r="H12" s="648"/>
      <c r="I12" s="45"/>
      <c r="J12" s="638"/>
      <c r="K12" s="648"/>
      <c r="L12" s="45"/>
      <c r="M12" s="638"/>
      <c r="N12" s="635"/>
      <c r="O12" s="635"/>
      <c r="P12" s="635"/>
      <c r="Q12" s="648"/>
      <c r="R12" s="632"/>
      <c r="S12" s="35"/>
    </row>
    <row r="13" spans="1:19" ht="14.15" customHeight="1">
      <c r="B13" s="318" t="s">
        <v>859</v>
      </c>
      <c r="C13" s="319">
        <v>42.4562956898301</v>
      </c>
      <c r="D13" s="261">
        <v>0</v>
      </c>
      <c r="E13" s="261">
        <v>0</v>
      </c>
      <c r="F13" s="319">
        <v>35.967944019999997</v>
      </c>
      <c r="G13" s="319">
        <v>34.920333999999997</v>
      </c>
      <c r="H13" s="320">
        <f t="shared" ref="H13:H76" si="0">+C13+D13-E13-F13</f>
        <v>6.4883516698301023</v>
      </c>
      <c r="I13" s="45"/>
      <c r="J13" s="321">
        <v>1.3635447577982001</v>
      </c>
      <c r="K13" s="320">
        <f t="shared" ref="K13:K76" si="1">+H13-J13</f>
        <v>5.124806912031902</v>
      </c>
      <c r="L13" s="45"/>
      <c r="M13" s="214">
        <f t="shared" ref="M13:M76" si="2">+IF(ISERROR(K13/(F13+J13)),0,K13/(F13+J13))</f>
        <v>0.13727839633011715</v>
      </c>
      <c r="N13" s="319">
        <v>99.672869260151899</v>
      </c>
      <c r="O13" s="322">
        <f t="shared" ref="O13:O76" si="3">IF(K13&lt;0,N13/$N$263,0)</f>
        <v>0</v>
      </c>
      <c r="P13" s="323">
        <f t="shared" ref="P13:P76" si="4">(M13^2*O13)*100</f>
        <v>0</v>
      </c>
      <c r="Q13" s="341"/>
      <c r="R13" s="33"/>
    </row>
    <row r="14" spans="1:19" ht="14.15" customHeight="1">
      <c r="B14" s="324" t="s">
        <v>860</v>
      </c>
      <c r="C14" s="325">
        <v>98.941122266399802</v>
      </c>
      <c r="D14" s="326">
        <v>0</v>
      </c>
      <c r="E14" s="326">
        <v>0</v>
      </c>
      <c r="F14" s="325">
        <v>101.40310757</v>
      </c>
      <c r="G14" s="325">
        <v>98.449618999999998</v>
      </c>
      <c r="H14" s="327">
        <f t="shared" si="0"/>
        <v>-2.4619853036002013</v>
      </c>
      <c r="I14" s="45"/>
      <c r="J14" s="328">
        <v>9.0238625426542995</v>
      </c>
      <c r="K14" s="327">
        <f t="shared" si="1"/>
        <v>-11.485847846254501</v>
      </c>
      <c r="L14" s="45"/>
      <c r="M14" s="202">
        <f t="shared" si="2"/>
        <v>-0.10401306704817656</v>
      </c>
      <c r="N14" s="325">
        <v>307.29629314347198</v>
      </c>
      <c r="O14" s="329">
        <f t="shared" si="3"/>
        <v>5.6596359263386423E-2</v>
      </c>
      <c r="P14" s="330">
        <f t="shared" si="4"/>
        <v>6.123000573059359E-2</v>
      </c>
      <c r="Q14" s="103"/>
    </row>
    <row r="15" spans="1:19" ht="14.15" customHeight="1">
      <c r="B15" s="324" t="s">
        <v>861</v>
      </c>
      <c r="C15" s="325">
        <v>23.385681458052801</v>
      </c>
      <c r="D15" s="326">
        <v>0</v>
      </c>
      <c r="E15" s="326">
        <v>0</v>
      </c>
      <c r="F15" s="325">
        <v>18.606497829999999</v>
      </c>
      <c r="G15" s="325">
        <v>18.064561000000001</v>
      </c>
      <c r="H15" s="327">
        <f t="shared" si="0"/>
        <v>4.7791836280528024</v>
      </c>
      <c r="I15" s="45"/>
      <c r="J15" s="328">
        <v>0.36003573301050001</v>
      </c>
      <c r="K15" s="327">
        <f t="shared" si="1"/>
        <v>4.4191478950423022</v>
      </c>
      <c r="L15" s="45"/>
      <c r="M15" s="202">
        <f t="shared" si="2"/>
        <v>0.23299713046461745</v>
      </c>
      <c r="N15" s="325">
        <v>63.8833772761066</v>
      </c>
      <c r="O15" s="329">
        <f t="shared" si="3"/>
        <v>0</v>
      </c>
      <c r="P15" s="330">
        <f t="shared" si="4"/>
        <v>0</v>
      </c>
      <c r="Q15" s="103"/>
    </row>
    <row r="16" spans="1:19" ht="14.15" customHeight="1">
      <c r="B16" s="324" t="s">
        <v>862</v>
      </c>
      <c r="C16" s="325">
        <v>3.35061557875306</v>
      </c>
      <c r="D16" s="326">
        <v>0</v>
      </c>
      <c r="E16" s="326">
        <v>0</v>
      </c>
      <c r="F16" s="325">
        <v>4.9682544399999999</v>
      </c>
      <c r="G16" s="325">
        <v>4.8235479999999997</v>
      </c>
      <c r="H16" s="327">
        <f t="shared" si="0"/>
        <v>-1.6176388612469399</v>
      </c>
      <c r="I16" s="45"/>
      <c r="J16" s="328">
        <v>0.58337243634479996</v>
      </c>
      <c r="K16" s="327">
        <f t="shared" si="1"/>
        <v>-2.20101129759174</v>
      </c>
      <c r="L16" s="45"/>
      <c r="M16" s="202">
        <f t="shared" si="2"/>
        <v>-0.39646239681022821</v>
      </c>
      <c r="N16" s="325">
        <v>8.4643526270414604</v>
      </c>
      <c r="O16" s="329">
        <f t="shared" si="3"/>
        <v>1.5589239209871147E-3</v>
      </c>
      <c r="P16" s="330">
        <f t="shared" si="4"/>
        <v>2.4503545333547653E-2</v>
      </c>
      <c r="Q16" s="103"/>
    </row>
    <row r="17" spans="2:17" ht="14.15" customHeight="1">
      <c r="B17" s="324" t="s">
        <v>863</v>
      </c>
      <c r="C17" s="325">
        <v>0.29682845076530601</v>
      </c>
      <c r="D17" s="326">
        <v>0</v>
      </c>
      <c r="E17" s="326">
        <v>0</v>
      </c>
      <c r="F17" s="325">
        <v>0.1236</v>
      </c>
      <c r="G17" s="325">
        <v>0.12</v>
      </c>
      <c r="H17" s="327">
        <f t="shared" si="0"/>
        <v>0.17322845076530602</v>
      </c>
      <c r="I17" s="45"/>
      <c r="J17" s="328">
        <v>5.3061480000000001E-3</v>
      </c>
      <c r="K17" s="327">
        <f t="shared" si="1"/>
        <v>0.16792230276530601</v>
      </c>
      <c r="L17" s="45"/>
      <c r="M17" s="202">
        <f t="shared" si="2"/>
        <v>1.302671015856482</v>
      </c>
      <c r="N17" s="325">
        <v>0.34729656872238501</v>
      </c>
      <c r="O17" s="329">
        <f t="shared" si="3"/>
        <v>0</v>
      </c>
      <c r="P17" s="330">
        <f t="shared" si="4"/>
        <v>0</v>
      </c>
      <c r="Q17" s="103"/>
    </row>
    <row r="18" spans="2:17" ht="14.15" customHeight="1">
      <c r="B18" s="324" t="s">
        <v>864</v>
      </c>
      <c r="C18" s="325">
        <v>0.17910000000000001</v>
      </c>
      <c r="D18" s="326">
        <v>0</v>
      </c>
      <c r="E18" s="326">
        <v>0</v>
      </c>
      <c r="F18" s="325">
        <v>0.15910616</v>
      </c>
      <c r="G18" s="325">
        <v>0.154472</v>
      </c>
      <c r="H18" s="327">
        <f t="shared" si="0"/>
        <v>1.9993840000000013E-2</v>
      </c>
      <c r="I18" s="45"/>
      <c r="J18" s="328">
        <v>1.8015590496799998E-2</v>
      </c>
      <c r="K18" s="327">
        <f t="shared" si="1"/>
        <v>1.9782495032000143E-3</v>
      </c>
      <c r="L18" s="45"/>
      <c r="M18" s="202">
        <f t="shared" si="2"/>
        <v>1.1168868293427095E-2</v>
      </c>
      <c r="N18" s="325">
        <v>0.40331214432277002</v>
      </c>
      <c r="O18" s="329">
        <f t="shared" si="3"/>
        <v>0</v>
      </c>
      <c r="P18" s="330">
        <f t="shared" si="4"/>
        <v>0</v>
      </c>
      <c r="Q18" s="103"/>
    </row>
    <row r="19" spans="2:17" ht="14.15" customHeight="1">
      <c r="B19" s="324" t="s">
        <v>865</v>
      </c>
      <c r="C19" s="325">
        <v>25.549431669088801</v>
      </c>
      <c r="D19" s="326">
        <v>0</v>
      </c>
      <c r="E19" s="326">
        <v>0</v>
      </c>
      <c r="F19" s="325">
        <v>26.18923217</v>
      </c>
      <c r="G19" s="325">
        <v>25.426438999999998</v>
      </c>
      <c r="H19" s="327">
        <f t="shared" si="0"/>
        <v>-0.63980050091119978</v>
      </c>
      <c r="I19" s="45"/>
      <c r="J19" s="328">
        <v>2.6293989098680002</v>
      </c>
      <c r="K19" s="327">
        <f t="shared" si="1"/>
        <v>-3.2691994107792</v>
      </c>
      <c r="L19" s="45"/>
      <c r="M19" s="202">
        <f t="shared" si="2"/>
        <v>-0.11344048236430576</v>
      </c>
      <c r="N19" s="325">
        <v>73.714486107800298</v>
      </c>
      <c r="O19" s="329">
        <f t="shared" si="3"/>
        <v>1.3576380944904997E-2</v>
      </c>
      <c r="P19" s="330">
        <f t="shared" si="4"/>
        <v>1.7471095778018791E-2</v>
      </c>
      <c r="Q19" s="103"/>
    </row>
    <row r="20" spans="2:17" ht="14.15" customHeight="1">
      <c r="B20" s="324" t="s">
        <v>866</v>
      </c>
      <c r="C20" s="325">
        <v>112.747546</v>
      </c>
      <c r="D20" s="326">
        <v>0</v>
      </c>
      <c r="E20" s="326">
        <v>0</v>
      </c>
      <c r="F20" s="325">
        <v>101.65613119</v>
      </c>
      <c r="G20" s="325">
        <v>98.695273</v>
      </c>
      <c r="H20" s="327">
        <f t="shared" si="0"/>
        <v>11.091414810000003</v>
      </c>
      <c r="I20" s="45"/>
      <c r="J20" s="328">
        <v>1.8694562525841001</v>
      </c>
      <c r="K20" s="327">
        <f t="shared" si="1"/>
        <v>9.2219585574159026</v>
      </c>
      <c r="L20" s="45"/>
      <c r="M20" s="202">
        <f t="shared" si="2"/>
        <v>8.9079026598428673E-2</v>
      </c>
      <c r="N20" s="325">
        <v>354.58452700811199</v>
      </c>
      <c r="O20" s="329">
        <f t="shared" si="3"/>
        <v>0</v>
      </c>
      <c r="P20" s="330">
        <f t="shared" si="4"/>
        <v>0</v>
      </c>
      <c r="Q20" s="103"/>
    </row>
    <row r="21" spans="2:17" ht="14.15" customHeight="1">
      <c r="B21" s="324" t="s">
        <v>867</v>
      </c>
      <c r="C21" s="325">
        <v>1.746</v>
      </c>
      <c r="D21" s="326">
        <v>0</v>
      </c>
      <c r="E21" s="326">
        <v>0</v>
      </c>
      <c r="F21" s="325">
        <v>1.0323587000000001</v>
      </c>
      <c r="G21" s="325">
        <v>1.0022899999999999</v>
      </c>
      <c r="H21" s="327">
        <f t="shared" si="0"/>
        <v>0.71364129999999992</v>
      </c>
      <c r="I21" s="45"/>
      <c r="J21" s="328">
        <v>4.5527018670000002E-2</v>
      </c>
      <c r="K21" s="327">
        <f t="shared" si="1"/>
        <v>0.66811428132999995</v>
      </c>
      <c r="L21" s="45"/>
      <c r="M21" s="202">
        <f t="shared" si="2"/>
        <v>0.61983777107130067</v>
      </c>
      <c r="N21" s="325">
        <v>3.5986568141500301</v>
      </c>
      <c r="O21" s="329">
        <f t="shared" si="3"/>
        <v>0</v>
      </c>
      <c r="P21" s="330">
        <f t="shared" si="4"/>
        <v>0</v>
      </c>
      <c r="Q21" s="103"/>
    </row>
    <row r="22" spans="2:17" ht="14.15" customHeight="1">
      <c r="B22" s="324" t="s">
        <v>868</v>
      </c>
      <c r="C22" s="325">
        <v>0.55523919158400004</v>
      </c>
      <c r="D22" s="326">
        <v>0</v>
      </c>
      <c r="E22" s="326">
        <v>0</v>
      </c>
      <c r="F22" s="325">
        <v>1.7961387200000001</v>
      </c>
      <c r="G22" s="325">
        <v>1.743824</v>
      </c>
      <c r="H22" s="327">
        <f t="shared" si="0"/>
        <v>-1.240899528416</v>
      </c>
      <c r="I22" s="45"/>
      <c r="J22" s="328">
        <v>0.15917381336639999</v>
      </c>
      <c r="K22" s="327">
        <f t="shared" si="1"/>
        <v>-1.4000733417824001</v>
      </c>
      <c r="L22" s="45"/>
      <c r="M22" s="202">
        <f t="shared" si="2"/>
        <v>-0.71603557891174452</v>
      </c>
      <c r="N22" s="325">
        <v>5.449526696136</v>
      </c>
      <c r="O22" s="329">
        <f t="shared" si="3"/>
        <v>1.0036677226234229E-3</v>
      </c>
      <c r="P22" s="330">
        <f t="shared" si="4"/>
        <v>5.1458741714815931E-2</v>
      </c>
      <c r="Q22" s="103"/>
    </row>
    <row r="23" spans="2:17" ht="14.15" customHeight="1">
      <c r="B23" s="324" t="s">
        <v>869</v>
      </c>
      <c r="C23" s="325">
        <v>0.46226014372926799</v>
      </c>
      <c r="D23" s="326">
        <v>0</v>
      </c>
      <c r="E23" s="326">
        <v>0</v>
      </c>
      <c r="F23" s="325">
        <v>0.23159962000000001</v>
      </c>
      <c r="G23" s="325">
        <v>0.224854</v>
      </c>
      <c r="H23" s="327">
        <f t="shared" si="0"/>
        <v>0.23066052372926799</v>
      </c>
      <c r="I23" s="45"/>
      <c r="J23" s="328">
        <v>1.0558626675800001E-2</v>
      </c>
      <c r="K23" s="327">
        <f t="shared" si="1"/>
        <v>0.220101897053468</v>
      </c>
      <c r="L23" s="45"/>
      <c r="M23" s="202">
        <f t="shared" si="2"/>
        <v>0.90891761926298997</v>
      </c>
      <c r="N23" s="325">
        <v>0.71803187909250799</v>
      </c>
      <c r="O23" s="329">
        <f t="shared" si="3"/>
        <v>0</v>
      </c>
      <c r="P23" s="330">
        <f t="shared" si="4"/>
        <v>0</v>
      </c>
      <c r="Q23" s="103"/>
    </row>
    <row r="24" spans="2:17" ht="14.15" customHeight="1">
      <c r="B24" s="324" t="s">
        <v>870</v>
      </c>
      <c r="C24" s="325">
        <v>2</v>
      </c>
      <c r="D24" s="326">
        <v>0</v>
      </c>
      <c r="E24" s="326">
        <v>0</v>
      </c>
      <c r="F24" s="325">
        <v>1.4415457700000001</v>
      </c>
      <c r="G24" s="325">
        <v>1.399559</v>
      </c>
      <c r="H24" s="327">
        <f t="shared" si="0"/>
        <v>0.55845422999999994</v>
      </c>
      <c r="I24" s="45"/>
      <c r="J24" s="328">
        <v>5.1938894093099999E-2</v>
      </c>
      <c r="K24" s="327">
        <f t="shared" si="1"/>
        <v>0.5065153359068999</v>
      </c>
      <c r="L24" s="45"/>
      <c r="M24" s="202">
        <f t="shared" si="2"/>
        <v>0.33915000808828194</v>
      </c>
      <c r="N24" s="325">
        <v>5.3557569569678698</v>
      </c>
      <c r="O24" s="329">
        <f t="shared" si="3"/>
        <v>0</v>
      </c>
      <c r="P24" s="330">
        <f t="shared" si="4"/>
        <v>0</v>
      </c>
      <c r="Q24" s="103"/>
    </row>
    <row r="25" spans="2:17" ht="14.15" customHeight="1">
      <c r="B25" s="324" t="s">
        <v>871</v>
      </c>
      <c r="C25" s="325">
        <v>3.5819999999999998E-2</v>
      </c>
      <c r="D25" s="326">
        <v>0</v>
      </c>
      <c r="E25" s="326">
        <v>0</v>
      </c>
      <c r="F25" s="325">
        <v>8.4181900000000007E-3</v>
      </c>
      <c r="G25" s="325">
        <v>8.1729999999999997E-3</v>
      </c>
      <c r="H25" s="327">
        <f t="shared" si="0"/>
        <v>2.7401809999999999E-2</v>
      </c>
      <c r="I25" s="45"/>
      <c r="J25" s="328">
        <v>4.1804731540000001E-4</v>
      </c>
      <c r="K25" s="327">
        <f t="shared" si="1"/>
        <v>2.69837626846E-2</v>
      </c>
      <c r="L25" s="45"/>
      <c r="M25" s="202">
        <f t="shared" si="2"/>
        <v>3.0537616545870794</v>
      </c>
      <c r="N25" s="325">
        <v>4.8860157453040502E-2</v>
      </c>
      <c r="O25" s="329">
        <f t="shared" si="3"/>
        <v>0</v>
      </c>
      <c r="P25" s="330">
        <f t="shared" si="4"/>
        <v>0</v>
      </c>
      <c r="Q25" s="103"/>
    </row>
    <row r="26" spans="2:17" ht="14.15" customHeight="1">
      <c r="B26" s="324" t="s">
        <v>872</v>
      </c>
      <c r="C26" s="325">
        <v>0.24875</v>
      </c>
      <c r="D26" s="326">
        <v>0</v>
      </c>
      <c r="E26" s="326">
        <v>0</v>
      </c>
      <c r="F26" s="325">
        <v>0.17011171</v>
      </c>
      <c r="G26" s="325">
        <v>0.165157</v>
      </c>
      <c r="H26" s="327">
        <f t="shared" si="0"/>
        <v>7.863829E-2</v>
      </c>
      <c r="I26" s="45"/>
      <c r="J26" s="328">
        <v>1.0535018200300001E-2</v>
      </c>
      <c r="K26" s="327">
        <f t="shared" si="1"/>
        <v>6.8103271799699994E-2</v>
      </c>
      <c r="L26" s="45"/>
      <c r="M26" s="202">
        <f t="shared" si="2"/>
        <v>0.37699698454647623</v>
      </c>
      <c r="N26" s="325">
        <v>0.44823883576485002</v>
      </c>
      <c r="O26" s="329">
        <f t="shared" si="3"/>
        <v>0</v>
      </c>
      <c r="P26" s="330">
        <f t="shared" si="4"/>
        <v>0</v>
      </c>
      <c r="Q26" s="103"/>
    </row>
    <row r="27" spans="2:17" ht="14.15" customHeight="1">
      <c r="B27" s="324" t="s">
        <v>873</v>
      </c>
      <c r="C27" s="325">
        <v>9.4524999999999998E-2</v>
      </c>
      <c r="D27" s="326">
        <v>0</v>
      </c>
      <c r="E27" s="326">
        <v>0</v>
      </c>
      <c r="F27" s="325">
        <v>7.2404880000000005E-2</v>
      </c>
      <c r="G27" s="325">
        <v>7.0295999999999997E-2</v>
      </c>
      <c r="H27" s="327">
        <f t="shared" si="0"/>
        <v>2.2120119999999993E-2</v>
      </c>
      <c r="I27" s="45"/>
      <c r="J27" s="328">
        <v>4.4941709016E-3</v>
      </c>
      <c r="K27" s="327">
        <f t="shared" si="1"/>
        <v>1.7625949098399991E-2</v>
      </c>
      <c r="L27" s="45"/>
      <c r="M27" s="202">
        <f t="shared" si="2"/>
        <v>0.22920892900166154</v>
      </c>
      <c r="N27" s="325">
        <v>0.16209082994634899</v>
      </c>
      <c r="O27" s="329">
        <f t="shared" si="3"/>
        <v>0</v>
      </c>
      <c r="P27" s="330">
        <f t="shared" si="4"/>
        <v>0</v>
      </c>
      <c r="Q27" s="103"/>
    </row>
    <row r="28" spans="2:17" ht="14.15" customHeight="1">
      <c r="B28" s="324" t="s">
        <v>874</v>
      </c>
      <c r="C28" s="325">
        <v>0.14924999999999999</v>
      </c>
      <c r="D28" s="326">
        <v>0</v>
      </c>
      <c r="E28" s="326">
        <v>0</v>
      </c>
      <c r="F28" s="325">
        <v>0.11978179</v>
      </c>
      <c r="G28" s="325">
        <v>0.11629299999999999</v>
      </c>
      <c r="H28" s="327">
        <f t="shared" si="0"/>
        <v>2.9468209999999995E-2</v>
      </c>
      <c r="I28" s="45"/>
      <c r="J28" s="328">
        <v>1.27435846381E-2</v>
      </c>
      <c r="K28" s="327">
        <f t="shared" si="1"/>
        <v>1.6724625361899996E-2</v>
      </c>
      <c r="L28" s="45"/>
      <c r="M28" s="202">
        <f t="shared" si="2"/>
        <v>0.12619941960225781</v>
      </c>
      <c r="N28" s="325">
        <v>0.44857694799105902</v>
      </c>
      <c r="O28" s="329">
        <f t="shared" si="3"/>
        <v>0</v>
      </c>
      <c r="P28" s="330">
        <f t="shared" si="4"/>
        <v>0</v>
      </c>
      <c r="Q28" s="103"/>
    </row>
    <row r="29" spans="2:17" ht="14.15" customHeight="1">
      <c r="B29" s="324" t="s">
        <v>875</v>
      </c>
      <c r="C29" s="325">
        <v>20.655622834369201</v>
      </c>
      <c r="D29" s="326">
        <v>0</v>
      </c>
      <c r="E29" s="326">
        <v>0</v>
      </c>
      <c r="F29" s="325">
        <v>25.636693820000001</v>
      </c>
      <c r="G29" s="325">
        <v>24.889994000000002</v>
      </c>
      <c r="H29" s="327">
        <f t="shared" si="0"/>
        <v>-4.9810709856308009</v>
      </c>
      <c r="I29" s="45"/>
      <c r="J29" s="328">
        <v>2.6339139230668001</v>
      </c>
      <c r="K29" s="327">
        <f t="shared" si="1"/>
        <v>-7.6149849086976005</v>
      </c>
      <c r="L29" s="45"/>
      <c r="M29" s="202">
        <f t="shared" si="2"/>
        <v>-0.26936049546246948</v>
      </c>
      <c r="N29" s="325">
        <v>79.223553590295893</v>
      </c>
      <c r="O29" s="329">
        <f t="shared" si="3"/>
        <v>1.4591014604348421E-2</v>
      </c>
      <c r="P29" s="330">
        <f t="shared" si="4"/>
        <v>0.10586521810614659</v>
      </c>
      <c r="Q29" s="103"/>
    </row>
    <row r="30" spans="2:17" ht="14.15" customHeight="1">
      <c r="B30" s="324" t="s">
        <v>876</v>
      </c>
      <c r="C30" s="325">
        <v>3.88</v>
      </c>
      <c r="D30" s="326">
        <v>0</v>
      </c>
      <c r="E30" s="326">
        <v>0</v>
      </c>
      <c r="F30" s="325">
        <v>3.0287685600000001</v>
      </c>
      <c r="G30" s="325">
        <v>2.9405519999999998</v>
      </c>
      <c r="H30" s="327">
        <f t="shared" si="0"/>
        <v>0.85123143999999984</v>
      </c>
      <c r="I30" s="45"/>
      <c r="J30" s="328">
        <v>0.1478644810992</v>
      </c>
      <c r="K30" s="327">
        <f t="shared" si="1"/>
        <v>0.70336695890079981</v>
      </c>
      <c r="L30" s="45"/>
      <c r="M30" s="202">
        <f t="shared" si="2"/>
        <v>0.22141901497612582</v>
      </c>
      <c r="N30" s="325">
        <v>6.1078706668530804</v>
      </c>
      <c r="O30" s="329">
        <f t="shared" si="3"/>
        <v>0</v>
      </c>
      <c r="P30" s="330">
        <f t="shared" si="4"/>
        <v>0</v>
      </c>
      <c r="Q30" s="103"/>
    </row>
    <row r="31" spans="2:17" ht="14.15" customHeight="1">
      <c r="B31" s="324" t="s">
        <v>877</v>
      </c>
      <c r="C31" s="325">
        <v>0.54212496102352903</v>
      </c>
      <c r="D31" s="326">
        <v>0</v>
      </c>
      <c r="E31" s="326">
        <v>0</v>
      </c>
      <c r="F31" s="325">
        <v>0.31216416000000002</v>
      </c>
      <c r="G31" s="325">
        <v>0.30307200000000001</v>
      </c>
      <c r="H31" s="327">
        <f t="shared" si="0"/>
        <v>0.229960801023529</v>
      </c>
      <c r="I31" s="45"/>
      <c r="J31" s="328">
        <v>2.08182278304E-2</v>
      </c>
      <c r="K31" s="327">
        <f t="shared" si="1"/>
        <v>0.20914257319312901</v>
      </c>
      <c r="L31" s="45"/>
      <c r="M31" s="202">
        <f t="shared" si="2"/>
        <v>0.62808899460368128</v>
      </c>
      <c r="N31" s="325">
        <v>0.444124250360942</v>
      </c>
      <c r="O31" s="329">
        <f t="shared" si="3"/>
        <v>0</v>
      </c>
      <c r="P31" s="330">
        <f t="shared" si="4"/>
        <v>0</v>
      </c>
      <c r="Q31" s="103"/>
    </row>
    <row r="32" spans="2:17" ht="14.15" customHeight="1">
      <c r="B32" s="324" t="s">
        <v>878</v>
      </c>
      <c r="C32" s="325">
        <v>1.4020855418086999</v>
      </c>
      <c r="D32" s="326">
        <v>0</v>
      </c>
      <c r="E32" s="326">
        <v>0</v>
      </c>
      <c r="F32" s="325">
        <v>1.38963686</v>
      </c>
      <c r="G32" s="325">
        <v>1.349162</v>
      </c>
      <c r="H32" s="327">
        <f t="shared" si="0"/>
        <v>1.2448681808699957E-2</v>
      </c>
      <c r="I32" s="45"/>
      <c r="J32" s="328">
        <v>0.128749855079</v>
      </c>
      <c r="K32" s="327">
        <f t="shared" si="1"/>
        <v>-0.11630117327030004</v>
      </c>
      <c r="L32" s="45"/>
      <c r="M32" s="202">
        <f t="shared" si="2"/>
        <v>-7.6595225784920687E-2</v>
      </c>
      <c r="N32" s="325">
        <v>2.82273436593041</v>
      </c>
      <c r="O32" s="329">
        <f t="shared" si="3"/>
        <v>5.1987769408177304E-4</v>
      </c>
      <c r="P32" s="330">
        <f t="shared" si="4"/>
        <v>3.0500333309217508E-4</v>
      </c>
      <c r="Q32" s="103"/>
    </row>
    <row r="33" spans="2:17" ht="14.15" customHeight="1">
      <c r="B33" s="324" t="s">
        <v>879</v>
      </c>
      <c r="C33" s="325">
        <v>1.04575</v>
      </c>
      <c r="D33" s="326">
        <v>0</v>
      </c>
      <c r="E33" s="326">
        <v>0</v>
      </c>
      <c r="F33" s="325">
        <v>0.80488629</v>
      </c>
      <c r="G33" s="325">
        <v>0.781443</v>
      </c>
      <c r="H33" s="327">
        <f t="shared" si="0"/>
        <v>0.24086370999999995</v>
      </c>
      <c r="I33" s="45"/>
      <c r="J33" s="328">
        <v>0.11196773180190001</v>
      </c>
      <c r="K33" s="327">
        <f t="shared" si="1"/>
        <v>0.12889597819809995</v>
      </c>
      <c r="L33" s="45"/>
      <c r="M33" s="202">
        <f t="shared" si="2"/>
        <v>0.14058506058006892</v>
      </c>
      <c r="N33" s="325">
        <v>1.60330958209392</v>
      </c>
      <c r="O33" s="329">
        <f t="shared" si="3"/>
        <v>0</v>
      </c>
      <c r="P33" s="330">
        <f t="shared" si="4"/>
        <v>0</v>
      </c>
      <c r="Q33" s="103"/>
    </row>
    <row r="34" spans="2:17" ht="14.15" customHeight="1">
      <c r="B34" s="324" t="s">
        <v>880</v>
      </c>
      <c r="C34" s="325">
        <v>0.97</v>
      </c>
      <c r="D34" s="326">
        <v>0</v>
      </c>
      <c r="E34" s="326">
        <v>0</v>
      </c>
      <c r="F34" s="325">
        <v>0.67743924</v>
      </c>
      <c r="G34" s="325">
        <v>0.65770799999999996</v>
      </c>
      <c r="H34" s="327">
        <f t="shared" si="0"/>
        <v>0.29256075999999998</v>
      </c>
      <c r="I34" s="45"/>
      <c r="J34" s="328">
        <v>2.95092532944E-2</v>
      </c>
      <c r="K34" s="327">
        <f t="shared" si="1"/>
        <v>0.26305150670559996</v>
      </c>
      <c r="L34" s="45"/>
      <c r="M34" s="202">
        <f t="shared" si="2"/>
        <v>0.37209430276846972</v>
      </c>
      <c r="N34" s="325">
        <v>1.0321939099297801</v>
      </c>
      <c r="O34" s="329">
        <f t="shared" si="3"/>
        <v>0</v>
      </c>
      <c r="P34" s="330">
        <f t="shared" si="4"/>
        <v>0</v>
      </c>
      <c r="Q34" s="103"/>
    </row>
    <row r="35" spans="2:17" ht="14.15" customHeight="1">
      <c r="B35" s="324" t="s">
        <v>881</v>
      </c>
      <c r="C35" s="325">
        <v>6.984</v>
      </c>
      <c r="D35" s="326">
        <v>0</v>
      </c>
      <c r="E35" s="326">
        <v>0</v>
      </c>
      <c r="F35" s="325">
        <v>6.4446935200000004</v>
      </c>
      <c r="G35" s="325">
        <v>6.2569840000000001</v>
      </c>
      <c r="H35" s="327">
        <f t="shared" si="0"/>
        <v>0.53930647999999959</v>
      </c>
      <c r="I35" s="45"/>
      <c r="J35" s="328">
        <v>0.28511324132479998</v>
      </c>
      <c r="K35" s="327">
        <f t="shared" si="1"/>
        <v>0.25419323867519961</v>
      </c>
      <c r="L35" s="45"/>
      <c r="M35" s="202">
        <f t="shared" si="2"/>
        <v>3.7771253720985033E-2</v>
      </c>
      <c r="N35" s="325">
        <v>12.8503908083438</v>
      </c>
      <c r="O35" s="329">
        <f t="shared" si="3"/>
        <v>0</v>
      </c>
      <c r="P35" s="330">
        <f t="shared" si="4"/>
        <v>0</v>
      </c>
      <c r="Q35" s="103"/>
    </row>
    <row r="36" spans="2:17" ht="14.15" customHeight="1">
      <c r="B36" s="324" t="s">
        <v>882</v>
      </c>
      <c r="C36" s="325">
        <v>0.14427499999999999</v>
      </c>
      <c r="D36" s="326">
        <v>0</v>
      </c>
      <c r="E36" s="326">
        <v>0</v>
      </c>
      <c r="F36" s="325">
        <v>5.7795359999999997E-2</v>
      </c>
      <c r="G36" s="325">
        <v>5.6112000000000002E-2</v>
      </c>
      <c r="H36" s="327">
        <f t="shared" si="0"/>
        <v>8.6479639999999997E-2</v>
      </c>
      <c r="I36" s="45"/>
      <c r="J36" s="328">
        <v>3.3018489168000001E-3</v>
      </c>
      <c r="K36" s="327">
        <f t="shared" si="1"/>
        <v>8.3177791083200003E-2</v>
      </c>
      <c r="L36" s="45"/>
      <c r="M36" s="202">
        <f t="shared" si="2"/>
        <v>1.3614008325072353</v>
      </c>
      <c r="N36" s="325">
        <v>7.7239000062772498E-2</v>
      </c>
      <c r="O36" s="329">
        <f t="shared" si="3"/>
        <v>0</v>
      </c>
      <c r="P36" s="330">
        <f t="shared" si="4"/>
        <v>0</v>
      </c>
      <c r="Q36" s="103"/>
    </row>
    <row r="37" spans="2:17" ht="14.15" customHeight="1">
      <c r="B37" s="324" t="s">
        <v>883</v>
      </c>
      <c r="C37" s="325">
        <v>1.9900000000000001E-2</v>
      </c>
      <c r="D37" s="326">
        <v>0</v>
      </c>
      <c r="E37" s="326">
        <v>0</v>
      </c>
      <c r="F37" s="325">
        <v>1.050188E-2</v>
      </c>
      <c r="G37" s="325">
        <v>1.0196E-2</v>
      </c>
      <c r="H37" s="327">
        <f t="shared" si="0"/>
        <v>9.3981200000000011E-3</v>
      </c>
      <c r="I37" s="45"/>
      <c r="J37" s="328">
        <v>7.2221428760000002E-4</v>
      </c>
      <c r="K37" s="327">
        <f t="shared" si="1"/>
        <v>8.6759057124000012E-3</v>
      </c>
      <c r="L37" s="45"/>
      <c r="M37" s="202">
        <f t="shared" si="2"/>
        <v>0.77297156368196662</v>
      </c>
      <c r="N37" s="325">
        <v>5.6173818227470897E-2</v>
      </c>
      <c r="O37" s="329">
        <f t="shared" si="3"/>
        <v>0</v>
      </c>
      <c r="P37" s="330">
        <f t="shared" si="4"/>
        <v>0</v>
      </c>
      <c r="Q37" s="103"/>
    </row>
    <row r="38" spans="2:17" ht="14.15" customHeight="1">
      <c r="B38" s="324" t="s">
        <v>884</v>
      </c>
      <c r="C38" s="325">
        <v>16.975000000000001</v>
      </c>
      <c r="D38" s="326">
        <v>0</v>
      </c>
      <c r="E38" s="326">
        <v>0</v>
      </c>
      <c r="F38" s="325">
        <v>12.306717069999999</v>
      </c>
      <c r="G38" s="325">
        <v>11.948269</v>
      </c>
      <c r="H38" s="327">
        <f t="shared" si="0"/>
        <v>4.6682829300000019</v>
      </c>
      <c r="I38" s="45"/>
      <c r="J38" s="328">
        <v>0.38532331146170001</v>
      </c>
      <c r="K38" s="327">
        <f t="shared" si="1"/>
        <v>4.2829596185383023</v>
      </c>
      <c r="L38" s="45"/>
      <c r="M38" s="202">
        <f t="shared" si="2"/>
        <v>0.3374524103149007</v>
      </c>
      <c r="N38" s="325">
        <v>26.521813703914201</v>
      </c>
      <c r="O38" s="329">
        <f t="shared" si="3"/>
        <v>0</v>
      </c>
      <c r="P38" s="330">
        <f t="shared" si="4"/>
        <v>0</v>
      </c>
      <c r="Q38" s="103"/>
    </row>
    <row r="39" spans="2:17" ht="14.15" customHeight="1">
      <c r="B39" s="324" t="s">
        <v>885</v>
      </c>
      <c r="C39" s="325">
        <v>0.24875</v>
      </c>
      <c r="D39" s="326">
        <v>0</v>
      </c>
      <c r="E39" s="326">
        <v>0</v>
      </c>
      <c r="F39" s="325">
        <v>0.14844668999999999</v>
      </c>
      <c r="G39" s="325">
        <v>0.144123</v>
      </c>
      <c r="H39" s="327">
        <f t="shared" si="0"/>
        <v>0.10030331000000001</v>
      </c>
      <c r="I39" s="45"/>
      <c r="J39" s="328">
        <v>7.1328634544999998E-3</v>
      </c>
      <c r="K39" s="327">
        <f t="shared" si="1"/>
        <v>9.317044654550001E-2</v>
      </c>
      <c r="L39" s="45"/>
      <c r="M39" s="202">
        <f t="shared" si="2"/>
        <v>0.59886048312092732</v>
      </c>
      <c r="N39" s="325">
        <v>0.30720056843148202</v>
      </c>
      <c r="O39" s="329">
        <f t="shared" si="3"/>
        <v>0</v>
      </c>
      <c r="P39" s="330">
        <f t="shared" si="4"/>
        <v>0</v>
      </c>
      <c r="Q39" s="103"/>
    </row>
    <row r="40" spans="2:17" ht="14.15" customHeight="1">
      <c r="B40" s="324" t="s">
        <v>886</v>
      </c>
      <c r="C40" s="325">
        <v>0.34825</v>
      </c>
      <c r="D40" s="326">
        <v>0</v>
      </c>
      <c r="E40" s="326">
        <v>0</v>
      </c>
      <c r="F40" s="325">
        <v>0.25728266999999999</v>
      </c>
      <c r="G40" s="325">
        <v>0.24978900000000001</v>
      </c>
      <c r="H40" s="327">
        <f t="shared" si="0"/>
        <v>9.0967330000000013E-2</v>
      </c>
      <c r="I40" s="45"/>
      <c r="J40" s="328">
        <v>1.50458905416E-2</v>
      </c>
      <c r="K40" s="327">
        <f t="shared" si="1"/>
        <v>7.592143945840002E-2</v>
      </c>
      <c r="L40" s="45"/>
      <c r="M40" s="202">
        <f t="shared" si="2"/>
        <v>0.27878618132233146</v>
      </c>
      <c r="N40" s="325">
        <v>0.44236881854133298</v>
      </c>
      <c r="O40" s="329">
        <f t="shared" si="3"/>
        <v>0</v>
      </c>
      <c r="P40" s="330">
        <f t="shared" si="4"/>
        <v>0</v>
      </c>
      <c r="Q40" s="103"/>
    </row>
    <row r="41" spans="2:17" ht="14.15" customHeight="1">
      <c r="B41" s="324" t="s">
        <v>887</v>
      </c>
      <c r="C41" s="325">
        <v>0.12934999999999999</v>
      </c>
      <c r="D41" s="326">
        <v>0</v>
      </c>
      <c r="E41" s="326">
        <v>0</v>
      </c>
      <c r="F41" s="325">
        <v>0.10974856</v>
      </c>
      <c r="G41" s="325">
        <v>0.10655199999999999</v>
      </c>
      <c r="H41" s="327">
        <f t="shared" si="0"/>
        <v>1.9601439999999998E-2</v>
      </c>
      <c r="I41" s="45"/>
      <c r="J41" s="328">
        <v>6.5882060567999997E-3</v>
      </c>
      <c r="K41" s="327">
        <f t="shared" si="1"/>
        <v>1.3013233943199998E-2</v>
      </c>
      <c r="L41" s="45"/>
      <c r="M41" s="202">
        <f t="shared" si="2"/>
        <v>0.11185830915092179</v>
      </c>
      <c r="N41" s="325">
        <v>0.17203231832162999</v>
      </c>
      <c r="O41" s="329">
        <f t="shared" si="3"/>
        <v>0</v>
      </c>
      <c r="P41" s="330">
        <f t="shared" si="4"/>
        <v>0</v>
      </c>
      <c r="Q41" s="103"/>
    </row>
    <row r="42" spans="2:17" ht="14.15" customHeight="1">
      <c r="B42" s="324" t="s">
        <v>888</v>
      </c>
      <c r="C42" s="325">
        <v>2.3879999999999998E-2</v>
      </c>
      <c r="D42" s="326">
        <v>0</v>
      </c>
      <c r="E42" s="326">
        <v>0</v>
      </c>
      <c r="F42" s="325">
        <v>9.0083799999999999E-3</v>
      </c>
      <c r="G42" s="325">
        <v>8.7460000000000003E-3</v>
      </c>
      <c r="H42" s="327">
        <f t="shared" si="0"/>
        <v>1.4871619999999999E-2</v>
      </c>
      <c r="I42" s="45"/>
      <c r="J42" s="328">
        <v>9.6155448119999997E-4</v>
      </c>
      <c r="K42" s="327">
        <f t="shared" si="1"/>
        <v>1.3910065518799999E-2</v>
      </c>
      <c r="L42" s="45"/>
      <c r="M42" s="202">
        <f t="shared" si="2"/>
        <v>1.3952012969623606</v>
      </c>
      <c r="N42" s="325">
        <v>2.9842340933343901E-2</v>
      </c>
      <c r="O42" s="329">
        <f t="shared" si="3"/>
        <v>0</v>
      </c>
      <c r="P42" s="330">
        <f t="shared" si="4"/>
        <v>0</v>
      </c>
      <c r="Q42" s="103"/>
    </row>
    <row r="43" spans="2:17" ht="14.15" customHeight="1">
      <c r="B43" s="324" t="s">
        <v>889</v>
      </c>
      <c r="C43" s="325">
        <v>0.39750000000000002</v>
      </c>
      <c r="D43" s="326">
        <v>0</v>
      </c>
      <c r="E43" s="326">
        <v>0</v>
      </c>
      <c r="F43" s="325">
        <v>0.41200514999999999</v>
      </c>
      <c r="G43" s="325">
        <v>0.400005</v>
      </c>
      <c r="H43" s="327">
        <f t="shared" si="0"/>
        <v>-1.4505149999999967E-2</v>
      </c>
      <c r="I43" s="45"/>
      <c r="J43" s="328">
        <v>2.2652043146999999E-2</v>
      </c>
      <c r="K43" s="327">
        <f t="shared" si="1"/>
        <v>-3.7157193146999966E-2</v>
      </c>
      <c r="L43" s="45"/>
      <c r="M43" s="202">
        <f t="shared" si="2"/>
        <v>-8.5486203225983423E-2</v>
      </c>
      <c r="N43" s="325">
        <v>0.89878109163953401</v>
      </c>
      <c r="O43" s="329">
        <f t="shared" si="3"/>
        <v>1.6553319612553973E-4</v>
      </c>
      <c r="P43" s="330">
        <f t="shared" si="4"/>
        <v>1.2096985445651711E-4</v>
      </c>
      <c r="Q43" s="103"/>
    </row>
    <row r="44" spans="2:17" ht="14.15" customHeight="1">
      <c r="B44" s="324" t="s">
        <v>890</v>
      </c>
      <c r="C44" s="325">
        <v>2.7197444988471902</v>
      </c>
      <c r="D44" s="326">
        <v>0</v>
      </c>
      <c r="E44" s="326">
        <v>0</v>
      </c>
      <c r="F44" s="325">
        <v>1.8982137800000001</v>
      </c>
      <c r="G44" s="325">
        <v>1.8429260000000001</v>
      </c>
      <c r="H44" s="327">
        <f t="shared" si="0"/>
        <v>0.82153071884719009</v>
      </c>
      <c r="I44" s="45"/>
      <c r="J44" s="328">
        <v>0.20669649850419999</v>
      </c>
      <c r="K44" s="327">
        <f t="shared" si="1"/>
        <v>0.61483422034299007</v>
      </c>
      <c r="L44" s="45"/>
      <c r="M44" s="202">
        <f t="shared" si="2"/>
        <v>0.29209521499410707</v>
      </c>
      <c r="N44" s="325">
        <v>4.7031268190252398</v>
      </c>
      <c r="O44" s="329">
        <f t="shared" si="3"/>
        <v>0</v>
      </c>
      <c r="P44" s="330">
        <f t="shared" si="4"/>
        <v>0</v>
      </c>
      <c r="Q44" s="103"/>
    </row>
    <row r="45" spans="2:17" ht="14.15" customHeight="1">
      <c r="B45" s="324" t="s">
        <v>891</v>
      </c>
      <c r="C45" s="325">
        <v>0.52534504861086995</v>
      </c>
      <c r="D45" s="326">
        <v>0</v>
      </c>
      <c r="E45" s="326">
        <v>0</v>
      </c>
      <c r="F45" s="325">
        <v>0.44419367999999998</v>
      </c>
      <c r="G45" s="325">
        <v>0.43125599999999997</v>
      </c>
      <c r="H45" s="327">
        <f t="shared" si="0"/>
        <v>8.1151368610869967E-2</v>
      </c>
      <c r="I45" s="45"/>
      <c r="J45" s="328">
        <v>7.1795024498400001E-2</v>
      </c>
      <c r="K45" s="327">
        <f t="shared" si="1"/>
        <v>9.3563441124699664E-3</v>
      </c>
      <c r="L45" s="45"/>
      <c r="M45" s="202">
        <f t="shared" si="2"/>
        <v>1.8132846767576826E-2</v>
      </c>
      <c r="N45" s="325">
        <v>0.56349361409431797</v>
      </c>
      <c r="O45" s="329">
        <f t="shared" si="3"/>
        <v>0</v>
      </c>
      <c r="P45" s="330">
        <f t="shared" si="4"/>
        <v>0</v>
      </c>
      <c r="Q45" s="103"/>
    </row>
    <row r="46" spans="2:17" ht="14.15" customHeight="1">
      <c r="B46" s="324" t="s">
        <v>892</v>
      </c>
      <c r="C46" s="325">
        <v>7.4624999999999997E-2</v>
      </c>
      <c r="D46" s="326">
        <v>0</v>
      </c>
      <c r="E46" s="326">
        <v>0</v>
      </c>
      <c r="F46" s="325">
        <v>5.1181730000000002E-2</v>
      </c>
      <c r="G46" s="325">
        <v>4.9690999999999999E-2</v>
      </c>
      <c r="H46" s="327">
        <f t="shared" si="0"/>
        <v>2.3443269999999995E-2</v>
      </c>
      <c r="I46" s="45"/>
      <c r="J46" s="328">
        <v>3.2275198938E-3</v>
      </c>
      <c r="K46" s="327">
        <f t="shared" si="1"/>
        <v>2.0215750106199994E-2</v>
      </c>
      <c r="L46" s="45"/>
      <c r="M46" s="202">
        <f t="shared" si="2"/>
        <v>0.3715498770091224</v>
      </c>
      <c r="N46" s="325">
        <v>5.4418386407862403E-2</v>
      </c>
      <c r="O46" s="329">
        <f t="shared" si="3"/>
        <v>0</v>
      </c>
      <c r="P46" s="330">
        <f t="shared" si="4"/>
        <v>0</v>
      </c>
      <c r="Q46" s="103"/>
    </row>
    <row r="47" spans="2:17" ht="14.15" customHeight="1">
      <c r="B47" s="324" t="s">
        <v>893</v>
      </c>
      <c r="C47" s="325">
        <v>0.17910000000000001</v>
      </c>
      <c r="D47" s="326">
        <v>0</v>
      </c>
      <c r="E47" s="326">
        <v>0</v>
      </c>
      <c r="F47" s="325">
        <v>0.15561652000000001</v>
      </c>
      <c r="G47" s="325">
        <v>0.151084</v>
      </c>
      <c r="H47" s="327">
        <f t="shared" si="0"/>
        <v>2.3483480000000001E-2</v>
      </c>
      <c r="I47" s="45"/>
      <c r="J47" s="328">
        <v>2.16322524452E-2</v>
      </c>
      <c r="K47" s="327">
        <f t="shared" si="1"/>
        <v>1.8512275548000015E-3</v>
      </c>
      <c r="L47" s="45"/>
      <c r="M47" s="202">
        <f t="shared" si="2"/>
        <v>1.0444233431136147E-2</v>
      </c>
      <c r="N47" s="325">
        <v>0.296667977513831</v>
      </c>
      <c r="O47" s="329">
        <f t="shared" si="3"/>
        <v>0</v>
      </c>
      <c r="P47" s="330">
        <f t="shared" si="4"/>
        <v>0</v>
      </c>
      <c r="Q47" s="103"/>
    </row>
    <row r="48" spans="2:17" ht="14.15" customHeight="1">
      <c r="B48" s="324" t="s">
        <v>894</v>
      </c>
      <c r="C48" s="325">
        <v>4.9750000000000003E-2</v>
      </c>
      <c r="D48" s="326">
        <v>0</v>
      </c>
      <c r="E48" s="326">
        <v>0</v>
      </c>
      <c r="F48" s="325">
        <v>3.600983E-2</v>
      </c>
      <c r="G48" s="325">
        <v>3.4960999999999999E-2</v>
      </c>
      <c r="H48" s="327">
        <f t="shared" si="0"/>
        <v>1.3740170000000003E-2</v>
      </c>
      <c r="I48" s="45"/>
      <c r="J48" s="328">
        <v>2.178594715E-3</v>
      </c>
      <c r="K48" s="327">
        <f t="shared" si="1"/>
        <v>1.1561575285000004E-2</v>
      </c>
      <c r="L48" s="45"/>
      <c r="M48" s="202">
        <f t="shared" si="2"/>
        <v>0.30275077778892362</v>
      </c>
      <c r="N48" s="325">
        <v>0.119731046950989</v>
      </c>
      <c r="O48" s="329">
        <f t="shared" si="3"/>
        <v>0</v>
      </c>
      <c r="P48" s="330">
        <f t="shared" si="4"/>
        <v>0</v>
      </c>
      <c r="Q48" s="103"/>
    </row>
    <row r="49" spans="2:17" ht="14.15" customHeight="1">
      <c r="B49" s="324" t="s">
        <v>895</v>
      </c>
      <c r="C49" s="325">
        <v>1.4161999999999999</v>
      </c>
      <c r="D49" s="326">
        <v>0</v>
      </c>
      <c r="E49" s="326">
        <v>0</v>
      </c>
      <c r="F49" s="325">
        <v>1.1118953</v>
      </c>
      <c r="G49" s="325">
        <v>1.07951</v>
      </c>
      <c r="H49" s="327">
        <f t="shared" si="0"/>
        <v>0.30430469999999987</v>
      </c>
      <c r="I49" s="45"/>
      <c r="J49" s="328">
        <v>5.8452335921E-2</v>
      </c>
      <c r="K49" s="327">
        <f t="shared" si="1"/>
        <v>0.24585236407899988</v>
      </c>
      <c r="L49" s="45"/>
      <c r="M49" s="202">
        <f t="shared" si="2"/>
        <v>0.21006780936975825</v>
      </c>
      <c r="N49" s="325">
        <v>1.990659683436</v>
      </c>
      <c r="O49" s="329">
        <f t="shared" si="3"/>
        <v>0</v>
      </c>
      <c r="P49" s="330">
        <f t="shared" si="4"/>
        <v>0</v>
      </c>
      <c r="Q49" s="103"/>
    </row>
    <row r="50" spans="2:17" ht="14.15" customHeight="1">
      <c r="B50" s="324" t="s">
        <v>896</v>
      </c>
      <c r="C50" s="325">
        <v>0.14924999999999999</v>
      </c>
      <c r="D50" s="326">
        <v>0</v>
      </c>
      <c r="E50" s="326">
        <v>0</v>
      </c>
      <c r="F50" s="325">
        <v>8.9553350000000004E-2</v>
      </c>
      <c r="G50" s="325">
        <v>8.6944999999999995E-2</v>
      </c>
      <c r="H50" s="327">
        <f t="shared" si="0"/>
        <v>5.969664999999999E-2</v>
      </c>
      <c r="I50" s="45"/>
      <c r="J50" s="328">
        <v>6.1415687430000001E-3</v>
      </c>
      <c r="K50" s="327">
        <f t="shared" si="1"/>
        <v>5.3555081256999988E-2</v>
      </c>
      <c r="L50" s="45"/>
      <c r="M50" s="202">
        <f t="shared" si="2"/>
        <v>0.55964393888904884</v>
      </c>
      <c r="N50" s="325">
        <v>0.143945409207894</v>
      </c>
      <c r="O50" s="329">
        <f t="shared" si="3"/>
        <v>0</v>
      </c>
      <c r="P50" s="330">
        <f t="shared" si="4"/>
        <v>0</v>
      </c>
      <c r="Q50" s="103"/>
    </row>
    <row r="51" spans="2:17" ht="14.15" customHeight="1">
      <c r="B51" s="324" t="s">
        <v>897</v>
      </c>
      <c r="C51" s="325">
        <v>0.33396131609024399</v>
      </c>
      <c r="D51" s="326">
        <v>0</v>
      </c>
      <c r="E51" s="326">
        <v>0</v>
      </c>
      <c r="F51" s="325">
        <v>0.21446866000000001</v>
      </c>
      <c r="G51" s="325">
        <v>0.20822199999999999</v>
      </c>
      <c r="H51" s="327">
        <f t="shared" si="0"/>
        <v>0.11949265609024398</v>
      </c>
      <c r="I51" s="45"/>
      <c r="J51" s="328">
        <v>2.4953428590999999E-2</v>
      </c>
      <c r="K51" s="327">
        <f t="shared" si="1"/>
        <v>9.4539227499243983E-2</v>
      </c>
      <c r="L51" s="45"/>
      <c r="M51" s="202">
        <f t="shared" si="2"/>
        <v>0.39486426693379767</v>
      </c>
      <c r="N51" s="325">
        <v>0.38480125171186802</v>
      </c>
      <c r="O51" s="329">
        <f t="shared" si="3"/>
        <v>0</v>
      </c>
      <c r="P51" s="330">
        <f t="shared" si="4"/>
        <v>0</v>
      </c>
      <c r="Q51" s="103"/>
    </row>
    <row r="52" spans="2:17" ht="14.15" customHeight="1">
      <c r="B52" s="324" t="s">
        <v>898</v>
      </c>
      <c r="C52" s="325">
        <v>0.14924999999999999</v>
      </c>
      <c r="D52" s="326">
        <v>0</v>
      </c>
      <c r="E52" s="326">
        <v>0</v>
      </c>
      <c r="F52" s="325">
        <v>0.10829935</v>
      </c>
      <c r="G52" s="325">
        <v>0.105145</v>
      </c>
      <c r="H52" s="327">
        <f t="shared" si="0"/>
        <v>4.0950649999999991E-2</v>
      </c>
      <c r="I52" s="45"/>
      <c r="J52" s="328">
        <v>6.6853188754999997E-3</v>
      </c>
      <c r="K52" s="327">
        <f t="shared" si="1"/>
        <v>3.426533112449999E-2</v>
      </c>
      <c r="L52" s="45"/>
      <c r="M52" s="202">
        <f t="shared" si="2"/>
        <v>0.29799912857600941</v>
      </c>
      <c r="N52" s="325">
        <v>0.108836772815725</v>
      </c>
      <c r="O52" s="329">
        <f t="shared" si="3"/>
        <v>0</v>
      </c>
      <c r="P52" s="330">
        <f t="shared" si="4"/>
        <v>0</v>
      </c>
      <c r="Q52" s="103"/>
    </row>
    <row r="53" spans="2:17" ht="14.15" customHeight="1">
      <c r="B53" s="324" t="s">
        <v>899</v>
      </c>
      <c r="C53" s="325">
        <v>0.44774999999999998</v>
      </c>
      <c r="D53" s="326">
        <v>0</v>
      </c>
      <c r="E53" s="326">
        <v>0</v>
      </c>
      <c r="F53" s="325">
        <v>0.43394827000000002</v>
      </c>
      <c r="G53" s="325">
        <v>0.42130899999999999</v>
      </c>
      <c r="H53" s="327">
        <f t="shared" si="0"/>
        <v>1.3801729999999957E-2</v>
      </c>
      <c r="I53" s="45"/>
      <c r="J53" s="328">
        <v>7.1158837314600001E-2</v>
      </c>
      <c r="K53" s="327">
        <f t="shared" si="1"/>
        <v>-5.7357107314600045E-2</v>
      </c>
      <c r="L53" s="45"/>
      <c r="M53" s="202">
        <f t="shared" si="2"/>
        <v>-0.11355434616538833</v>
      </c>
      <c r="N53" s="325">
        <v>0.78643345518459296</v>
      </c>
      <c r="O53" s="329">
        <f t="shared" si="3"/>
        <v>1.4484154660984741E-4</v>
      </c>
      <c r="P53" s="330">
        <f t="shared" si="4"/>
        <v>1.8676722908659443E-4</v>
      </c>
      <c r="Q53" s="103"/>
    </row>
    <row r="54" spans="2:17" ht="14.15" customHeight="1">
      <c r="B54" s="324" t="s">
        <v>900</v>
      </c>
      <c r="C54" s="325">
        <v>0.19900000000000001</v>
      </c>
      <c r="D54" s="326">
        <v>0</v>
      </c>
      <c r="E54" s="326">
        <v>0</v>
      </c>
      <c r="F54" s="325">
        <v>0.13127349999999999</v>
      </c>
      <c r="G54" s="325">
        <v>0.12745000000000001</v>
      </c>
      <c r="H54" s="327">
        <f t="shared" si="0"/>
        <v>6.7726500000000023E-2</v>
      </c>
      <c r="I54" s="45"/>
      <c r="J54" s="328">
        <v>2.4990536194999999E-2</v>
      </c>
      <c r="K54" s="327">
        <f t="shared" si="1"/>
        <v>4.2735963805000027E-2</v>
      </c>
      <c r="L54" s="45"/>
      <c r="M54" s="202">
        <f t="shared" si="2"/>
        <v>0.27348560068978595</v>
      </c>
      <c r="N54" s="325">
        <v>0.28789081841578801</v>
      </c>
      <c r="O54" s="329">
        <f t="shared" si="3"/>
        <v>0</v>
      </c>
      <c r="P54" s="330">
        <f t="shared" si="4"/>
        <v>0</v>
      </c>
      <c r="Q54" s="103"/>
    </row>
    <row r="55" spans="2:17" ht="14.15" customHeight="1">
      <c r="B55" s="324" t="s">
        <v>901</v>
      </c>
      <c r="C55" s="325">
        <v>9.9500000000000005E-2</v>
      </c>
      <c r="D55" s="326">
        <v>0</v>
      </c>
      <c r="E55" s="326">
        <v>0</v>
      </c>
      <c r="F55" s="325">
        <v>5.217053E-2</v>
      </c>
      <c r="G55" s="325">
        <v>5.0651000000000002E-2</v>
      </c>
      <c r="H55" s="327">
        <f t="shared" si="0"/>
        <v>4.7329470000000005E-2</v>
      </c>
      <c r="I55" s="45"/>
      <c r="J55" s="328">
        <v>3.7813200144000002E-3</v>
      </c>
      <c r="K55" s="327">
        <f t="shared" si="1"/>
        <v>4.3548149985600006E-2</v>
      </c>
      <c r="L55" s="45"/>
      <c r="M55" s="202">
        <f t="shared" si="2"/>
        <v>0.77831474695460956</v>
      </c>
      <c r="N55" s="325">
        <v>0.101815045537291</v>
      </c>
      <c r="O55" s="329">
        <f t="shared" si="3"/>
        <v>0</v>
      </c>
      <c r="P55" s="330">
        <f t="shared" si="4"/>
        <v>0</v>
      </c>
      <c r="Q55" s="103"/>
    </row>
    <row r="56" spans="2:17" ht="14.15" customHeight="1">
      <c r="B56" s="324" t="s">
        <v>902</v>
      </c>
      <c r="C56" s="325">
        <v>9.9500000000000005E-2</v>
      </c>
      <c r="D56" s="326">
        <v>0</v>
      </c>
      <c r="E56" s="326">
        <v>0</v>
      </c>
      <c r="F56" s="325">
        <v>6.0813260000000001E-2</v>
      </c>
      <c r="G56" s="325">
        <v>5.9041999999999997E-2</v>
      </c>
      <c r="H56" s="327">
        <f t="shared" si="0"/>
        <v>3.8686740000000004E-2</v>
      </c>
      <c r="I56" s="45"/>
      <c r="J56" s="328">
        <v>3.3398642392000002E-3</v>
      </c>
      <c r="K56" s="327">
        <f t="shared" si="1"/>
        <v>3.5346875760800006E-2</v>
      </c>
      <c r="L56" s="45"/>
      <c r="M56" s="202">
        <f t="shared" si="2"/>
        <v>0.55097668554701063</v>
      </c>
      <c r="N56" s="325">
        <v>0.14745627284711099</v>
      </c>
      <c r="O56" s="329">
        <f t="shared" si="3"/>
        <v>0</v>
      </c>
      <c r="P56" s="330">
        <f t="shared" si="4"/>
        <v>0</v>
      </c>
      <c r="Q56" s="103"/>
    </row>
    <row r="57" spans="2:17" ht="14.15" customHeight="1">
      <c r="B57" s="324" t="s">
        <v>903</v>
      </c>
      <c r="C57" s="325">
        <v>5.9700000000000003E-2</v>
      </c>
      <c r="D57" s="326">
        <v>0</v>
      </c>
      <c r="E57" s="326">
        <v>0</v>
      </c>
      <c r="F57" s="325">
        <v>3.4832540000000002E-2</v>
      </c>
      <c r="G57" s="325">
        <v>3.3818000000000001E-2</v>
      </c>
      <c r="H57" s="327">
        <f t="shared" si="0"/>
        <v>2.4867460000000001E-2</v>
      </c>
      <c r="I57" s="45"/>
      <c r="J57" s="328">
        <v>2.2066414090000002E-3</v>
      </c>
      <c r="K57" s="327">
        <f t="shared" si="1"/>
        <v>2.2660818591000002E-2</v>
      </c>
      <c r="L57" s="45"/>
      <c r="M57" s="202">
        <f t="shared" si="2"/>
        <v>0.61180667954755985</v>
      </c>
      <c r="N57" s="325">
        <v>0.108836772815725</v>
      </c>
      <c r="O57" s="329">
        <f t="shared" si="3"/>
        <v>0</v>
      </c>
      <c r="P57" s="330">
        <f t="shared" si="4"/>
        <v>0</v>
      </c>
      <c r="Q57" s="103"/>
    </row>
    <row r="58" spans="2:17" ht="14.15" customHeight="1">
      <c r="B58" s="324" t="s">
        <v>904</v>
      </c>
      <c r="C58" s="325">
        <v>3.9800000000000002E-2</v>
      </c>
      <c r="D58" s="326">
        <v>0</v>
      </c>
      <c r="E58" s="326">
        <v>0</v>
      </c>
      <c r="F58" s="325">
        <v>2.409582E-2</v>
      </c>
      <c r="G58" s="325">
        <v>2.3394000000000002E-2</v>
      </c>
      <c r="H58" s="327">
        <f t="shared" si="0"/>
        <v>1.5704180000000002E-2</v>
      </c>
      <c r="I58" s="45"/>
      <c r="J58" s="328">
        <v>1.1900925498E-3</v>
      </c>
      <c r="K58" s="327">
        <f t="shared" si="1"/>
        <v>1.4514087450200001E-2</v>
      </c>
      <c r="L58" s="45"/>
      <c r="M58" s="202">
        <f t="shared" si="2"/>
        <v>0.57399895778389853</v>
      </c>
      <c r="N58" s="325">
        <v>7.7239000062772498E-2</v>
      </c>
      <c r="O58" s="329">
        <f t="shared" si="3"/>
        <v>0</v>
      </c>
      <c r="P58" s="330">
        <f t="shared" si="4"/>
        <v>0</v>
      </c>
      <c r="Q58" s="103"/>
    </row>
    <row r="59" spans="2:17" ht="14.15" customHeight="1">
      <c r="B59" s="324" t="s">
        <v>905</v>
      </c>
      <c r="C59" s="325">
        <v>0.15560210985</v>
      </c>
      <c r="D59" s="326">
        <v>0</v>
      </c>
      <c r="E59" s="326">
        <v>0</v>
      </c>
      <c r="F59" s="325">
        <v>0.13224891</v>
      </c>
      <c r="G59" s="325">
        <v>0.12839700000000001</v>
      </c>
      <c r="H59" s="327">
        <f t="shared" si="0"/>
        <v>2.3353199850000006E-2</v>
      </c>
      <c r="I59" s="45"/>
      <c r="J59" s="328">
        <v>8.0327987933999992E-3</v>
      </c>
      <c r="K59" s="327">
        <f t="shared" si="1"/>
        <v>1.5320401056600007E-2</v>
      </c>
      <c r="L59" s="45"/>
      <c r="M59" s="202">
        <f t="shared" si="2"/>
        <v>0.10921167975764497</v>
      </c>
      <c r="N59" s="325">
        <v>0.24576045474518499</v>
      </c>
      <c r="O59" s="329">
        <f t="shared" si="3"/>
        <v>0</v>
      </c>
      <c r="P59" s="330">
        <f t="shared" si="4"/>
        <v>0</v>
      </c>
      <c r="Q59" s="103"/>
    </row>
    <row r="60" spans="2:17" ht="14.15" customHeight="1">
      <c r="B60" s="324" t="s">
        <v>906</v>
      </c>
      <c r="C60" s="325">
        <v>4.9750000000000003E-2</v>
      </c>
      <c r="D60" s="326">
        <v>0</v>
      </c>
      <c r="E60" s="326">
        <v>0</v>
      </c>
      <c r="F60" s="325">
        <v>1.980175E-2</v>
      </c>
      <c r="G60" s="325">
        <v>1.9224999999999999E-2</v>
      </c>
      <c r="H60" s="327">
        <f t="shared" si="0"/>
        <v>2.9948250000000003E-2</v>
      </c>
      <c r="I60" s="45"/>
      <c r="J60" s="328">
        <v>1.1914712975E-3</v>
      </c>
      <c r="K60" s="327">
        <f t="shared" si="1"/>
        <v>2.8756778702500003E-2</v>
      </c>
      <c r="L60" s="45"/>
      <c r="M60" s="202">
        <f t="shared" si="2"/>
        <v>1.3698125835468868</v>
      </c>
      <c r="N60" s="325">
        <v>4.73966591294286E-2</v>
      </c>
      <c r="O60" s="329">
        <f t="shared" si="3"/>
        <v>0</v>
      </c>
      <c r="P60" s="330">
        <f t="shared" si="4"/>
        <v>0</v>
      </c>
      <c r="Q60" s="103"/>
    </row>
    <row r="61" spans="2:17" ht="14.15" customHeight="1">
      <c r="B61" s="324" t="s">
        <v>907</v>
      </c>
      <c r="C61" s="325">
        <v>0.44774999999999998</v>
      </c>
      <c r="D61" s="326">
        <v>0</v>
      </c>
      <c r="E61" s="326">
        <v>0</v>
      </c>
      <c r="F61" s="325">
        <v>0.32602177999999998</v>
      </c>
      <c r="G61" s="325">
        <v>0.31652599999999997</v>
      </c>
      <c r="H61" s="327">
        <f t="shared" si="0"/>
        <v>0.12172822</v>
      </c>
      <c r="I61" s="45"/>
      <c r="J61" s="328">
        <v>1.8498475797200001E-2</v>
      </c>
      <c r="K61" s="327">
        <f t="shared" si="1"/>
        <v>0.1032297442028</v>
      </c>
      <c r="L61" s="45"/>
      <c r="M61" s="202">
        <f t="shared" si="2"/>
        <v>0.29963330882804651</v>
      </c>
      <c r="N61" s="325">
        <v>0.942666887129746</v>
      </c>
      <c r="O61" s="329">
        <f t="shared" si="3"/>
        <v>0</v>
      </c>
      <c r="P61" s="330">
        <f t="shared" si="4"/>
        <v>0</v>
      </c>
      <c r="Q61" s="103"/>
    </row>
    <row r="62" spans="2:17" ht="14.15" customHeight="1">
      <c r="B62" s="324" t="s">
        <v>908</v>
      </c>
      <c r="C62" s="325">
        <v>1.4550000000000001</v>
      </c>
      <c r="D62" s="326">
        <v>0</v>
      </c>
      <c r="E62" s="326">
        <v>0</v>
      </c>
      <c r="F62" s="325">
        <v>1.04548708</v>
      </c>
      <c r="G62" s="325">
        <v>1.015036</v>
      </c>
      <c r="H62" s="327">
        <f t="shared" si="0"/>
        <v>0.40951292000000006</v>
      </c>
      <c r="I62" s="45"/>
      <c r="J62" s="328">
        <v>0.1033045783748</v>
      </c>
      <c r="K62" s="327">
        <f t="shared" si="1"/>
        <v>0.30620834162520005</v>
      </c>
      <c r="L62" s="45"/>
      <c r="M62" s="202">
        <f t="shared" si="2"/>
        <v>0.26654819382863049</v>
      </c>
      <c r="N62" s="325">
        <v>1.57813320582801</v>
      </c>
      <c r="O62" s="329">
        <f t="shared" si="3"/>
        <v>0</v>
      </c>
      <c r="P62" s="330">
        <f t="shared" si="4"/>
        <v>0</v>
      </c>
      <c r="Q62" s="103"/>
    </row>
    <row r="63" spans="2:17" ht="14.15" customHeight="1">
      <c r="B63" s="324" t="s">
        <v>909</v>
      </c>
      <c r="C63" s="325">
        <v>5.7709999999999997E-2</v>
      </c>
      <c r="D63" s="326">
        <v>0</v>
      </c>
      <c r="E63" s="326">
        <v>0</v>
      </c>
      <c r="F63" s="325">
        <v>4.965733E-2</v>
      </c>
      <c r="G63" s="325">
        <v>4.8210999999999997E-2</v>
      </c>
      <c r="H63" s="327">
        <f t="shared" si="0"/>
        <v>8.0526699999999979E-3</v>
      </c>
      <c r="I63" s="45"/>
      <c r="J63" s="328">
        <v>2.4873356597000002E-3</v>
      </c>
      <c r="K63" s="327">
        <f t="shared" si="1"/>
        <v>5.5653343402999982E-3</v>
      </c>
      <c r="L63" s="45"/>
      <c r="M63" s="202">
        <f t="shared" si="2"/>
        <v>0.10672873763578786</v>
      </c>
      <c r="N63" s="325">
        <v>4.56412273098201E-2</v>
      </c>
      <c r="O63" s="329">
        <f t="shared" si="3"/>
        <v>0</v>
      </c>
      <c r="P63" s="330">
        <f t="shared" si="4"/>
        <v>0</v>
      </c>
      <c r="Q63" s="103"/>
    </row>
    <row r="64" spans="2:17" ht="14.15" customHeight="1">
      <c r="B64" s="324" t="s">
        <v>910</v>
      </c>
      <c r="C64" s="325">
        <v>0.32834999999999998</v>
      </c>
      <c r="D64" s="326">
        <v>0</v>
      </c>
      <c r="E64" s="326">
        <v>0</v>
      </c>
      <c r="F64" s="325">
        <v>0.25178349999999999</v>
      </c>
      <c r="G64" s="325">
        <v>0.24445</v>
      </c>
      <c r="H64" s="327">
        <f t="shared" si="0"/>
        <v>7.6566499999999982E-2</v>
      </c>
      <c r="I64" s="45"/>
      <c r="J64" s="328">
        <v>2.1990770890000001E-2</v>
      </c>
      <c r="K64" s="327">
        <f t="shared" si="1"/>
        <v>5.4575729109999985E-2</v>
      </c>
      <c r="L64" s="45"/>
      <c r="M64" s="202">
        <f t="shared" si="2"/>
        <v>0.19934571986104571</v>
      </c>
      <c r="N64" s="325">
        <v>0.54067300043940703</v>
      </c>
      <c r="O64" s="329">
        <f t="shared" si="3"/>
        <v>0</v>
      </c>
      <c r="P64" s="330">
        <f t="shared" si="4"/>
        <v>0</v>
      </c>
      <c r="Q64" s="103"/>
    </row>
    <row r="65" spans="2:17" ht="14.15" customHeight="1">
      <c r="B65" s="324" t="s">
        <v>911</v>
      </c>
      <c r="C65" s="325">
        <v>2.3879999999999998E-2</v>
      </c>
      <c r="D65" s="326">
        <v>0</v>
      </c>
      <c r="E65" s="326">
        <v>0</v>
      </c>
      <c r="F65" s="325">
        <v>2.3143070000000002E-2</v>
      </c>
      <c r="G65" s="325">
        <v>2.2468999999999999E-2</v>
      </c>
      <c r="H65" s="327">
        <f t="shared" si="0"/>
        <v>7.3692999999999675E-4</v>
      </c>
      <c r="I65" s="45"/>
      <c r="J65" s="328">
        <v>1.6762525601000001E-3</v>
      </c>
      <c r="K65" s="327">
        <f t="shared" si="1"/>
        <v>-9.393225601000033E-4</v>
      </c>
      <c r="L65" s="45"/>
      <c r="M65" s="202">
        <f t="shared" si="2"/>
        <v>-3.7846422190832694E-2</v>
      </c>
      <c r="N65" s="325">
        <v>6.6706409145121701E-2</v>
      </c>
      <c r="O65" s="329">
        <f t="shared" si="3"/>
        <v>1.228566689994241E-5</v>
      </c>
      <c r="P65" s="330">
        <f t="shared" si="4"/>
        <v>1.7597395533713364E-6</v>
      </c>
      <c r="Q65" s="103"/>
    </row>
    <row r="66" spans="2:17" ht="14.15" customHeight="1">
      <c r="B66" s="324" t="s">
        <v>912</v>
      </c>
      <c r="C66" s="325">
        <v>0.110556079874194</v>
      </c>
      <c r="D66" s="326">
        <v>0</v>
      </c>
      <c r="E66" s="326">
        <v>0</v>
      </c>
      <c r="F66" s="325">
        <v>0.14239338000000001</v>
      </c>
      <c r="G66" s="325">
        <v>0.13824600000000001</v>
      </c>
      <c r="H66" s="327">
        <f t="shared" si="0"/>
        <v>-3.1837300125806017E-2</v>
      </c>
      <c r="I66" s="45"/>
      <c r="J66" s="328">
        <v>9.0619147032000007E-3</v>
      </c>
      <c r="K66" s="327">
        <f t="shared" si="1"/>
        <v>-4.089921482900602E-2</v>
      </c>
      <c r="L66" s="45"/>
      <c r="M66" s="202">
        <f t="shared" si="2"/>
        <v>-0.27004149910476444</v>
      </c>
      <c r="N66" s="325">
        <v>0.26331477294126998</v>
      </c>
      <c r="O66" s="329">
        <f t="shared" si="3"/>
        <v>4.8496053552404269E-5</v>
      </c>
      <c r="P66" s="330">
        <f t="shared" si="4"/>
        <v>3.5364491606047933E-4</v>
      </c>
      <c r="Q66" s="103"/>
    </row>
    <row r="67" spans="2:17" ht="14.15" customHeight="1">
      <c r="B67" s="324" t="s">
        <v>913</v>
      </c>
      <c r="C67" s="325">
        <v>9.9500000000000005E-3</v>
      </c>
      <c r="D67" s="326">
        <v>0</v>
      </c>
      <c r="E67" s="326">
        <v>0</v>
      </c>
      <c r="F67" s="325">
        <v>1.9909900000000002E-3</v>
      </c>
      <c r="G67" s="325">
        <v>1.933E-3</v>
      </c>
      <c r="H67" s="327">
        <f t="shared" si="0"/>
        <v>7.9590100000000007E-3</v>
      </c>
      <c r="I67" s="45"/>
      <c r="J67" s="328">
        <v>1.592792E-4</v>
      </c>
      <c r="K67" s="327">
        <f t="shared" si="1"/>
        <v>7.7997308000000007E-3</v>
      </c>
      <c r="L67" s="45"/>
      <c r="M67" s="202">
        <f t="shared" si="2"/>
        <v>3.6273275922847241</v>
      </c>
      <c r="N67" s="325">
        <v>2.1065181835301601E-2</v>
      </c>
      <c r="O67" s="329">
        <f t="shared" si="3"/>
        <v>0</v>
      </c>
      <c r="P67" s="330">
        <f t="shared" si="4"/>
        <v>0</v>
      </c>
      <c r="Q67" s="103"/>
    </row>
    <row r="68" spans="2:17" ht="14.15" customHeight="1">
      <c r="B68" s="324" t="s">
        <v>914</v>
      </c>
      <c r="C68" s="325">
        <v>0.37809999999999999</v>
      </c>
      <c r="D68" s="326">
        <v>0</v>
      </c>
      <c r="E68" s="326">
        <v>0</v>
      </c>
      <c r="F68" s="325">
        <v>0.23756023000000001</v>
      </c>
      <c r="G68" s="325">
        <v>0.23064100000000001</v>
      </c>
      <c r="H68" s="327">
        <f t="shared" si="0"/>
        <v>0.14053976999999998</v>
      </c>
      <c r="I68" s="45"/>
      <c r="J68" s="328">
        <v>1.3208348788E-2</v>
      </c>
      <c r="K68" s="327">
        <f t="shared" si="1"/>
        <v>0.12733142121199997</v>
      </c>
      <c r="L68" s="45"/>
      <c r="M68" s="202">
        <f t="shared" si="2"/>
        <v>0.50776465627157408</v>
      </c>
      <c r="N68" s="325">
        <v>0.444124250360942</v>
      </c>
      <c r="O68" s="329">
        <f t="shared" si="3"/>
        <v>0</v>
      </c>
      <c r="P68" s="330">
        <f t="shared" si="4"/>
        <v>0</v>
      </c>
      <c r="Q68" s="103"/>
    </row>
    <row r="69" spans="2:17" ht="14.15" customHeight="1">
      <c r="B69" s="324" t="s">
        <v>915</v>
      </c>
      <c r="C69" s="325">
        <v>0.26251968684374999</v>
      </c>
      <c r="D69" s="326">
        <v>0</v>
      </c>
      <c r="E69" s="326">
        <v>0</v>
      </c>
      <c r="F69" s="325">
        <v>8.0721100000000004E-2</v>
      </c>
      <c r="G69" s="325">
        <v>7.8369999999999995E-2</v>
      </c>
      <c r="H69" s="327">
        <f t="shared" si="0"/>
        <v>0.18179858684375</v>
      </c>
      <c r="I69" s="45"/>
      <c r="J69" s="328">
        <v>4.7124978179999997E-3</v>
      </c>
      <c r="K69" s="327">
        <f t="shared" si="1"/>
        <v>0.17708608902574999</v>
      </c>
      <c r="L69" s="45"/>
      <c r="M69" s="202">
        <f t="shared" si="2"/>
        <v>2.0727921280220243</v>
      </c>
      <c r="N69" s="325">
        <v>0.20538552289419101</v>
      </c>
      <c r="O69" s="329">
        <f t="shared" si="3"/>
        <v>0</v>
      </c>
      <c r="P69" s="330">
        <f t="shared" si="4"/>
        <v>0</v>
      </c>
      <c r="Q69" s="103"/>
    </row>
    <row r="70" spans="2:17" ht="14.15" customHeight="1">
      <c r="B70" s="324" t="s">
        <v>916</v>
      </c>
      <c r="C70" s="325">
        <v>0.194025</v>
      </c>
      <c r="D70" s="326">
        <v>0</v>
      </c>
      <c r="E70" s="326">
        <v>0</v>
      </c>
      <c r="F70" s="325">
        <v>7.5446470000000002E-2</v>
      </c>
      <c r="G70" s="325">
        <v>7.3248999999999995E-2</v>
      </c>
      <c r="H70" s="327">
        <f t="shared" si="0"/>
        <v>0.11857853</v>
      </c>
      <c r="I70" s="45"/>
      <c r="J70" s="328">
        <v>1.43416194823E-2</v>
      </c>
      <c r="K70" s="327">
        <f t="shared" si="1"/>
        <v>0.1042369105177</v>
      </c>
      <c r="L70" s="45"/>
      <c r="M70" s="202">
        <f t="shared" si="2"/>
        <v>1.160921355145309</v>
      </c>
      <c r="N70" s="325">
        <v>0.22293984109027501</v>
      </c>
      <c r="O70" s="329">
        <f t="shared" si="3"/>
        <v>0</v>
      </c>
      <c r="P70" s="330">
        <f t="shared" si="4"/>
        <v>0</v>
      </c>
      <c r="Q70" s="103"/>
    </row>
    <row r="71" spans="2:17" ht="14.15" customHeight="1">
      <c r="B71" s="324" t="s">
        <v>917</v>
      </c>
      <c r="C71" s="325">
        <v>2.5870000000000001E-2</v>
      </c>
      <c r="D71" s="326">
        <v>0</v>
      </c>
      <c r="E71" s="326">
        <v>0</v>
      </c>
      <c r="F71" s="325">
        <v>9.0186799999999994E-3</v>
      </c>
      <c r="G71" s="325">
        <v>8.7559999999999999E-3</v>
      </c>
      <c r="H71" s="327">
        <f t="shared" si="0"/>
        <v>1.6851320000000003E-2</v>
      </c>
      <c r="I71" s="45"/>
      <c r="J71" s="328">
        <v>1.6466305944E-3</v>
      </c>
      <c r="K71" s="327">
        <f t="shared" si="1"/>
        <v>1.5204689405600004E-2</v>
      </c>
      <c r="L71" s="45"/>
      <c r="M71" s="202">
        <f t="shared" si="2"/>
        <v>1.4256208734871241</v>
      </c>
      <c r="N71" s="325">
        <v>5.7929250047079398E-2</v>
      </c>
      <c r="O71" s="329">
        <f t="shared" si="3"/>
        <v>0</v>
      </c>
      <c r="P71" s="330">
        <f t="shared" si="4"/>
        <v>0</v>
      </c>
      <c r="Q71" s="103"/>
    </row>
    <row r="72" spans="2:17" ht="14.15" customHeight="1">
      <c r="B72" s="324" t="s">
        <v>918</v>
      </c>
      <c r="C72" s="325">
        <v>2.1306364643000002</v>
      </c>
      <c r="D72" s="326">
        <v>0</v>
      </c>
      <c r="E72" s="326">
        <v>0</v>
      </c>
      <c r="F72" s="325">
        <v>2.3919411899999998</v>
      </c>
      <c r="G72" s="325">
        <v>2.322273</v>
      </c>
      <c r="H72" s="327">
        <f t="shared" si="0"/>
        <v>-0.26130472569999963</v>
      </c>
      <c r="I72" s="45"/>
      <c r="J72" s="328">
        <v>0.17884544277629999</v>
      </c>
      <c r="K72" s="327">
        <f t="shared" si="1"/>
        <v>-0.44015016847629962</v>
      </c>
      <c r="L72" s="45"/>
      <c r="M72" s="202">
        <f t="shared" si="2"/>
        <v>-0.17121225187053468</v>
      </c>
      <c r="N72" s="325">
        <v>3.8865970222997799</v>
      </c>
      <c r="O72" s="329">
        <f t="shared" si="3"/>
        <v>7.1581482202711397E-4</v>
      </c>
      <c r="P72" s="330">
        <f t="shared" si="4"/>
        <v>2.0983134556912344E-3</v>
      </c>
      <c r="Q72" s="103"/>
    </row>
    <row r="73" spans="2:17" ht="14.15" customHeight="1">
      <c r="B73" s="324" t="s">
        <v>919</v>
      </c>
      <c r="C73" s="325">
        <v>1.0289804420894699</v>
      </c>
      <c r="D73" s="326">
        <v>0</v>
      </c>
      <c r="E73" s="326">
        <v>0</v>
      </c>
      <c r="F73" s="325">
        <v>0.48258899</v>
      </c>
      <c r="G73" s="325">
        <v>0.46853299999999998</v>
      </c>
      <c r="H73" s="327">
        <f t="shared" si="0"/>
        <v>0.54639145208946993</v>
      </c>
      <c r="I73" s="45"/>
      <c r="J73" s="328">
        <v>0.1348160602464</v>
      </c>
      <c r="K73" s="327">
        <f t="shared" si="1"/>
        <v>0.4115753918430699</v>
      </c>
      <c r="L73" s="45"/>
      <c r="M73" s="202">
        <f t="shared" si="2"/>
        <v>0.66662135607542305</v>
      </c>
      <c r="N73" s="325">
        <v>1.36553664570438</v>
      </c>
      <c r="O73" s="329">
        <f t="shared" si="3"/>
        <v>0</v>
      </c>
      <c r="P73" s="330">
        <f t="shared" si="4"/>
        <v>0</v>
      </c>
      <c r="Q73" s="103"/>
    </row>
    <row r="74" spans="2:17" ht="14.15" customHeight="1">
      <c r="B74" s="324" t="s">
        <v>920</v>
      </c>
      <c r="C74" s="325">
        <v>0.37060285409999999</v>
      </c>
      <c r="D74" s="326">
        <v>0</v>
      </c>
      <c r="E74" s="326">
        <v>0</v>
      </c>
      <c r="F74" s="325">
        <v>0.46188393</v>
      </c>
      <c r="G74" s="325">
        <v>0.44843100000000002</v>
      </c>
      <c r="H74" s="327">
        <f t="shared" si="0"/>
        <v>-9.1281075900000008E-2</v>
      </c>
      <c r="I74" s="45"/>
      <c r="J74" s="328">
        <v>3.8211657528900003E-2</v>
      </c>
      <c r="K74" s="327">
        <f t="shared" si="1"/>
        <v>-0.1294927334289</v>
      </c>
      <c r="L74" s="45"/>
      <c r="M74" s="202">
        <f t="shared" si="2"/>
        <v>-0.25893596475977054</v>
      </c>
      <c r="N74" s="325">
        <v>0.56875990955314304</v>
      </c>
      <c r="O74" s="329">
        <f t="shared" si="3"/>
        <v>1.0475147567319319E-4</v>
      </c>
      <c r="P74" s="330">
        <f t="shared" si="4"/>
        <v>7.0233595360672278E-4</v>
      </c>
      <c r="Q74" s="103"/>
    </row>
    <row r="75" spans="2:17" ht="14.15" customHeight="1">
      <c r="B75" s="324" t="s">
        <v>921</v>
      </c>
      <c r="C75" s="325">
        <v>0.30182899140000002</v>
      </c>
      <c r="D75" s="326">
        <v>0</v>
      </c>
      <c r="E75" s="326">
        <v>0</v>
      </c>
      <c r="F75" s="325">
        <v>0.25502182000000001</v>
      </c>
      <c r="G75" s="325">
        <v>0.24759400000000001</v>
      </c>
      <c r="H75" s="327">
        <f t="shared" si="0"/>
        <v>4.6807171400000014E-2</v>
      </c>
      <c r="I75" s="45"/>
      <c r="J75" s="328">
        <v>1.5696593020999999E-2</v>
      </c>
      <c r="K75" s="327">
        <f t="shared" si="1"/>
        <v>3.1110578379000015E-2</v>
      </c>
      <c r="L75" s="45"/>
      <c r="M75" s="202">
        <f t="shared" si="2"/>
        <v>0.11491859024966551</v>
      </c>
      <c r="N75" s="325">
        <v>0.40199388669033898</v>
      </c>
      <c r="O75" s="329">
        <f t="shared" si="3"/>
        <v>0</v>
      </c>
      <c r="P75" s="330">
        <f t="shared" si="4"/>
        <v>0</v>
      </c>
      <c r="Q75" s="103"/>
    </row>
    <row r="76" spans="2:17" ht="14.15" customHeight="1">
      <c r="B76" s="324" t="s">
        <v>922</v>
      </c>
      <c r="C76" s="325">
        <v>0.39800000000000002</v>
      </c>
      <c r="D76" s="326">
        <v>0</v>
      </c>
      <c r="E76" s="326">
        <v>0</v>
      </c>
      <c r="F76" s="325">
        <v>0.35653759000000002</v>
      </c>
      <c r="G76" s="325">
        <v>0.34615299999999999</v>
      </c>
      <c r="H76" s="327">
        <f t="shared" si="0"/>
        <v>4.1462410000000005E-2</v>
      </c>
      <c r="I76" s="45"/>
      <c r="J76" s="328">
        <v>3.5318613665399998E-2</v>
      </c>
      <c r="K76" s="327">
        <f t="shared" si="1"/>
        <v>6.1437963346000074E-3</v>
      </c>
      <c r="L76" s="45"/>
      <c r="M76" s="202">
        <f t="shared" si="2"/>
        <v>1.5678701210115588E-2</v>
      </c>
      <c r="N76" s="325">
        <v>0.66530865963160901</v>
      </c>
      <c r="O76" s="329">
        <f t="shared" si="3"/>
        <v>0</v>
      </c>
      <c r="P76" s="330">
        <f t="shared" si="4"/>
        <v>0</v>
      </c>
      <c r="Q76" s="103"/>
    </row>
    <row r="77" spans="2:17" ht="14.15" customHeight="1">
      <c r="B77" s="324" t="s">
        <v>923</v>
      </c>
      <c r="C77" s="325">
        <v>6.6471088115789501E-2</v>
      </c>
      <c r="D77" s="326">
        <v>0</v>
      </c>
      <c r="E77" s="326">
        <v>0</v>
      </c>
      <c r="F77" s="325">
        <v>0.15523439</v>
      </c>
      <c r="G77" s="325">
        <v>0.15071300000000001</v>
      </c>
      <c r="H77" s="327">
        <f t="shared" ref="H77:H140" si="5">+C77+D77-E77-F77</f>
        <v>-8.8763301884210499E-2</v>
      </c>
      <c r="I77" s="45"/>
      <c r="J77" s="328">
        <v>1.13616050041E-2</v>
      </c>
      <c r="K77" s="327">
        <f t="shared" ref="K77:K140" si="6">+H77-J77</f>
        <v>-0.10012490688831049</v>
      </c>
      <c r="L77" s="45"/>
      <c r="M77" s="202">
        <f t="shared" ref="M77:M140" si="7">+IF(ISERROR(K77/(F77+J77)),0,K77/(F77+J77))</f>
        <v>-0.60100428516211557</v>
      </c>
      <c r="N77" s="325">
        <v>0.33002118208639197</v>
      </c>
      <c r="O77" s="329">
        <f t="shared" ref="O77:O140" si="8">IF(K77&lt;0,N77/$N$263,0)</f>
        <v>6.0781720452346733E-5</v>
      </c>
      <c r="P77" s="330">
        <f t="shared" ref="P77:P140" si="9">(M77^2*O77)*100</f>
        <v>2.1954731282574219E-3</v>
      </c>
      <c r="Q77" s="103"/>
    </row>
    <row r="78" spans="2:17" ht="14.15" customHeight="1">
      <c r="B78" s="324" t="s">
        <v>924</v>
      </c>
      <c r="C78" s="325">
        <v>0.18905</v>
      </c>
      <c r="D78" s="326">
        <v>0</v>
      </c>
      <c r="E78" s="326">
        <v>0</v>
      </c>
      <c r="F78" s="325">
        <v>0.19745924000000001</v>
      </c>
      <c r="G78" s="325">
        <v>0.19170799999999999</v>
      </c>
      <c r="H78" s="327">
        <f t="shared" si="5"/>
        <v>-8.4092400000000123E-3</v>
      </c>
      <c r="I78" s="45"/>
      <c r="J78" s="328">
        <v>2.30099252372E-2</v>
      </c>
      <c r="K78" s="327">
        <f t="shared" si="6"/>
        <v>-3.1419165237200009E-2</v>
      </c>
      <c r="L78" s="45"/>
      <c r="M78" s="202">
        <f t="shared" si="7"/>
        <v>-0.14251047398576813</v>
      </c>
      <c r="N78" s="325">
        <v>0.54945015953745002</v>
      </c>
      <c r="O78" s="329">
        <f t="shared" si="8"/>
        <v>1.0119509841268357E-4</v>
      </c>
      <c r="P78" s="330">
        <f t="shared" si="9"/>
        <v>2.055195054309966E-4</v>
      </c>
      <c r="Q78" s="103"/>
    </row>
    <row r="79" spans="2:17" ht="14.15" customHeight="1">
      <c r="B79" s="324" t="s">
        <v>925</v>
      </c>
      <c r="C79" s="325">
        <v>0.15698456616666701</v>
      </c>
      <c r="D79" s="326">
        <v>0</v>
      </c>
      <c r="E79" s="326">
        <v>0</v>
      </c>
      <c r="F79" s="325">
        <v>0.11205885</v>
      </c>
      <c r="G79" s="325">
        <v>0.108795</v>
      </c>
      <c r="H79" s="327">
        <f t="shared" si="5"/>
        <v>4.4925716166667004E-2</v>
      </c>
      <c r="I79" s="45"/>
      <c r="J79" s="328">
        <v>1.8406786700999999E-2</v>
      </c>
      <c r="K79" s="327">
        <f t="shared" si="6"/>
        <v>2.6518929465667005E-2</v>
      </c>
      <c r="L79" s="45"/>
      <c r="M79" s="202">
        <f t="shared" si="7"/>
        <v>0.20326371093748505</v>
      </c>
      <c r="N79" s="325">
        <v>0.23873872746675101</v>
      </c>
      <c r="O79" s="329">
        <f t="shared" si="8"/>
        <v>0</v>
      </c>
      <c r="P79" s="330">
        <f t="shared" si="9"/>
        <v>0</v>
      </c>
      <c r="Q79" s="103"/>
    </row>
    <row r="80" spans="2:17" ht="14.15" customHeight="1">
      <c r="B80" s="324" t="s">
        <v>926</v>
      </c>
      <c r="C80" s="325">
        <v>0.24875</v>
      </c>
      <c r="D80" s="326">
        <v>0</v>
      </c>
      <c r="E80" s="326">
        <v>0</v>
      </c>
      <c r="F80" s="325">
        <v>0.22573067999999999</v>
      </c>
      <c r="G80" s="325">
        <v>0.21915599999999999</v>
      </c>
      <c r="H80" s="327">
        <f t="shared" si="5"/>
        <v>2.301932000000001E-2</v>
      </c>
      <c r="I80" s="45"/>
      <c r="J80" s="328">
        <v>3.0186963836399999E-2</v>
      </c>
      <c r="K80" s="327">
        <f t="shared" si="6"/>
        <v>-7.1676438363999888E-3</v>
      </c>
      <c r="L80" s="45"/>
      <c r="M80" s="202">
        <f t="shared" si="7"/>
        <v>-2.8007618892357557E-2</v>
      </c>
      <c r="N80" s="325">
        <v>0.54630097911584596</v>
      </c>
      <c r="O80" s="329">
        <f t="shared" si="8"/>
        <v>1.0061509744780662E-4</v>
      </c>
      <c r="P80" s="330">
        <f t="shared" si="9"/>
        <v>7.892517047296935E-6</v>
      </c>
      <c r="Q80" s="103"/>
    </row>
    <row r="81" spans="2:17" ht="14.15" customHeight="1">
      <c r="B81" s="324" t="s">
        <v>927</v>
      </c>
      <c r="C81" s="325">
        <v>0.54613679999999998</v>
      </c>
      <c r="D81" s="326">
        <v>0</v>
      </c>
      <c r="E81" s="326">
        <v>0</v>
      </c>
      <c r="F81" s="325">
        <v>0.45081246000000003</v>
      </c>
      <c r="G81" s="325">
        <v>0.43768200000000002</v>
      </c>
      <c r="H81" s="327">
        <f t="shared" si="5"/>
        <v>9.5324339999999952E-2</v>
      </c>
      <c r="I81" s="45"/>
      <c r="J81" s="328">
        <v>2.46188684406E-2</v>
      </c>
      <c r="K81" s="327">
        <f t="shared" si="6"/>
        <v>7.0705471559399949E-2</v>
      </c>
      <c r="L81" s="45"/>
      <c r="M81" s="202">
        <f t="shared" si="7"/>
        <v>0.14871857896136481</v>
      </c>
      <c r="N81" s="325">
        <v>1.0005961371768299</v>
      </c>
      <c r="O81" s="329">
        <f t="shared" si="8"/>
        <v>0</v>
      </c>
      <c r="P81" s="330">
        <f t="shared" si="9"/>
        <v>0</v>
      </c>
      <c r="Q81" s="103"/>
    </row>
    <row r="82" spans="2:17" ht="14.15" customHeight="1">
      <c r="B82" s="324" t="s">
        <v>928</v>
      </c>
      <c r="C82" s="325">
        <v>0.19900000000000001</v>
      </c>
      <c r="D82" s="326">
        <v>0</v>
      </c>
      <c r="E82" s="326">
        <v>0</v>
      </c>
      <c r="F82" s="325">
        <v>0.16862645000000001</v>
      </c>
      <c r="G82" s="325">
        <v>0.163715</v>
      </c>
      <c r="H82" s="327">
        <f t="shared" si="5"/>
        <v>3.0373549999999999E-2</v>
      </c>
      <c r="I82" s="45"/>
      <c r="J82" s="328">
        <v>1.55490449545E-2</v>
      </c>
      <c r="K82" s="327">
        <f t="shared" si="6"/>
        <v>1.48245050455E-2</v>
      </c>
      <c r="L82" s="45"/>
      <c r="M82" s="202">
        <f t="shared" si="7"/>
        <v>8.049119156249504E-2</v>
      </c>
      <c r="N82" s="325">
        <v>0.27209193203931198</v>
      </c>
      <c r="O82" s="329">
        <f t="shared" si="8"/>
        <v>0</v>
      </c>
      <c r="P82" s="330">
        <f t="shared" si="9"/>
        <v>0</v>
      </c>
      <c r="Q82" s="103"/>
    </row>
    <row r="83" spans="2:17" ht="14.15" customHeight="1">
      <c r="B83" s="324" t="s">
        <v>929</v>
      </c>
      <c r="C83" s="325">
        <v>1.0174772518191</v>
      </c>
      <c r="D83" s="326">
        <v>0</v>
      </c>
      <c r="E83" s="326">
        <v>0</v>
      </c>
      <c r="F83" s="325">
        <v>0.84372656000000001</v>
      </c>
      <c r="G83" s="325">
        <v>0.81915199999999999</v>
      </c>
      <c r="H83" s="327">
        <f t="shared" si="5"/>
        <v>0.17375069181909997</v>
      </c>
      <c r="I83" s="45"/>
      <c r="J83" s="328">
        <v>4.7518679859199997E-2</v>
      </c>
      <c r="K83" s="327">
        <f t="shared" si="6"/>
        <v>0.12623201195989997</v>
      </c>
      <c r="L83" s="45"/>
      <c r="M83" s="202">
        <f t="shared" si="7"/>
        <v>0.1416355524993797</v>
      </c>
      <c r="N83" s="325">
        <v>1.5974429558437</v>
      </c>
      <c r="O83" s="329">
        <f t="shared" si="8"/>
        <v>0</v>
      </c>
      <c r="P83" s="330">
        <f t="shared" si="9"/>
        <v>0</v>
      </c>
      <c r="Q83" s="103"/>
    </row>
    <row r="84" spans="2:17" ht="14.15" customHeight="1">
      <c r="B84" s="324" t="s">
        <v>930</v>
      </c>
      <c r="C84" s="325">
        <v>0.15920000000000001</v>
      </c>
      <c r="D84" s="326">
        <v>0</v>
      </c>
      <c r="E84" s="326">
        <v>0</v>
      </c>
      <c r="F84" s="325">
        <v>8.2704879999999995E-2</v>
      </c>
      <c r="G84" s="325">
        <v>8.0296000000000006E-2</v>
      </c>
      <c r="H84" s="327">
        <f t="shared" si="5"/>
        <v>7.6495120000000014E-2</v>
      </c>
      <c r="I84" s="45"/>
      <c r="J84" s="328">
        <v>4.8696633343999996E-3</v>
      </c>
      <c r="K84" s="327">
        <f t="shared" si="6"/>
        <v>7.162545666560001E-2</v>
      </c>
      <c r="L84" s="45"/>
      <c r="M84" s="202">
        <f t="shared" si="7"/>
        <v>0.81787987625697323</v>
      </c>
      <c r="N84" s="325">
        <v>0.184320341058889</v>
      </c>
      <c r="O84" s="329">
        <f t="shared" si="8"/>
        <v>0</v>
      </c>
      <c r="P84" s="330">
        <f t="shared" si="9"/>
        <v>0</v>
      </c>
      <c r="Q84" s="103"/>
    </row>
    <row r="85" spans="2:17" ht="14.15" customHeight="1">
      <c r="B85" s="324" t="s">
        <v>931</v>
      </c>
      <c r="C85" s="325">
        <v>2.4467407558064501E-2</v>
      </c>
      <c r="D85" s="326">
        <v>0</v>
      </c>
      <c r="E85" s="326">
        <v>0</v>
      </c>
      <c r="F85" s="325">
        <v>4.006494E-2</v>
      </c>
      <c r="G85" s="325">
        <v>3.8898000000000002E-2</v>
      </c>
      <c r="H85" s="327">
        <f t="shared" si="5"/>
        <v>-1.5597532441935499E-2</v>
      </c>
      <c r="I85" s="45"/>
      <c r="J85" s="328">
        <v>3.8089738458000001E-3</v>
      </c>
      <c r="K85" s="327">
        <f t="shared" si="6"/>
        <v>-1.9406506287735499E-2</v>
      </c>
      <c r="L85" s="45"/>
      <c r="M85" s="202">
        <f t="shared" si="7"/>
        <v>-0.44232448365427196</v>
      </c>
      <c r="N85" s="325">
        <v>7.0217272784338605E-2</v>
      </c>
      <c r="O85" s="329">
        <f t="shared" si="8"/>
        <v>1.2932280947307794E-5</v>
      </c>
      <c r="P85" s="330">
        <f t="shared" si="9"/>
        <v>2.5302130380064607E-4</v>
      </c>
      <c r="Q85" s="103"/>
    </row>
    <row r="86" spans="2:17" ht="14.15" customHeight="1">
      <c r="B86" s="324" t="s">
        <v>932</v>
      </c>
      <c r="C86" s="325">
        <v>1.552</v>
      </c>
      <c r="D86" s="326">
        <v>0</v>
      </c>
      <c r="E86" s="326">
        <v>0</v>
      </c>
      <c r="F86" s="325">
        <v>1.6890218100000001</v>
      </c>
      <c r="G86" s="325">
        <v>1.6398269999999999</v>
      </c>
      <c r="H86" s="327">
        <f t="shared" si="5"/>
        <v>-0.13702181000000002</v>
      </c>
      <c r="I86" s="45"/>
      <c r="J86" s="328">
        <v>0.2093035826952</v>
      </c>
      <c r="K86" s="327">
        <f t="shared" si="6"/>
        <v>-0.34632539269520002</v>
      </c>
      <c r="L86" s="45"/>
      <c r="M86" s="202">
        <f t="shared" si="7"/>
        <v>-0.18243731766317203</v>
      </c>
      <c r="N86" s="325">
        <v>3.01831066434218</v>
      </c>
      <c r="O86" s="329">
        <f t="shared" si="8"/>
        <v>5.5589799987552978E-4</v>
      </c>
      <c r="P86" s="330">
        <f t="shared" si="9"/>
        <v>1.8502161522749873E-3</v>
      </c>
      <c r="Q86" s="103"/>
    </row>
    <row r="87" spans="2:17" ht="14.15" customHeight="1">
      <c r="B87" s="324" t="s">
        <v>933</v>
      </c>
      <c r="C87" s="325">
        <v>0.51739999999999997</v>
      </c>
      <c r="D87" s="326">
        <v>0</v>
      </c>
      <c r="E87" s="326">
        <v>0</v>
      </c>
      <c r="F87" s="325">
        <v>0.45750952</v>
      </c>
      <c r="G87" s="325">
        <v>0.44418400000000002</v>
      </c>
      <c r="H87" s="327">
        <f t="shared" si="5"/>
        <v>5.9890479999999968E-2</v>
      </c>
      <c r="I87" s="45"/>
      <c r="J87" s="328">
        <v>2.8402191001600002E-2</v>
      </c>
      <c r="K87" s="327">
        <f t="shared" si="6"/>
        <v>3.1488288998399963E-2</v>
      </c>
      <c r="L87" s="45"/>
      <c r="M87" s="202">
        <f t="shared" si="7"/>
        <v>6.4802490422578587E-2</v>
      </c>
      <c r="N87" s="325">
        <v>0.94091145531013798</v>
      </c>
      <c r="O87" s="329">
        <f t="shared" si="8"/>
        <v>0</v>
      </c>
      <c r="P87" s="330">
        <f t="shared" si="9"/>
        <v>0</v>
      </c>
      <c r="Q87" s="103"/>
    </row>
    <row r="88" spans="2:17" ht="14.15" customHeight="1">
      <c r="B88" s="324" t="s">
        <v>934</v>
      </c>
      <c r="C88" s="325">
        <v>1.2609999999999999</v>
      </c>
      <c r="D88" s="326">
        <v>0</v>
      </c>
      <c r="E88" s="326">
        <v>0</v>
      </c>
      <c r="F88" s="325">
        <v>0.92519852999999996</v>
      </c>
      <c r="G88" s="325">
        <v>0.89825100000000002</v>
      </c>
      <c r="H88" s="327">
        <f t="shared" si="5"/>
        <v>0.33580146999999994</v>
      </c>
      <c r="I88" s="45"/>
      <c r="J88" s="328">
        <v>5.1348518415000002E-2</v>
      </c>
      <c r="K88" s="327">
        <f t="shared" si="6"/>
        <v>0.28445295158499995</v>
      </c>
      <c r="L88" s="45"/>
      <c r="M88" s="202">
        <f t="shared" si="7"/>
        <v>0.29128443124853615</v>
      </c>
      <c r="N88" s="325">
        <v>1.45349754663581</v>
      </c>
      <c r="O88" s="329">
        <f t="shared" si="8"/>
        <v>0</v>
      </c>
      <c r="P88" s="330">
        <f t="shared" si="9"/>
        <v>0</v>
      </c>
      <c r="Q88" s="103"/>
    </row>
    <row r="89" spans="2:17" ht="14.15" customHeight="1">
      <c r="B89" s="324" t="s">
        <v>935</v>
      </c>
      <c r="C89" s="325">
        <v>0.42783207131836698</v>
      </c>
      <c r="D89" s="326">
        <v>0</v>
      </c>
      <c r="E89" s="326">
        <v>0</v>
      </c>
      <c r="F89" s="325">
        <v>0.15896916999999999</v>
      </c>
      <c r="G89" s="325">
        <v>0.154339</v>
      </c>
      <c r="H89" s="327">
        <f t="shared" si="5"/>
        <v>0.26886290131836699</v>
      </c>
      <c r="I89" s="45"/>
      <c r="J89" s="328">
        <v>9.1057540576E-3</v>
      </c>
      <c r="K89" s="327">
        <f t="shared" si="6"/>
        <v>0.25975714726076699</v>
      </c>
      <c r="L89" s="45"/>
      <c r="M89" s="202">
        <f t="shared" si="7"/>
        <v>1.5454842458934988</v>
      </c>
      <c r="N89" s="325">
        <v>0.18555489728559799</v>
      </c>
      <c r="O89" s="329">
        <f t="shared" si="8"/>
        <v>0</v>
      </c>
      <c r="P89" s="330">
        <f t="shared" si="9"/>
        <v>0</v>
      </c>
      <c r="Q89" s="103"/>
    </row>
    <row r="90" spans="2:17" ht="14.15" customHeight="1">
      <c r="B90" s="324" t="s">
        <v>936</v>
      </c>
      <c r="C90" s="325">
        <v>5.6715000000000002E-2</v>
      </c>
      <c r="D90" s="326">
        <v>0</v>
      </c>
      <c r="E90" s="326">
        <v>0</v>
      </c>
      <c r="F90" s="325">
        <v>4.6467420000000002E-2</v>
      </c>
      <c r="G90" s="325">
        <v>4.5114000000000001E-2</v>
      </c>
      <c r="H90" s="327">
        <f t="shared" si="5"/>
        <v>1.0247579999999999E-2</v>
      </c>
      <c r="I90" s="45"/>
      <c r="J90" s="328">
        <v>3.1156405109999999E-3</v>
      </c>
      <c r="K90" s="327">
        <f t="shared" si="6"/>
        <v>7.1319394889999988E-3</v>
      </c>
      <c r="L90" s="45"/>
      <c r="M90" s="202">
        <f t="shared" si="7"/>
        <v>0.14383822651322173</v>
      </c>
      <c r="N90" s="325">
        <v>7.9755557499294E-2</v>
      </c>
      <c r="O90" s="329">
        <f t="shared" si="8"/>
        <v>0</v>
      </c>
      <c r="P90" s="330">
        <f t="shared" si="9"/>
        <v>0</v>
      </c>
      <c r="Q90" s="103"/>
    </row>
    <row r="91" spans="2:17" ht="14.15" customHeight="1">
      <c r="B91" s="324" t="s">
        <v>937</v>
      </c>
      <c r="C91" s="325">
        <v>0.35322500000000001</v>
      </c>
      <c r="D91" s="326">
        <v>0</v>
      </c>
      <c r="E91" s="326">
        <v>0</v>
      </c>
      <c r="F91" s="325">
        <v>0.37720865999999997</v>
      </c>
      <c r="G91" s="325">
        <v>0.36622199999999999</v>
      </c>
      <c r="H91" s="327">
        <f t="shared" si="5"/>
        <v>-2.3983659999999962E-2</v>
      </c>
      <c r="I91" s="45"/>
      <c r="J91" s="328">
        <v>2.4963669118799998E-2</v>
      </c>
      <c r="K91" s="327">
        <f t="shared" si="6"/>
        <v>-4.8947329118799961E-2</v>
      </c>
      <c r="L91" s="45"/>
      <c r="M91" s="202">
        <f t="shared" si="7"/>
        <v>-0.12170735173662614</v>
      </c>
      <c r="N91" s="325">
        <v>0.51043556799548095</v>
      </c>
      <c r="O91" s="329">
        <f t="shared" si="8"/>
        <v>9.4009577829808728E-5</v>
      </c>
      <c r="P91" s="330">
        <f t="shared" si="9"/>
        <v>1.3925337431967702E-4</v>
      </c>
      <c r="Q91" s="103"/>
    </row>
    <row r="92" spans="2:17" ht="14.15" customHeight="1">
      <c r="B92" s="324" t="s">
        <v>938</v>
      </c>
      <c r="C92" s="325">
        <v>4.9750000000000003E-2</v>
      </c>
      <c r="D92" s="326">
        <v>0</v>
      </c>
      <c r="E92" s="326">
        <v>0</v>
      </c>
      <c r="F92" s="325">
        <v>3.7377670000000002E-2</v>
      </c>
      <c r="G92" s="325">
        <v>3.6289000000000002E-2</v>
      </c>
      <c r="H92" s="327">
        <f t="shared" si="5"/>
        <v>1.2372330000000001E-2</v>
      </c>
      <c r="I92" s="45"/>
      <c r="J92" s="328">
        <v>2.5573801814000002E-3</v>
      </c>
      <c r="K92" s="327">
        <f t="shared" si="6"/>
        <v>9.8149498186000002E-3</v>
      </c>
      <c r="L92" s="45"/>
      <c r="M92" s="202">
        <f t="shared" si="7"/>
        <v>0.24577281796358866</v>
      </c>
      <c r="N92" s="325">
        <v>8.93262243992093E-2</v>
      </c>
      <c r="O92" s="329">
        <f t="shared" si="8"/>
        <v>0</v>
      </c>
      <c r="P92" s="330">
        <f t="shared" si="9"/>
        <v>0</v>
      </c>
      <c r="Q92" s="103"/>
    </row>
    <row r="93" spans="2:17" ht="14.15" customHeight="1">
      <c r="B93" s="324" t="s">
        <v>939</v>
      </c>
      <c r="C93" s="325">
        <v>3.9800000000000002E-2</v>
      </c>
      <c r="D93" s="326">
        <v>0</v>
      </c>
      <c r="E93" s="326">
        <v>0</v>
      </c>
      <c r="F93" s="325">
        <v>7.8990699999999994E-3</v>
      </c>
      <c r="G93" s="325">
        <v>7.6689999999999996E-3</v>
      </c>
      <c r="H93" s="327">
        <f t="shared" si="5"/>
        <v>3.1900930000000001E-2</v>
      </c>
      <c r="I93" s="45"/>
      <c r="J93" s="328">
        <v>1.0712718734000001E-3</v>
      </c>
      <c r="K93" s="327">
        <f t="shared" si="6"/>
        <v>3.0829658126600001E-2</v>
      </c>
      <c r="L93" s="45"/>
      <c r="M93" s="202">
        <f t="shared" si="7"/>
        <v>3.4368431617996666</v>
      </c>
      <c r="N93" s="325">
        <v>5.1043556799548098E-2</v>
      </c>
      <c r="O93" s="329">
        <f t="shared" si="8"/>
        <v>0</v>
      </c>
      <c r="P93" s="330">
        <f t="shared" si="9"/>
        <v>0</v>
      </c>
      <c r="Q93" s="103"/>
    </row>
    <row r="94" spans="2:17" ht="14.15" customHeight="1">
      <c r="B94" s="324" t="s">
        <v>940</v>
      </c>
      <c r="C94" s="325">
        <v>0.5896325026</v>
      </c>
      <c r="D94" s="326">
        <v>0</v>
      </c>
      <c r="E94" s="326">
        <v>0</v>
      </c>
      <c r="F94" s="325">
        <v>0.55249303000000005</v>
      </c>
      <c r="G94" s="325">
        <v>0.53640100000000002</v>
      </c>
      <c r="H94" s="327">
        <f t="shared" si="5"/>
        <v>3.7139472599999945E-2</v>
      </c>
      <c r="I94" s="45"/>
      <c r="J94" s="328">
        <v>0.1029515512102</v>
      </c>
      <c r="K94" s="327">
        <f t="shared" si="6"/>
        <v>-6.5812078610200053E-2</v>
      </c>
      <c r="L94" s="45"/>
      <c r="M94" s="202">
        <f t="shared" si="7"/>
        <v>-0.10040830376335695</v>
      </c>
      <c r="N94" s="325">
        <v>0.48914801967015098</v>
      </c>
      <c r="O94" s="329">
        <f t="shared" si="8"/>
        <v>9.0088939150660813E-5</v>
      </c>
      <c r="P94" s="330">
        <f t="shared" si="9"/>
        <v>9.0826114098892404E-5</v>
      </c>
      <c r="Q94" s="103"/>
    </row>
    <row r="95" spans="2:17" ht="14.15" customHeight="1">
      <c r="B95" s="324" t="s">
        <v>941</v>
      </c>
      <c r="C95" s="325">
        <v>0.35052149930816301</v>
      </c>
      <c r="D95" s="326">
        <v>0</v>
      </c>
      <c r="E95" s="326">
        <v>0</v>
      </c>
      <c r="F95" s="325">
        <v>0.13789022000000001</v>
      </c>
      <c r="G95" s="325">
        <v>0.13387399999999999</v>
      </c>
      <c r="H95" s="327">
        <f t="shared" si="5"/>
        <v>0.212631279308163</v>
      </c>
      <c r="I95" s="45"/>
      <c r="J95" s="328">
        <v>5.9251427533999999E-3</v>
      </c>
      <c r="K95" s="327">
        <f t="shared" si="6"/>
        <v>0.206706136554763</v>
      </c>
      <c r="L95" s="45"/>
      <c r="M95" s="202">
        <f t="shared" si="7"/>
        <v>1.4373021949623122</v>
      </c>
      <c r="N95" s="325">
        <v>0.31423689654721798</v>
      </c>
      <c r="O95" s="329">
        <f t="shared" si="8"/>
        <v>0</v>
      </c>
      <c r="P95" s="330">
        <f t="shared" si="9"/>
        <v>0</v>
      </c>
      <c r="Q95" s="103"/>
    </row>
    <row r="96" spans="2:17" ht="14.15" customHeight="1">
      <c r="B96" s="324" t="s">
        <v>942</v>
      </c>
      <c r="C96" s="325">
        <v>0.60071992170869604</v>
      </c>
      <c r="D96" s="326">
        <v>0</v>
      </c>
      <c r="E96" s="326">
        <v>0</v>
      </c>
      <c r="F96" s="325">
        <v>0.53161493000000004</v>
      </c>
      <c r="G96" s="325">
        <v>0.51613100000000001</v>
      </c>
      <c r="H96" s="327">
        <f t="shared" si="5"/>
        <v>6.9104991708695995E-2</v>
      </c>
      <c r="I96" s="45"/>
      <c r="J96" s="328">
        <v>2.9100601268200001E-2</v>
      </c>
      <c r="K96" s="327">
        <f t="shared" si="6"/>
        <v>4.0004390440495995E-2</v>
      </c>
      <c r="L96" s="45"/>
      <c r="M96" s="202">
        <f t="shared" si="7"/>
        <v>7.1345251218591976E-2</v>
      </c>
      <c r="N96" s="325">
        <v>0.57583512514490198</v>
      </c>
      <c r="O96" s="329">
        <f t="shared" si="8"/>
        <v>0</v>
      </c>
      <c r="P96" s="330">
        <f t="shared" si="9"/>
        <v>0</v>
      </c>
      <c r="Q96" s="103"/>
    </row>
    <row r="97" spans="2:17" ht="14.15" customHeight="1">
      <c r="B97" s="324" t="s">
        <v>943</v>
      </c>
      <c r="C97" s="325">
        <v>4.2627410000000001</v>
      </c>
      <c r="D97" s="326">
        <v>0</v>
      </c>
      <c r="E97" s="326">
        <v>0</v>
      </c>
      <c r="F97" s="325">
        <v>4.24535821</v>
      </c>
      <c r="G97" s="325">
        <v>4.1217069999999998</v>
      </c>
      <c r="H97" s="327">
        <f t="shared" si="5"/>
        <v>1.7382790000000092E-2</v>
      </c>
      <c r="I97" s="45"/>
      <c r="J97" s="328">
        <v>0.1689228031759</v>
      </c>
      <c r="K97" s="327">
        <f t="shared" si="6"/>
        <v>-0.15154001317589991</v>
      </c>
      <c r="L97" s="45"/>
      <c r="M97" s="202">
        <f t="shared" si="7"/>
        <v>-3.4329489383113122E-2</v>
      </c>
      <c r="N97" s="325">
        <v>5.4856872369672303</v>
      </c>
      <c r="O97" s="329">
        <f t="shared" si="8"/>
        <v>1.0103275978178405E-3</v>
      </c>
      <c r="P97" s="330">
        <f t="shared" si="9"/>
        <v>1.1906850582810357E-4</v>
      </c>
      <c r="Q97" s="103"/>
    </row>
    <row r="98" spans="2:17" ht="14.15" customHeight="1">
      <c r="B98" s="324" t="s">
        <v>944</v>
      </c>
      <c r="C98" s="325">
        <v>7</v>
      </c>
      <c r="D98" s="326">
        <v>0</v>
      </c>
      <c r="E98" s="326">
        <v>0</v>
      </c>
      <c r="F98" s="325">
        <v>7.2666324900000001</v>
      </c>
      <c r="G98" s="325">
        <v>7.054983</v>
      </c>
      <c r="H98" s="327">
        <f t="shared" si="5"/>
        <v>-0.26663249000000011</v>
      </c>
      <c r="I98" s="45"/>
      <c r="J98" s="328">
        <v>0.58067660227590001</v>
      </c>
      <c r="K98" s="327">
        <f t="shared" si="6"/>
        <v>-0.84730909227590012</v>
      </c>
      <c r="L98" s="45"/>
      <c r="M98" s="202">
        <f t="shared" si="7"/>
        <v>-0.10797447664064944</v>
      </c>
      <c r="N98" s="325">
        <v>14.6365134493099</v>
      </c>
      <c r="O98" s="329">
        <f t="shared" si="8"/>
        <v>2.6956829354064984E-3</v>
      </c>
      <c r="P98" s="330">
        <f t="shared" si="9"/>
        <v>3.1427586091662936E-3</v>
      </c>
      <c r="Q98" s="103"/>
    </row>
    <row r="99" spans="2:17" ht="14.15" customHeight="1">
      <c r="B99" s="324" t="s">
        <v>945</v>
      </c>
      <c r="C99" s="325">
        <v>0.59699999999999998</v>
      </c>
      <c r="D99" s="326">
        <v>0</v>
      </c>
      <c r="E99" s="326">
        <v>0</v>
      </c>
      <c r="F99" s="325">
        <v>0.69369985000000001</v>
      </c>
      <c r="G99" s="325">
        <v>0.67349499999999995</v>
      </c>
      <c r="H99" s="327">
        <f t="shared" si="5"/>
        <v>-9.6699850000000032E-2</v>
      </c>
      <c r="I99" s="45"/>
      <c r="J99" s="328">
        <v>3.8514215672000002E-2</v>
      </c>
      <c r="K99" s="327">
        <f t="shared" si="6"/>
        <v>-0.13521406567200003</v>
      </c>
      <c r="L99" s="45"/>
      <c r="M99" s="202">
        <f t="shared" si="7"/>
        <v>-0.18466466571890472</v>
      </c>
      <c r="N99" s="325">
        <v>0.99792410327658598</v>
      </c>
      <c r="O99" s="329">
        <f t="shared" si="8"/>
        <v>1.8379288109494137E-4</v>
      </c>
      <c r="P99" s="330">
        <f t="shared" si="9"/>
        <v>6.2675281629633831E-4</v>
      </c>
      <c r="Q99" s="103"/>
    </row>
    <row r="100" spans="2:17" ht="14.15" customHeight="1">
      <c r="B100" s="324" t="s">
        <v>946</v>
      </c>
      <c r="C100" s="325">
        <v>0.58704000000000001</v>
      </c>
      <c r="D100" s="326">
        <v>0</v>
      </c>
      <c r="E100" s="326">
        <v>0</v>
      </c>
      <c r="F100" s="325">
        <v>0.36498153</v>
      </c>
      <c r="G100" s="325">
        <v>0.35435100000000003</v>
      </c>
      <c r="H100" s="327">
        <f t="shared" si="5"/>
        <v>0.22205847000000001</v>
      </c>
      <c r="I100" s="45"/>
      <c r="J100" s="328">
        <v>2.2723750057799998E-2</v>
      </c>
      <c r="K100" s="327">
        <f t="shared" si="6"/>
        <v>0.19933471994220001</v>
      </c>
      <c r="L100" s="45"/>
      <c r="M100" s="202">
        <f t="shared" si="7"/>
        <v>0.5141398123659362</v>
      </c>
      <c r="N100" s="325">
        <v>0.76050695684908098</v>
      </c>
      <c r="O100" s="329">
        <f t="shared" si="8"/>
        <v>0</v>
      </c>
      <c r="P100" s="330">
        <f t="shared" si="9"/>
        <v>0</v>
      </c>
      <c r="Q100" s="103"/>
    </row>
    <row r="101" spans="2:17" ht="14.15" customHeight="1">
      <c r="B101" s="324" t="s">
        <v>947</v>
      </c>
      <c r="C101" s="325">
        <v>0.39800000000000002</v>
      </c>
      <c r="D101" s="326">
        <v>0</v>
      </c>
      <c r="E101" s="326">
        <v>0</v>
      </c>
      <c r="F101" s="325">
        <v>0.37581506999999997</v>
      </c>
      <c r="G101" s="325">
        <v>0.364869</v>
      </c>
      <c r="H101" s="327">
        <f t="shared" si="5"/>
        <v>2.2184930000000047E-2</v>
      </c>
      <c r="I101" s="45"/>
      <c r="J101" s="328">
        <v>2.02451578209E-2</v>
      </c>
      <c r="K101" s="327">
        <f t="shared" si="6"/>
        <v>1.9397721791000466E-3</v>
      </c>
      <c r="L101" s="45"/>
      <c r="M101" s="202">
        <f t="shared" si="7"/>
        <v>4.8976697048642289E-3</v>
      </c>
      <c r="N101" s="325">
        <v>0.87825041971150197</v>
      </c>
      <c r="O101" s="329">
        <f t="shared" si="8"/>
        <v>0</v>
      </c>
      <c r="P101" s="330">
        <f t="shared" si="9"/>
        <v>0</v>
      </c>
      <c r="Q101" s="103"/>
    </row>
    <row r="102" spans="2:17" ht="14.15" customHeight="1">
      <c r="B102" s="324" t="s">
        <v>948</v>
      </c>
      <c r="C102" s="325">
        <v>5.7371999999999999E-2</v>
      </c>
      <c r="D102" s="326">
        <v>0</v>
      </c>
      <c r="E102" s="326">
        <v>0</v>
      </c>
      <c r="F102" s="325">
        <v>1.9662700000000002E-2</v>
      </c>
      <c r="G102" s="325">
        <v>1.9089999999999999E-2</v>
      </c>
      <c r="H102" s="327">
        <f t="shared" si="5"/>
        <v>3.7709300000000001E-2</v>
      </c>
      <c r="I102" s="45"/>
      <c r="J102" s="328">
        <v>9.9925841399999991E-4</v>
      </c>
      <c r="K102" s="327">
        <f t="shared" si="6"/>
        <v>3.6710041586000004E-2</v>
      </c>
      <c r="L102" s="45"/>
      <c r="M102" s="202">
        <f t="shared" si="7"/>
        <v>1.776697099589855</v>
      </c>
      <c r="N102" s="325">
        <v>0.11581324215975899</v>
      </c>
      <c r="O102" s="329">
        <f t="shared" si="8"/>
        <v>0</v>
      </c>
      <c r="P102" s="330">
        <f t="shared" si="9"/>
        <v>0</v>
      </c>
      <c r="Q102" s="103"/>
    </row>
    <row r="103" spans="2:17" ht="14.15" customHeight="1">
      <c r="B103" s="324" t="s">
        <v>949</v>
      </c>
      <c r="C103" s="325">
        <v>1.8329509931374999E-2</v>
      </c>
      <c r="D103" s="326">
        <v>0</v>
      </c>
      <c r="E103" s="326">
        <v>0</v>
      </c>
      <c r="F103" s="325">
        <v>1.351669E-2</v>
      </c>
      <c r="G103" s="325">
        <v>1.3122999999999999E-2</v>
      </c>
      <c r="H103" s="327">
        <f t="shared" si="5"/>
        <v>4.8128199313749991E-3</v>
      </c>
      <c r="I103" s="45"/>
      <c r="J103" s="328">
        <v>1.2654325178000001E-3</v>
      </c>
      <c r="K103" s="327">
        <f t="shared" si="6"/>
        <v>3.5473874135749988E-3</v>
      </c>
      <c r="L103" s="45"/>
      <c r="M103" s="202">
        <f t="shared" si="7"/>
        <v>0.23997821755998752</v>
      </c>
      <c r="N103" s="325">
        <v>6.94879452958551E-2</v>
      </c>
      <c r="O103" s="329">
        <f t="shared" si="8"/>
        <v>0</v>
      </c>
      <c r="P103" s="330">
        <f t="shared" si="9"/>
        <v>0</v>
      </c>
      <c r="Q103" s="103"/>
    </row>
    <row r="104" spans="2:17" ht="14.15" customHeight="1">
      <c r="B104" s="324" t="s">
        <v>950</v>
      </c>
      <c r="C104" s="325">
        <v>2.9544000000000001E-2</v>
      </c>
      <c r="D104" s="326">
        <v>0</v>
      </c>
      <c r="E104" s="326">
        <v>0</v>
      </c>
      <c r="F104" s="325">
        <v>1.007546E-2</v>
      </c>
      <c r="G104" s="325">
        <v>9.7820000000000008E-3</v>
      </c>
      <c r="H104" s="327">
        <f t="shared" si="5"/>
        <v>1.9468539999999999E-2</v>
      </c>
      <c r="I104" s="45"/>
      <c r="J104" s="328">
        <v>8.8885708120000002E-4</v>
      </c>
      <c r="K104" s="327">
        <f t="shared" si="6"/>
        <v>1.8579682918799998E-2</v>
      </c>
      <c r="L104" s="45"/>
      <c r="M104" s="202">
        <f t="shared" si="7"/>
        <v>1.6945590665795054</v>
      </c>
      <c r="N104" s="325">
        <v>6.0715247934052502E-2</v>
      </c>
      <c r="O104" s="329">
        <f t="shared" si="8"/>
        <v>0</v>
      </c>
      <c r="P104" s="330">
        <f t="shared" si="9"/>
        <v>0</v>
      </c>
      <c r="Q104" s="103"/>
    </row>
    <row r="105" spans="2:17" ht="14.15" customHeight="1">
      <c r="B105" s="324" t="s">
        <v>951</v>
      </c>
      <c r="C105" s="325">
        <v>1.0171725052559E-2</v>
      </c>
      <c r="D105" s="326">
        <v>0</v>
      </c>
      <c r="E105" s="326">
        <v>0</v>
      </c>
      <c r="F105" s="325">
        <v>1.1311460000000001E-2</v>
      </c>
      <c r="G105" s="325">
        <v>1.0982E-2</v>
      </c>
      <c r="H105" s="327">
        <f t="shared" si="5"/>
        <v>-1.1397349474410005E-3</v>
      </c>
      <c r="I105" s="45"/>
      <c r="J105" s="328">
        <v>1.1262820722E-3</v>
      </c>
      <c r="K105" s="327">
        <f t="shared" si="6"/>
        <v>-2.2660170196410006E-3</v>
      </c>
      <c r="L105" s="45"/>
      <c r="M105" s="202">
        <f t="shared" si="7"/>
        <v>-0.18218877723038238</v>
      </c>
      <c r="N105" s="325">
        <v>3.8604414053252802E-2</v>
      </c>
      <c r="O105" s="329">
        <f t="shared" si="8"/>
        <v>7.1099760578313802E-6</v>
      </c>
      <c r="P105" s="330">
        <f t="shared" si="9"/>
        <v>2.3599966169483989E-5</v>
      </c>
      <c r="Q105" s="103"/>
    </row>
    <row r="106" spans="2:17" ht="14.15" customHeight="1">
      <c r="B106" s="324" t="s">
        <v>952</v>
      </c>
      <c r="C106" s="325">
        <v>1.4999999999999999E-2</v>
      </c>
      <c r="D106" s="326">
        <v>0</v>
      </c>
      <c r="E106" s="326">
        <v>0</v>
      </c>
      <c r="F106" s="325">
        <v>4.0324499999999999E-3</v>
      </c>
      <c r="G106" s="325">
        <v>3.9150000000000001E-3</v>
      </c>
      <c r="H106" s="327">
        <f t="shared" si="5"/>
        <v>1.096755E-2</v>
      </c>
      <c r="I106" s="45"/>
      <c r="J106" s="328">
        <v>3.2259600000000003E-4</v>
      </c>
      <c r="K106" s="327">
        <f t="shared" si="6"/>
        <v>1.0644954E-2</v>
      </c>
      <c r="L106" s="45"/>
      <c r="M106" s="202">
        <f t="shared" si="7"/>
        <v>2.444280496692802</v>
      </c>
      <c r="N106" s="325">
        <v>2.14193220638485E-2</v>
      </c>
      <c r="O106" s="329">
        <f t="shared" si="8"/>
        <v>0</v>
      </c>
      <c r="P106" s="330">
        <f t="shared" si="9"/>
        <v>0</v>
      </c>
      <c r="Q106" s="103"/>
    </row>
    <row r="107" spans="2:17" ht="14.15" customHeight="1">
      <c r="B107" s="324" t="s">
        <v>953</v>
      </c>
      <c r="C107" s="325">
        <v>1.649</v>
      </c>
      <c r="D107" s="326">
        <v>0</v>
      </c>
      <c r="E107" s="326">
        <v>0</v>
      </c>
      <c r="F107" s="325">
        <v>1.3602622900000001</v>
      </c>
      <c r="G107" s="325">
        <v>1.320643</v>
      </c>
      <c r="H107" s="327">
        <f t="shared" si="5"/>
        <v>0.28873770999999993</v>
      </c>
      <c r="I107" s="45"/>
      <c r="J107" s="328">
        <v>0.1199887366009</v>
      </c>
      <c r="K107" s="327">
        <f t="shared" si="6"/>
        <v>0.16874897339909994</v>
      </c>
      <c r="L107" s="45"/>
      <c r="M107" s="202">
        <f t="shared" si="7"/>
        <v>0.11400024074740765</v>
      </c>
      <c r="N107" s="325">
        <v>2.8952904241163102</v>
      </c>
      <c r="O107" s="329">
        <f t="shared" si="8"/>
        <v>0</v>
      </c>
      <c r="P107" s="330">
        <f t="shared" si="9"/>
        <v>0</v>
      </c>
      <c r="Q107" s="103"/>
    </row>
    <row r="108" spans="2:17" ht="14.15" customHeight="1">
      <c r="B108" s="324" t="s">
        <v>954</v>
      </c>
      <c r="C108" s="325">
        <v>0.52815051481249997</v>
      </c>
      <c r="D108" s="326">
        <v>0</v>
      </c>
      <c r="E108" s="326">
        <v>0</v>
      </c>
      <c r="F108" s="325">
        <v>0.2725071</v>
      </c>
      <c r="G108" s="325">
        <v>0.26457000000000003</v>
      </c>
      <c r="H108" s="327">
        <f t="shared" si="5"/>
        <v>0.25564341481249997</v>
      </c>
      <c r="I108" s="45"/>
      <c r="J108" s="328">
        <v>1.5884438859E-2</v>
      </c>
      <c r="K108" s="327">
        <f t="shared" si="6"/>
        <v>0.23975897595349996</v>
      </c>
      <c r="L108" s="45"/>
      <c r="M108" s="202">
        <f t="shared" si="7"/>
        <v>0.8313661936896235</v>
      </c>
      <c r="N108" s="325">
        <v>0.49494908926234199</v>
      </c>
      <c r="O108" s="329">
        <f t="shared" si="8"/>
        <v>0</v>
      </c>
      <c r="P108" s="330">
        <f t="shared" si="9"/>
        <v>0</v>
      </c>
      <c r="Q108" s="103"/>
    </row>
    <row r="109" spans="2:17" ht="14.15" customHeight="1">
      <c r="B109" s="324" t="s">
        <v>955</v>
      </c>
      <c r="C109" s="325">
        <v>0.86565000000000003</v>
      </c>
      <c r="D109" s="326">
        <v>0</v>
      </c>
      <c r="E109" s="326">
        <v>0</v>
      </c>
      <c r="F109" s="325">
        <v>0.37344092000000001</v>
      </c>
      <c r="G109" s="325">
        <v>0.362564</v>
      </c>
      <c r="H109" s="327">
        <f t="shared" si="5"/>
        <v>0.49220908000000002</v>
      </c>
      <c r="I109" s="45"/>
      <c r="J109" s="328">
        <v>1.72268296396E-2</v>
      </c>
      <c r="K109" s="327">
        <f t="shared" si="6"/>
        <v>0.47498225036040004</v>
      </c>
      <c r="L109" s="45"/>
      <c r="M109" s="202">
        <f t="shared" si="7"/>
        <v>1.2158215025391323</v>
      </c>
      <c r="N109" s="325">
        <v>1.1306189980208401</v>
      </c>
      <c r="O109" s="329">
        <f t="shared" si="8"/>
        <v>0</v>
      </c>
      <c r="P109" s="330">
        <f t="shared" si="9"/>
        <v>0</v>
      </c>
      <c r="Q109" s="103"/>
    </row>
    <row r="110" spans="2:17" ht="14.15" customHeight="1">
      <c r="B110" s="324" t="s">
        <v>956</v>
      </c>
      <c r="C110" s="325">
        <v>6.2135396792782602</v>
      </c>
      <c r="D110" s="326">
        <v>0</v>
      </c>
      <c r="E110" s="326">
        <v>0</v>
      </c>
      <c r="F110" s="325">
        <v>3.49825389</v>
      </c>
      <c r="G110" s="325">
        <v>3.396363</v>
      </c>
      <c r="H110" s="327">
        <f t="shared" si="5"/>
        <v>2.7152857892782603</v>
      </c>
      <c r="I110" s="45"/>
      <c r="J110" s="328">
        <v>0.30280885671840002</v>
      </c>
      <c r="K110" s="327">
        <f t="shared" si="6"/>
        <v>2.4124769325598603</v>
      </c>
      <c r="L110" s="45"/>
      <c r="M110" s="202">
        <f t="shared" si="7"/>
        <v>0.63468484824215077</v>
      </c>
      <c r="N110" s="325">
        <v>8.5456500872061394</v>
      </c>
      <c r="O110" s="329">
        <f t="shared" si="8"/>
        <v>0</v>
      </c>
      <c r="P110" s="330">
        <f t="shared" si="9"/>
        <v>0</v>
      </c>
      <c r="Q110" s="103"/>
    </row>
    <row r="111" spans="2:17" ht="14.15" customHeight="1">
      <c r="B111" s="324" t="s">
        <v>957</v>
      </c>
      <c r="C111" s="325">
        <v>2.1653207054708301</v>
      </c>
      <c r="D111" s="326">
        <v>0</v>
      </c>
      <c r="E111" s="326">
        <v>0</v>
      </c>
      <c r="F111" s="325">
        <v>1.91379871</v>
      </c>
      <c r="G111" s="325">
        <v>1.8580570000000001</v>
      </c>
      <c r="H111" s="327">
        <f t="shared" si="5"/>
        <v>0.2515219954708301</v>
      </c>
      <c r="I111" s="45"/>
      <c r="J111" s="328">
        <v>0.1026561628044</v>
      </c>
      <c r="K111" s="327">
        <f t="shared" si="6"/>
        <v>0.14886583266643011</v>
      </c>
      <c r="L111" s="45"/>
      <c r="M111" s="202">
        <f t="shared" si="7"/>
        <v>7.382552154980479E-2</v>
      </c>
      <c r="N111" s="325">
        <v>5.1330108430431398</v>
      </c>
      <c r="O111" s="329">
        <f t="shared" si="8"/>
        <v>0</v>
      </c>
      <c r="P111" s="330">
        <f t="shared" si="9"/>
        <v>0</v>
      </c>
      <c r="Q111" s="103"/>
    </row>
    <row r="112" spans="2:17" ht="14.15" customHeight="1">
      <c r="B112" s="324" t="s">
        <v>958</v>
      </c>
      <c r="C112" s="325">
        <v>2.9849999999999998E-3</v>
      </c>
      <c r="D112" s="326">
        <v>0</v>
      </c>
      <c r="E112" s="326">
        <v>0</v>
      </c>
      <c r="F112" s="325">
        <v>1.64697E-3</v>
      </c>
      <c r="G112" s="325">
        <v>1.5989999999999999E-3</v>
      </c>
      <c r="H112" s="327">
        <f t="shared" si="5"/>
        <v>1.3380299999999998E-3</v>
      </c>
      <c r="I112" s="45"/>
      <c r="J112" s="328">
        <v>1.3175759999999999E-4</v>
      </c>
      <c r="K112" s="327">
        <f t="shared" si="6"/>
        <v>1.2062723999999999E-3</v>
      </c>
      <c r="L112" s="45"/>
      <c r="M112" s="202">
        <f t="shared" si="7"/>
        <v>0.67816589791489146</v>
      </c>
      <c r="N112" s="325">
        <v>1.6174806838638599E-2</v>
      </c>
      <c r="O112" s="329">
        <f t="shared" si="8"/>
        <v>0</v>
      </c>
      <c r="P112" s="330">
        <f t="shared" si="9"/>
        <v>0</v>
      </c>
      <c r="Q112" s="103"/>
    </row>
    <row r="113" spans="2:17" ht="14.15" customHeight="1">
      <c r="B113" s="324" t="s">
        <v>959</v>
      </c>
      <c r="C113" s="325">
        <v>1.1939999999999999E-2</v>
      </c>
      <c r="D113" s="326">
        <v>0</v>
      </c>
      <c r="E113" s="326">
        <v>0</v>
      </c>
      <c r="F113" s="325">
        <v>9.9518599999999999E-3</v>
      </c>
      <c r="G113" s="325">
        <v>9.6620000000000004E-3</v>
      </c>
      <c r="H113" s="327">
        <f t="shared" si="5"/>
        <v>1.9881399999999994E-3</v>
      </c>
      <c r="I113" s="45"/>
      <c r="J113" s="328">
        <v>6.6150013420000005E-4</v>
      </c>
      <c r="K113" s="327">
        <f t="shared" si="6"/>
        <v>1.3266398657999993E-3</v>
      </c>
      <c r="L113" s="45"/>
      <c r="M113" s="202">
        <f t="shared" si="7"/>
        <v>0.12499715914897642</v>
      </c>
      <c r="N113" s="325">
        <v>2.2644729574094101E-2</v>
      </c>
      <c r="O113" s="329">
        <f t="shared" si="8"/>
        <v>0</v>
      </c>
      <c r="P113" s="330">
        <f t="shared" si="9"/>
        <v>0</v>
      </c>
      <c r="Q113" s="103"/>
    </row>
    <row r="114" spans="2:17" ht="14.15" customHeight="1">
      <c r="B114" s="324" t="s">
        <v>960</v>
      </c>
      <c r="C114" s="325">
        <v>0.61292000000000002</v>
      </c>
      <c r="D114" s="326">
        <v>0</v>
      </c>
      <c r="E114" s="326">
        <v>0</v>
      </c>
      <c r="F114" s="325">
        <v>0.47941246999999998</v>
      </c>
      <c r="G114" s="325">
        <v>0.465449</v>
      </c>
      <c r="H114" s="327">
        <f t="shared" si="5"/>
        <v>0.13350753000000004</v>
      </c>
      <c r="I114" s="45"/>
      <c r="J114" s="328">
        <v>4.5577743522899998E-2</v>
      </c>
      <c r="K114" s="327">
        <f t="shared" si="6"/>
        <v>8.7929786477100036E-2</v>
      </c>
      <c r="L114" s="45"/>
      <c r="M114" s="202">
        <f t="shared" si="7"/>
        <v>0.16748842971196559</v>
      </c>
      <c r="N114" s="325">
        <v>1.0076904660471899</v>
      </c>
      <c r="O114" s="329">
        <f t="shared" si="8"/>
        <v>0</v>
      </c>
      <c r="P114" s="330">
        <f t="shared" si="9"/>
        <v>0</v>
      </c>
      <c r="Q114" s="103"/>
    </row>
    <row r="115" spans="2:17" ht="14.15" customHeight="1">
      <c r="B115" s="324" t="s">
        <v>961</v>
      </c>
      <c r="C115" s="325">
        <v>2.9849999999999998E-3</v>
      </c>
      <c r="D115" s="326">
        <v>0</v>
      </c>
      <c r="E115" s="326">
        <v>0</v>
      </c>
      <c r="F115" s="325">
        <v>1.41625E-3</v>
      </c>
      <c r="G115" s="325">
        <v>1.3749999999999999E-3</v>
      </c>
      <c r="H115" s="327">
        <f t="shared" si="5"/>
        <v>1.5687499999999998E-3</v>
      </c>
      <c r="I115" s="45"/>
      <c r="J115" s="328">
        <v>1.133E-4</v>
      </c>
      <c r="K115" s="327">
        <f t="shared" si="6"/>
        <v>1.4554499999999998E-3</v>
      </c>
      <c r="L115" s="45"/>
      <c r="M115" s="202">
        <f t="shared" si="7"/>
        <v>0.95155437873884463</v>
      </c>
      <c r="N115" s="325">
        <v>1.1322364787047E-2</v>
      </c>
      <c r="O115" s="329">
        <f t="shared" si="8"/>
        <v>0</v>
      </c>
      <c r="P115" s="330">
        <f t="shared" si="9"/>
        <v>0</v>
      </c>
      <c r="Q115" s="103"/>
    </row>
    <row r="116" spans="2:17" ht="14.15" customHeight="1">
      <c r="B116" s="324" t="s">
        <v>962</v>
      </c>
      <c r="C116" s="325">
        <v>0.97</v>
      </c>
      <c r="D116" s="326">
        <v>0</v>
      </c>
      <c r="E116" s="326">
        <v>0</v>
      </c>
      <c r="F116" s="325">
        <v>0.99855925000000001</v>
      </c>
      <c r="G116" s="325">
        <v>0.96947499999999998</v>
      </c>
      <c r="H116" s="327">
        <f t="shared" si="5"/>
        <v>-2.8559250000000036E-2</v>
      </c>
      <c r="I116" s="45"/>
      <c r="J116" s="328">
        <v>0.13284832261999999</v>
      </c>
      <c r="K116" s="327">
        <f t="shared" si="6"/>
        <v>-0.16140757262000002</v>
      </c>
      <c r="L116" s="45"/>
      <c r="M116" s="202">
        <f t="shared" si="7"/>
        <v>-0.14266085584545682</v>
      </c>
      <c r="N116" s="325">
        <v>1.6773274691668301</v>
      </c>
      <c r="O116" s="329">
        <f t="shared" si="8"/>
        <v>3.0892213855307054E-4</v>
      </c>
      <c r="P116" s="330">
        <f t="shared" si="9"/>
        <v>6.2872203697875129E-4</v>
      </c>
      <c r="Q116" s="103"/>
    </row>
    <row r="117" spans="2:17" ht="14.15" customHeight="1">
      <c r="B117" s="324" t="s">
        <v>963</v>
      </c>
      <c r="C117" s="325">
        <v>1.2513000000000001</v>
      </c>
      <c r="D117" s="326">
        <v>0</v>
      </c>
      <c r="E117" s="326">
        <v>0</v>
      </c>
      <c r="F117" s="325">
        <v>0.82565109000000003</v>
      </c>
      <c r="G117" s="325">
        <v>0.80160299999999995</v>
      </c>
      <c r="H117" s="327">
        <f t="shared" si="5"/>
        <v>0.42564891000000005</v>
      </c>
      <c r="I117" s="45"/>
      <c r="J117" s="328">
        <v>9.4355406565200001E-2</v>
      </c>
      <c r="K117" s="327">
        <f t="shared" si="6"/>
        <v>0.33129350343480002</v>
      </c>
      <c r="L117" s="45"/>
      <c r="M117" s="202">
        <f t="shared" si="7"/>
        <v>0.36009909133432033</v>
      </c>
      <c r="N117" s="325">
        <v>1.4585865937450799</v>
      </c>
      <c r="O117" s="329">
        <f t="shared" si="8"/>
        <v>0</v>
      </c>
      <c r="P117" s="330">
        <f t="shared" si="9"/>
        <v>0</v>
      </c>
      <c r="Q117" s="103"/>
    </row>
    <row r="118" spans="2:17" ht="14.15" customHeight="1">
      <c r="B118" s="324" t="s">
        <v>964</v>
      </c>
      <c r="C118" s="325">
        <v>0.703662122124731</v>
      </c>
      <c r="D118" s="326">
        <v>0</v>
      </c>
      <c r="E118" s="326">
        <v>0</v>
      </c>
      <c r="F118" s="325">
        <v>0.73594736000000005</v>
      </c>
      <c r="G118" s="325">
        <v>0.71451200000000004</v>
      </c>
      <c r="H118" s="327">
        <f t="shared" si="5"/>
        <v>-3.2285237875269046E-2</v>
      </c>
      <c r="I118" s="45"/>
      <c r="J118" s="328">
        <v>6.0053304575999999E-2</v>
      </c>
      <c r="K118" s="327">
        <f t="shared" si="6"/>
        <v>-9.2338542451269046E-2</v>
      </c>
      <c r="L118" s="45"/>
      <c r="M118" s="202">
        <f t="shared" si="7"/>
        <v>-0.11600309718391297</v>
      </c>
      <c r="N118" s="325">
        <v>1.48969970983862</v>
      </c>
      <c r="O118" s="329">
        <f t="shared" si="8"/>
        <v>2.7436575661270748E-4</v>
      </c>
      <c r="P118" s="330">
        <f t="shared" si="9"/>
        <v>3.6920627682126336E-4</v>
      </c>
      <c r="Q118" s="103"/>
    </row>
    <row r="119" spans="2:17" ht="14.15" customHeight="1">
      <c r="B119" s="324" t="s">
        <v>965</v>
      </c>
      <c r="C119" s="325">
        <v>127.90984544953101</v>
      </c>
      <c r="D119" s="326">
        <v>0</v>
      </c>
      <c r="E119" s="326">
        <v>0</v>
      </c>
      <c r="F119" s="325">
        <v>134.84171355000001</v>
      </c>
      <c r="G119" s="325">
        <v>130.91428500000001</v>
      </c>
      <c r="H119" s="327">
        <f t="shared" si="5"/>
        <v>-6.9318681004690035</v>
      </c>
      <c r="I119" s="45"/>
      <c r="J119" s="328">
        <v>8.3318694802545004</v>
      </c>
      <c r="K119" s="327">
        <f t="shared" si="6"/>
        <v>-15.263737580723504</v>
      </c>
      <c r="L119" s="45"/>
      <c r="M119" s="202">
        <f t="shared" si="7"/>
        <v>-0.10661001322777588</v>
      </c>
      <c r="N119" s="325">
        <v>380.39409000711902</v>
      </c>
      <c r="O119" s="329">
        <f t="shared" si="8"/>
        <v>7.0059161337362216E-2</v>
      </c>
      <c r="P119" s="330">
        <f t="shared" si="9"/>
        <v>7.962710541414017E-2</v>
      </c>
      <c r="Q119" s="103"/>
    </row>
    <row r="120" spans="2:17" ht="14.15" customHeight="1">
      <c r="B120" s="324" t="s">
        <v>966</v>
      </c>
      <c r="C120" s="325">
        <v>12.9584660796211</v>
      </c>
      <c r="D120" s="326">
        <v>0</v>
      </c>
      <c r="E120" s="326">
        <v>0</v>
      </c>
      <c r="F120" s="325">
        <v>12.10918676</v>
      </c>
      <c r="G120" s="325">
        <v>11.756492</v>
      </c>
      <c r="H120" s="327">
        <f t="shared" si="5"/>
        <v>0.84927931962110037</v>
      </c>
      <c r="I120" s="45"/>
      <c r="J120" s="328">
        <v>1.0565265448100001</v>
      </c>
      <c r="K120" s="327">
        <f t="shared" si="6"/>
        <v>-0.20724722518889971</v>
      </c>
      <c r="L120" s="45"/>
      <c r="M120" s="202">
        <f t="shared" si="7"/>
        <v>-1.574143537769301E-2</v>
      </c>
      <c r="N120" s="325">
        <v>33.6790721206958</v>
      </c>
      <c r="O120" s="329">
        <f t="shared" si="8"/>
        <v>6.2028501740190728E-3</v>
      </c>
      <c r="P120" s="330">
        <f t="shared" si="9"/>
        <v>1.5370215366162864E-4</v>
      </c>
      <c r="Q120" s="103"/>
    </row>
    <row r="121" spans="2:17" ht="14.15" customHeight="1">
      <c r="B121" s="324" t="s">
        <v>967</v>
      </c>
      <c r="C121" s="325">
        <v>14.462217824720801</v>
      </c>
      <c r="D121" s="326">
        <v>0</v>
      </c>
      <c r="E121" s="326">
        <v>0</v>
      </c>
      <c r="F121" s="325">
        <v>13.903803140000001</v>
      </c>
      <c r="G121" s="325">
        <v>13.498837999999999</v>
      </c>
      <c r="H121" s="327">
        <f t="shared" si="5"/>
        <v>0.55841468472080003</v>
      </c>
      <c r="I121" s="45"/>
      <c r="J121" s="328">
        <v>0.34981968700240001</v>
      </c>
      <c r="K121" s="327">
        <f t="shared" si="6"/>
        <v>0.20859499771840001</v>
      </c>
      <c r="L121" s="45"/>
      <c r="M121" s="202">
        <f t="shared" si="7"/>
        <v>1.4634524867827476E-2</v>
      </c>
      <c r="N121" s="325">
        <v>35.9772275404233</v>
      </c>
      <c r="O121" s="329">
        <f t="shared" si="8"/>
        <v>0</v>
      </c>
      <c r="P121" s="330">
        <f t="shared" si="9"/>
        <v>0</v>
      </c>
      <c r="Q121" s="103"/>
    </row>
    <row r="122" spans="2:17" ht="14.15" customHeight="1">
      <c r="B122" s="324" t="s">
        <v>968</v>
      </c>
      <c r="C122" s="325">
        <v>1.94</v>
      </c>
      <c r="D122" s="326">
        <v>0</v>
      </c>
      <c r="E122" s="326">
        <v>0</v>
      </c>
      <c r="F122" s="325">
        <v>1.8093762799999999</v>
      </c>
      <c r="G122" s="325">
        <v>1.7566759999999999</v>
      </c>
      <c r="H122" s="327">
        <f t="shared" si="5"/>
        <v>0.13062372</v>
      </c>
      <c r="I122" s="45"/>
      <c r="J122" s="328">
        <v>7.8056492719199996E-2</v>
      </c>
      <c r="K122" s="327">
        <f t="shared" si="6"/>
        <v>5.2567227280800002E-2</v>
      </c>
      <c r="L122" s="45"/>
      <c r="M122" s="202">
        <f t="shared" si="7"/>
        <v>2.7851178617115502E-2</v>
      </c>
      <c r="N122" s="325">
        <v>4.4314846788159299</v>
      </c>
      <c r="O122" s="329">
        <f t="shared" si="8"/>
        <v>0</v>
      </c>
      <c r="P122" s="330">
        <f t="shared" si="9"/>
        <v>0</v>
      </c>
      <c r="Q122" s="103"/>
    </row>
    <row r="123" spans="2:17" ht="14.15" customHeight="1">
      <c r="B123" s="324" t="s">
        <v>969</v>
      </c>
      <c r="C123" s="325">
        <v>7.0635223772086997</v>
      </c>
      <c r="D123" s="326">
        <v>0</v>
      </c>
      <c r="E123" s="326">
        <v>0</v>
      </c>
      <c r="F123" s="325">
        <v>7.6521594300000002</v>
      </c>
      <c r="G123" s="325">
        <v>7.4292809999999996</v>
      </c>
      <c r="H123" s="327">
        <f t="shared" si="5"/>
        <v>-0.58863705279130052</v>
      </c>
      <c r="I123" s="45"/>
      <c r="J123" s="328">
        <v>0.74554989326489995</v>
      </c>
      <c r="K123" s="327">
        <f t="shared" si="6"/>
        <v>-1.3341869460562004</v>
      </c>
      <c r="L123" s="45"/>
      <c r="M123" s="202">
        <f t="shared" si="7"/>
        <v>-0.15887510447164288</v>
      </c>
      <c r="N123" s="325">
        <v>18.460060929999401</v>
      </c>
      <c r="O123" s="329">
        <f t="shared" si="8"/>
        <v>3.3998855948791451E-3</v>
      </c>
      <c r="P123" s="330">
        <f t="shared" si="9"/>
        <v>8.5817528257134366E-3</v>
      </c>
      <c r="Q123" s="103"/>
    </row>
    <row r="124" spans="2:17" ht="14.15" customHeight="1">
      <c r="B124" s="324" t="s">
        <v>970</v>
      </c>
      <c r="C124" s="325">
        <v>0.44774999999999998</v>
      </c>
      <c r="D124" s="326">
        <v>0</v>
      </c>
      <c r="E124" s="326">
        <v>0</v>
      </c>
      <c r="F124" s="325">
        <v>0.29501569</v>
      </c>
      <c r="G124" s="325">
        <v>0.28642299999999998</v>
      </c>
      <c r="H124" s="327">
        <f t="shared" si="5"/>
        <v>0.15273430999999998</v>
      </c>
      <c r="I124" s="45"/>
      <c r="J124" s="328">
        <v>1.56535325114E-2</v>
      </c>
      <c r="K124" s="327">
        <f t="shared" si="6"/>
        <v>0.13708077748859998</v>
      </c>
      <c r="L124" s="45"/>
      <c r="M124" s="202">
        <f t="shared" si="7"/>
        <v>0.4412435077426114</v>
      </c>
      <c r="N124" s="325">
        <v>0.80262303542573699</v>
      </c>
      <c r="O124" s="329">
        <f t="shared" si="8"/>
        <v>0</v>
      </c>
      <c r="P124" s="330">
        <f t="shared" si="9"/>
        <v>0</v>
      </c>
      <c r="Q124" s="103"/>
    </row>
    <row r="125" spans="2:17" ht="14.15" customHeight="1">
      <c r="B125" s="324" t="s">
        <v>971</v>
      </c>
      <c r="C125" s="325">
        <v>19.124491122121899</v>
      </c>
      <c r="D125" s="326">
        <v>0</v>
      </c>
      <c r="E125" s="326">
        <v>0</v>
      </c>
      <c r="F125" s="325">
        <v>17.187922090000001</v>
      </c>
      <c r="G125" s="325">
        <v>16.687303</v>
      </c>
      <c r="H125" s="327">
        <f t="shared" si="5"/>
        <v>1.9365690321218985</v>
      </c>
      <c r="I125" s="45"/>
      <c r="J125" s="328">
        <v>1.7122607986058</v>
      </c>
      <c r="K125" s="327">
        <f t="shared" si="6"/>
        <v>0.22430823351609841</v>
      </c>
      <c r="L125" s="45"/>
      <c r="M125" s="202">
        <f t="shared" si="7"/>
        <v>1.186804566062296E-2</v>
      </c>
      <c r="N125" s="325">
        <v>26.152985767105601</v>
      </c>
      <c r="O125" s="329">
        <f t="shared" si="8"/>
        <v>0</v>
      </c>
      <c r="P125" s="330">
        <f t="shared" si="9"/>
        <v>0</v>
      </c>
      <c r="Q125" s="103"/>
    </row>
    <row r="126" spans="2:17" ht="14.15" customHeight="1">
      <c r="B126" s="324" t="s">
        <v>972</v>
      </c>
      <c r="C126" s="325">
        <v>36.315092888977802</v>
      </c>
      <c r="D126" s="326">
        <v>0</v>
      </c>
      <c r="E126" s="326">
        <v>0</v>
      </c>
      <c r="F126" s="325">
        <v>32.606395849999998</v>
      </c>
      <c r="G126" s="325">
        <v>31.656694999999999</v>
      </c>
      <c r="H126" s="327">
        <f t="shared" si="5"/>
        <v>3.7086970389778031</v>
      </c>
      <c r="I126" s="45"/>
      <c r="J126" s="328">
        <v>2.4705866135545</v>
      </c>
      <c r="K126" s="327">
        <f t="shared" si="6"/>
        <v>1.2381104254233031</v>
      </c>
      <c r="L126" s="45"/>
      <c r="M126" s="202">
        <f t="shared" si="7"/>
        <v>3.529694798318863E-2</v>
      </c>
      <c r="N126" s="325">
        <v>46.914766526963497</v>
      </c>
      <c r="O126" s="329">
        <f t="shared" si="8"/>
        <v>0</v>
      </c>
      <c r="P126" s="330">
        <f t="shared" si="9"/>
        <v>0</v>
      </c>
      <c r="Q126" s="103"/>
    </row>
    <row r="127" spans="2:17" ht="14.15" customHeight="1">
      <c r="B127" s="324" t="s">
        <v>973</v>
      </c>
      <c r="C127" s="325">
        <v>9.9699999999999997E-2</v>
      </c>
      <c r="D127" s="326">
        <v>0</v>
      </c>
      <c r="E127" s="326">
        <v>0</v>
      </c>
      <c r="F127" s="325">
        <v>1.7198939999999999E-2</v>
      </c>
      <c r="G127" s="325">
        <v>1.6698000000000001E-2</v>
      </c>
      <c r="H127" s="327">
        <f t="shared" si="5"/>
        <v>8.2501060000000001E-2</v>
      </c>
      <c r="I127" s="45"/>
      <c r="J127" s="328">
        <v>1.119650994E-3</v>
      </c>
      <c r="K127" s="327">
        <f t="shared" si="6"/>
        <v>8.1381409006000008E-2</v>
      </c>
      <c r="L127" s="45"/>
      <c r="M127" s="202">
        <f t="shared" si="7"/>
        <v>4.442558329549219</v>
      </c>
      <c r="N127" s="325">
        <v>7.5777449316000903E-2</v>
      </c>
      <c r="O127" s="329">
        <f t="shared" si="8"/>
        <v>0</v>
      </c>
      <c r="P127" s="330">
        <f t="shared" si="9"/>
        <v>0</v>
      </c>
      <c r="Q127" s="103"/>
    </row>
    <row r="128" spans="2:17" ht="14.15" customHeight="1">
      <c r="B128" s="324" t="s">
        <v>974</v>
      </c>
      <c r="C128" s="325">
        <v>15.2707052860479</v>
      </c>
      <c r="D128" s="326">
        <v>0</v>
      </c>
      <c r="E128" s="326">
        <v>0</v>
      </c>
      <c r="F128" s="325">
        <v>13.661738720000001</v>
      </c>
      <c r="G128" s="325">
        <v>13.263824</v>
      </c>
      <c r="H128" s="327">
        <f t="shared" si="5"/>
        <v>1.6089665660478989</v>
      </c>
      <c r="I128" s="45"/>
      <c r="J128" s="328">
        <v>0.96861727524800001</v>
      </c>
      <c r="K128" s="327">
        <f t="shared" si="6"/>
        <v>0.64034929079989888</v>
      </c>
      <c r="L128" s="45"/>
      <c r="M128" s="202">
        <f t="shared" si="7"/>
        <v>4.3768537895310745E-2</v>
      </c>
      <c r="N128" s="325">
        <v>20.608019696070901</v>
      </c>
      <c r="O128" s="329">
        <f t="shared" si="8"/>
        <v>0</v>
      </c>
      <c r="P128" s="330">
        <f t="shared" si="9"/>
        <v>0</v>
      </c>
      <c r="Q128" s="103"/>
    </row>
    <row r="129" spans="2:17" ht="14.15" customHeight="1">
      <c r="B129" s="324" t="s">
        <v>975</v>
      </c>
      <c r="C129" s="325">
        <v>18.636378007225598</v>
      </c>
      <c r="D129" s="326">
        <v>0</v>
      </c>
      <c r="E129" s="326">
        <v>0</v>
      </c>
      <c r="F129" s="325">
        <v>15.41859221</v>
      </c>
      <c r="G129" s="325">
        <v>14.969507</v>
      </c>
      <c r="H129" s="327">
        <f t="shared" si="5"/>
        <v>3.2177857972255985</v>
      </c>
      <c r="I129" s="45"/>
      <c r="J129" s="328">
        <v>1.6591947077181</v>
      </c>
      <c r="K129" s="327">
        <f t="shared" si="6"/>
        <v>1.5585910895074986</v>
      </c>
      <c r="L129" s="45"/>
      <c r="M129" s="202">
        <f t="shared" si="7"/>
        <v>9.1264230957845582E-2</v>
      </c>
      <c r="N129" s="325">
        <v>36.113353783748302</v>
      </c>
      <c r="O129" s="329">
        <f t="shared" si="8"/>
        <v>0</v>
      </c>
      <c r="P129" s="330">
        <f t="shared" si="9"/>
        <v>0</v>
      </c>
      <c r="Q129" s="103"/>
    </row>
    <row r="130" spans="2:17" ht="14.15" customHeight="1">
      <c r="B130" s="324" t="s">
        <v>976</v>
      </c>
      <c r="C130" s="325">
        <v>0.4</v>
      </c>
      <c r="D130" s="326">
        <v>0</v>
      </c>
      <c r="E130" s="326">
        <v>0</v>
      </c>
      <c r="F130" s="325">
        <v>0.17640089</v>
      </c>
      <c r="G130" s="325">
        <v>0.171263</v>
      </c>
      <c r="H130" s="327">
        <f t="shared" si="5"/>
        <v>0.22359911000000002</v>
      </c>
      <c r="I130" s="45"/>
      <c r="J130" s="328">
        <v>7.6046423679000004E-3</v>
      </c>
      <c r="K130" s="327">
        <f t="shared" si="6"/>
        <v>0.21599446763210001</v>
      </c>
      <c r="L130" s="45"/>
      <c r="M130" s="202">
        <f t="shared" si="7"/>
        <v>1.1738476819286141</v>
      </c>
      <c r="N130" s="325">
        <v>0.13183066018423401</v>
      </c>
      <c r="O130" s="329">
        <f t="shared" si="8"/>
        <v>0</v>
      </c>
      <c r="P130" s="330">
        <f t="shared" si="9"/>
        <v>0</v>
      </c>
      <c r="Q130" s="103"/>
    </row>
    <row r="131" spans="2:17" ht="14.15" customHeight="1">
      <c r="B131" s="324" t="s">
        <v>977</v>
      </c>
      <c r="C131" s="325">
        <v>0.39944000000000002</v>
      </c>
      <c r="D131" s="326">
        <v>0</v>
      </c>
      <c r="E131" s="326">
        <v>0</v>
      </c>
      <c r="F131" s="325">
        <v>0.29799342000000001</v>
      </c>
      <c r="G131" s="325">
        <v>0.28931400000000002</v>
      </c>
      <c r="H131" s="327">
        <f t="shared" si="5"/>
        <v>0.10144658000000001</v>
      </c>
      <c r="I131" s="45"/>
      <c r="J131" s="328">
        <v>1.5355600932599999E-2</v>
      </c>
      <c r="K131" s="327">
        <f t="shared" si="6"/>
        <v>8.6090979067400014E-2</v>
      </c>
      <c r="L131" s="45"/>
      <c r="M131" s="202">
        <f t="shared" si="7"/>
        <v>0.27474468824307513</v>
      </c>
      <c r="N131" s="325">
        <v>0.901830744211786</v>
      </c>
      <c r="O131" s="329">
        <f t="shared" si="8"/>
        <v>0</v>
      </c>
      <c r="P131" s="330">
        <f t="shared" si="9"/>
        <v>0</v>
      </c>
      <c r="Q131" s="103"/>
    </row>
    <row r="132" spans="2:17" ht="14.15" customHeight="1">
      <c r="B132" s="324" t="s">
        <v>978</v>
      </c>
      <c r="C132" s="325">
        <v>0.244038536701909</v>
      </c>
      <c r="D132" s="326">
        <v>0</v>
      </c>
      <c r="E132" s="326">
        <v>0</v>
      </c>
      <c r="F132" s="325">
        <v>0.18791629000000001</v>
      </c>
      <c r="G132" s="325">
        <v>0.18244299999999999</v>
      </c>
      <c r="H132" s="327">
        <f t="shared" si="5"/>
        <v>5.612224670190899E-2</v>
      </c>
      <c r="I132" s="45"/>
      <c r="J132" s="328">
        <v>7.9676506960000004E-3</v>
      </c>
      <c r="K132" s="327">
        <f t="shared" si="6"/>
        <v>4.8154596005908989E-2</v>
      </c>
      <c r="L132" s="45"/>
      <c r="M132" s="202">
        <f t="shared" si="7"/>
        <v>0.24583228127231727</v>
      </c>
      <c r="N132" s="325">
        <v>0.33987592078747803</v>
      </c>
      <c r="O132" s="329">
        <f t="shared" si="8"/>
        <v>0</v>
      </c>
      <c r="P132" s="330">
        <f t="shared" si="9"/>
        <v>0</v>
      </c>
      <c r="Q132" s="103"/>
    </row>
    <row r="133" spans="2:17" ht="14.15" customHeight="1">
      <c r="B133" s="324" t="s">
        <v>979</v>
      </c>
      <c r="C133" s="325">
        <v>0.115034021982394</v>
      </c>
      <c r="D133" s="326">
        <v>0</v>
      </c>
      <c r="E133" s="326">
        <v>0</v>
      </c>
      <c r="F133" s="325">
        <v>7.2790099999999996E-2</v>
      </c>
      <c r="G133" s="325">
        <v>7.0669999999999997E-2</v>
      </c>
      <c r="H133" s="327">
        <f t="shared" si="5"/>
        <v>4.2243921982394003E-2</v>
      </c>
      <c r="I133" s="45"/>
      <c r="J133" s="328">
        <v>1.4641728615E-2</v>
      </c>
      <c r="K133" s="327">
        <f t="shared" si="6"/>
        <v>2.7602193367394001E-2</v>
      </c>
      <c r="L133" s="45"/>
      <c r="M133" s="202">
        <f t="shared" si="7"/>
        <v>0.31569960053035545</v>
      </c>
      <c r="N133" s="325">
        <v>0.232763509387788</v>
      </c>
      <c r="O133" s="329">
        <f t="shared" si="8"/>
        <v>0</v>
      </c>
      <c r="P133" s="330">
        <f t="shared" si="9"/>
        <v>0</v>
      </c>
      <c r="Q133" s="103"/>
    </row>
    <row r="134" spans="2:17" ht="14.15" customHeight="1">
      <c r="B134" s="324" t="s">
        <v>980</v>
      </c>
      <c r="C134" s="325">
        <v>9.9180000000000004E-2</v>
      </c>
      <c r="D134" s="326">
        <v>0</v>
      </c>
      <c r="E134" s="326">
        <v>0</v>
      </c>
      <c r="F134" s="325">
        <v>4.5124299999999999E-2</v>
      </c>
      <c r="G134" s="325">
        <v>4.3810000000000002E-2</v>
      </c>
      <c r="H134" s="327">
        <f t="shared" si="5"/>
        <v>5.4055700000000005E-2</v>
      </c>
      <c r="I134" s="45"/>
      <c r="J134" s="328">
        <v>2.7480698700000001E-3</v>
      </c>
      <c r="K134" s="327">
        <f t="shared" si="6"/>
        <v>5.1307630130000004E-2</v>
      </c>
      <c r="L134" s="45"/>
      <c r="M134" s="202">
        <f t="shared" si="7"/>
        <v>1.0717587257394743</v>
      </c>
      <c r="N134" s="325">
        <v>5.9735767895981E-2</v>
      </c>
      <c r="O134" s="329">
        <f t="shared" si="8"/>
        <v>0</v>
      </c>
      <c r="P134" s="330">
        <f t="shared" si="9"/>
        <v>0</v>
      </c>
      <c r="Q134" s="103"/>
    </row>
    <row r="135" spans="2:17" ht="14.15" customHeight="1">
      <c r="B135" s="324" t="s">
        <v>981</v>
      </c>
      <c r="C135" s="325">
        <v>9.919E-2</v>
      </c>
      <c r="D135" s="326">
        <v>0</v>
      </c>
      <c r="E135" s="326">
        <v>0</v>
      </c>
      <c r="F135" s="325">
        <v>6.2863989999999995E-2</v>
      </c>
      <c r="G135" s="325">
        <v>6.1032999999999997E-2</v>
      </c>
      <c r="H135" s="327">
        <f t="shared" si="5"/>
        <v>3.6326010000000006E-2</v>
      </c>
      <c r="I135" s="45"/>
      <c r="J135" s="328">
        <v>4.1295355031000002E-3</v>
      </c>
      <c r="K135" s="327">
        <f t="shared" si="6"/>
        <v>3.2196474496900003E-2</v>
      </c>
      <c r="L135" s="45"/>
      <c r="M135" s="202">
        <f t="shared" si="7"/>
        <v>0.48059083702663441</v>
      </c>
      <c r="N135" s="325">
        <v>0.21422482279937999</v>
      </c>
      <c r="O135" s="329">
        <f t="shared" si="8"/>
        <v>0</v>
      </c>
      <c r="P135" s="330">
        <f t="shared" si="9"/>
        <v>0</v>
      </c>
      <c r="Q135" s="103"/>
    </row>
    <row r="136" spans="2:17" ht="14.15" customHeight="1">
      <c r="B136" s="324" t="s">
        <v>982</v>
      </c>
      <c r="C136" s="325">
        <v>9.9379999999999996E-2</v>
      </c>
      <c r="D136" s="326">
        <v>0</v>
      </c>
      <c r="E136" s="326">
        <v>0</v>
      </c>
      <c r="F136" s="325">
        <v>9.1786389999999995E-2</v>
      </c>
      <c r="G136" s="325">
        <v>8.9112999999999998E-2</v>
      </c>
      <c r="H136" s="327">
        <f t="shared" si="5"/>
        <v>7.5936100000000006E-3</v>
      </c>
      <c r="I136" s="45"/>
      <c r="J136" s="328">
        <v>5.6466987127999999E-3</v>
      </c>
      <c r="K136" s="327">
        <f t="shared" si="6"/>
        <v>1.9469112872000007E-3</v>
      </c>
      <c r="L136" s="45"/>
      <c r="M136" s="202">
        <f t="shared" si="7"/>
        <v>1.9982033957055809E-2</v>
      </c>
      <c r="N136" s="325">
        <v>0.119471535791962</v>
      </c>
      <c r="O136" s="329">
        <f t="shared" si="8"/>
        <v>0</v>
      </c>
      <c r="P136" s="330">
        <f t="shared" si="9"/>
        <v>0</v>
      </c>
      <c r="Q136" s="103"/>
    </row>
    <row r="137" spans="2:17" ht="14.15" customHeight="1">
      <c r="B137" s="324" t="s">
        <v>983</v>
      </c>
      <c r="C137" s="325">
        <v>0.19878000000000001</v>
      </c>
      <c r="D137" s="326">
        <v>0</v>
      </c>
      <c r="E137" s="326">
        <v>0</v>
      </c>
      <c r="F137" s="325">
        <v>0.13842582</v>
      </c>
      <c r="G137" s="325">
        <v>0.13439400000000001</v>
      </c>
      <c r="H137" s="327">
        <f t="shared" si="5"/>
        <v>6.0354180000000007E-2</v>
      </c>
      <c r="I137" s="45"/>
      <c r="J137" s="328">
        <v>8.0162392362000002E-3</v>
      </c>
      <c r="K137" s="327">
        <f t="shared" si="6"/>
        <v>5.2337940763800009E-2</v>
      </c>
      <c r="L137" s="45"/>
      <c r="M137" s="202">
        <f t="shared" si="7"/>
        <v>0.35739691886866226</v>
      </c>
      <c r="N137" s="325">
        <v>0.14007007644574901</v>
      </c>
      <c r="O137" s="329">
        <f t="shared" si="8"/>
        <v>0</v>
      </c>
      <c r="P137" s="330">
        <f t="shared" si="9"/>
        <v>0</v>
      </c>
      <c r="Q137" s="103"/>
    </row>
    <row r="138" spans="2:17" ht="14.15" customHeight="1">
      <c r="B138" s="324" t="s">
        <v>984</v>
      </c>
      <c r="C138" s="325">
        <v>9.2818109499204091</v>
      </c>
      <c r="D138" s="326">
        <v>0</v>
      </c>
      <c r="E138" s="326">
        <v>0</v>
      </c>
      <c r="F138" s="325">
        <v>6.3654298699999998</v>
      </c>
      <c r="G138" s="325">
        <v>6.1800290000000002</v>
      </c>
      <c r="H138" s="327">
        <f t="shared" si="5"/>
        <v>2.9163810799204093</v>
      </c>
      <c r="I138" s="45"/>
      <c r="J138" s="328">
        <v>0.23908554591719999</v>
      </c>
      <c r="K138" s="327">
        <f t="shared" si="6"/>
        <v>2.6772955340032092</v>
      </c>
      <c r="L138" s="45"/>
      <c r="M138" s="202">
        <f t="shared" si="7"/>
        <v>0.40537350061305</v>
      </c>
      <c r="N138" s="325">
        <v>5.5635627019673599</v>
      </c>
      <c r="O138" s="329">
        <f t="shared" si="8"/>
        <v>0</v>
      </c>
      <c r="P138" s="330">
        <f t="shared" si="9"/>
        <v>0</v>
      </c>
      <c r="Q138" s="103"/>
    </row>
    <row r="139" spans="2:17" ht="14.15" customHeight="1">
      <c r="B139" s="324" t="s">
        <v>985</v>
      </c>
      <c r="C139" s="325">
        <v>0.141134363521429</v>
      </c>
      <c r="D139" s="326">
        <v>0</v>
      </c>
      <c r="E139" s="326">
        <v>0</v>
      </c>
      <c r="F139" s="325">
        <v>0.12674356000000001</v>
      </c>
      <c r="G139" s="325">
        <v>0.12305199999999999</v>
      </c>
      <c r="H139" s="327">
        <f t="shared" si="5"/>
        <v>1.4390803521428991E-2</v>
      </c>
      <c r="I139" s="45"/>
      <c r="J139" s="328">
        <v>1.49189844476E-2</v>
      </c>
      <c r="K139" s="327">
        <f t="shared" si="6"/>
        <v>-5.281809261710093E-4</v>
      </c>
      <c r="L139" s="45"/>
      <c r="M139" s="202">
        <f t="shared" si="7"/>
        <v>-3.7284444397818911E-3</v>
      </c>
      <c r="N139" s="325">
        <v>0.235611068688623</v>
      </c>
      <c r="O139" s="329">
        <f t="shared" si="8"/>
        <v>4.3393718009172147E-5</v>
      </c>
      <c r="P139" s="330">
        <f t="shared" si="9"/>
        <v>6.0322900279329997E-8</v>
      </c>
      <c r="Q139" s="103"/>
    </row>
    <row r="140" spans="2:17" ht="14.15" customHeight="1">
      <c r="B140" s="324" t="s">
        <v>986</v>
      </c>
      <c r="C140" s="325">
        <v>2.8125748751478299</v>
      </c>
      <c r="D140" s="326">
        <v>0</v>
      </c>
      <c r="E140" s="326">
        <v>0</v>
      </c>
      <c r="F140" s="325">
        <v>2.27577264</v>
      </c>
      <c r="G140" s="325">
        <v>2.2094879999999999</v>
      </c>
      <c r="H140" s="327">
        <f t="shared" si="5"/>
        <v>0.53680223514782988</v>
      </c>
      <c r="I140" s="45"/>
      <c r="J140" s="328">
        <v>0.198333585576</v>
      </c>
      <c r="K140" s="327">
        <f t="shared" si="6"/>
        <v>0.33846864957182987</v>
      </c>
      <c r="L140" s="45"/>
      <c r="M140" s="202">
        <f t="shared" si="7"/>
        <v>0.13680441287157366</v>
      </c>
      <c r="N140" s="325">
        <v>5.3498472049721704</v>
      </c>
      <c r="O140" s="329">
        <f t="shared" si="8"/>
        <v>0</v>
      </c>
      <c r="P140" s="330">
        <f t="shared" si="9"/>
        <v>0</v>
      </c>
      <c r="Q140" s="103"/>
    </row>
    <row r="141" spans="2:17" ht="14.15" customHeight="1">
      <c r="B141" s="324" t="s">
        <v>987</v>
      </c>
      <c r="C141" s="325">
        <v>6.2685000000000005E-2</v>
      </c>
      <c r="D141" s="326">
        <v>0</v>
      </c>
      <c r="E141" s="326">
        <v>0</v>
      </c>
      <c r="F141" s="325">
        <v>3.3721170000000002E-2</v>
      </c>
      <c r="G141" s="325">
        <v>3.2738999999999997E-2</v>
      </c>
      <c r="H141" s="327">
        <f t="shared" ref="H141:H204" si="10">+C141+D141-E141-F141</f>
        <v>2.8963830000000003E-2</v>
      </c>
      <c r="I141" s="45"/>
      <c r="J141" s="328">
        <v>8.1413020730999996E-3</v>
      </c>
      <c r="K141" s="327">
        <f t="shared" ref="K141:K204" si="11">+H141-J141</f>
        <v>2.0822527926900002E-2</v>
      </c>
      <c r="L141" s="45"/>
      <c r="M141" s="202">
        <f t="shared" ref="M141:M204" si="12">+IF(ISERROR(K141/(F141+J141)),0,K141/(F141+J141))</f>
        <v>0.49740320854773756</v>
      </c>
      <c r="N141" s="325">
        <v>0.109951832054691</v>
      </c>
      <c r="O141" s="329">
        <f t="shared" ref="O141:O204" si="13">IF(K141&lt;0,N141/$N$263,0)</f>
        <v>0</v>
      </c>
      <c r="P141" s="330">
        <f t="shared" ref="P141:P204" si="14">(M141^2*O141)*100</f>
        <v>0</v>
      </c>
      <c r="Q141" s="103"/>
    </row>
    <row r="142" spans="2:17" ht="14.15" customHeight="1">
      <c r="B142" s="324" t="s">
        <v>988</v>
      </c>
      <c r="C142" s="325">
        <v>0.142906168318605</v>
      </c>
      <c r="D142" s="326">
        <v>0</v>
      </c>
      <c r="E142" s="326">
        <v>0</v>
      </c>
      <c r="F142" s="325">
        <v>0.11795972</v>
      </c>
      <c r="G142" s="325">
        <v>0.114524</v>
      </c>
      <c r="H142" s="327">
        <f t="shared" si="10"/>
        <v>2.4946448318605E-2</v>
      </c>
      <c r="I142" s="45"/>
      <c r="J142" s="328">
        <v>5.4650738275999998E-3</v>
      </c>
      <c r="K142" s="327">
        <f t="shared" si="11"/>
        <v>1.9481374491005E-2</v>
      </c>
      <c r="L142" s="45"/>
      <c r="M142" s="202">
        <f t="shared" si="12"/>
        <v>0.15784004077994751</v>
      </c>
      <c r="N142" s="325">
        <v>0.224615885483154</v>
      </c>
      <c r="O142" s="329">
        <f t="shared" si="13"/>
        <v>0</v>
      </c>
      <c r="P142" s="330">
        <f t="shared" si="14"/>
        <v>0</v>
      </c>
      <c r="Q142" s="103"/>
    </row>
    <row r="143" spans="2:17" ht="14.15" customHeight="1">
      <c r="B143" s="324" t="s">
        <v>989</v>
      </c>
      <c r="C143" s="325">
        <v>0.54725000000000001</v>
      </c>
      <c r="D143" s="326">
        <v>0</v>
      </c>
      <c r="E143" s="326">
        <v>0</v>
      </c>
      <c r="F143" s="325">
        <v>0.44040121999999998</v>
      </c>
      <c r="G143" s="325">
        <v>0.42757400000000001</v>
      </c>
      <c r="H143" s="327">
        <f t="shared" si="10"/>
        <v>0.10684878000000003</v>
      </c>
      <c r="I143" s="45"/>
      <c r="J143" s="328">
        <v>2.6525365480599999E-2</v>
      </c>
      <c r="K143" s="327">
        <f t="shared" si="11"/>
        <v>8.0323414519400033E-2</v>
      </c>
      <c r="L143" s="45"/>
      <c r="M143" s="202">
        <f t="shared" si="12"/>
        <v>0.17202578952904224</v>
      </c>
      <c r="N143" s="325">
        <v>0.61887174042211701</v>
      </c>
      <c r="O143" s="329">
        <f t="shared" si="13"/>
        <v>0</v>
      </c>
      <c r="P143" s="330">
        <f t="shared" si="14"/>
        <v>0</v>
      </c>
      <c r="Q143" s="103"/>
    </row>
    <row r="144" spans="2:17" ht="14.15" customHeight="1">
      <c r="B144" s="324" t="s">
        <v>990</v>
      </c>
      <c r="C144" s="325">
        <v>2.7885277918894702</v>
      </c>
      <c r="D144" s="326">
        <v>0</v>
      </c>
      <c r="E144" s="326">
        <v>0</v>
      </c>
      <c r="F144" s="325">
        <v>3.0232055299999998</v>
      </c>
      <c r="G144" s="325">
        <v>2.9351509999999998</v>
      </c>
      <c r="H144" s="327">
        <f t="shared" si="10"/>
        <v>-0.23467773811052961</v>
      </c>
      <c r="I144" s="45"/>
      <c r="J144" s="328">
        <v>0.26555837375519997</v>
      </c>
      <c r="K144" s="327">
        <f t="shared" si="11"/>
        <v>-0.50023611186572958</v>
      </c>
      <c r="L144" s="45"/>
      <c r="M144" s="202">
        <f t="shared" si="12"/>
        <v>-0.15210459811193697</v>
      </c>
      <c r="N144" s="325">
        <v>6.0538470757159502</v>
      </c>
      <c r="O144" s="329">
        <f t="shared" si="13"/>
        <v>1.1149685553247285E-3</v>
      </c>
      <c r="P144" s="330">
        <f t="shared" si="14"/>
        <v>2.5795699276981339E-3</v>
      </c>
      <c r="Q144" s="103"/>
    </row>
    <row r="145" spans="2:17" ht="14.15" customHeight="1">
      <c r="B145" s="324" t="s">
        <v>991</v>
      </c>
      <c r="C145" s="325">
        <v>0.42785000000000001</v>
      </c>
      <c r="D145" s="326">
        <v>0</v>
      </c>
      <c r="E145" s="326">
        <v>0</v>
      </c>
      <c r="F145" s="325">
        <v>0.20771803999999999</v>
      </c>
      <c r="G145" s="325">
        <v>0.20166799999999999</v>
      </c>
      <c r="H145" s="327">
        <f t="shared" si="10"/>
        <v>0.22013196000000002</v>
      </c>
      <c r="I145" s="45"/>
      <c r="J145" s="328">
        <v>9.1063588735999998E-3</v>
      </c>
      <c r="K145" s="327">
        <f t="shared" si="11"/>
        <v>0.21102560112640001</v>
      </c>
      <c r="L145" s="45"/>
      <c r="M145" s="202">
        <f t="shared" si="12"/>
        <v>0.97325578773733645</v>
      </c>
      <c r="N145" s="325">
        <v>0.50577842745157797</v>
      </c>
      <c r="O145" s="329">
        <f t="shared" si="13"/>
        <v>0</v>
      </c>
      <c r="P145" s="330">
        <f t="shared" si="14"/>
        <v>0</v>
      </c>
      <c r="Q145" s="103"/>
    </row>
    <row r="146" spans="2:17" ht="14.15" customHeight="1">
      <c r="B146" s="324" t="s">
        <v>992</v>
      </c>
      <c r="C146" s="325">
        <v>8.1589999999999996E-2</v>
      </c>
      <c r="D146" s="326">
        <v>0</v>
      </c>
      <c r="E146" s="326">
        <v>0</v>
      </c>
      <c r="F146" s="325">
        <v>3.7304539999999997E-2</v>
      </c>
      <c r="G146" s="325">
        <v>3.6218E-2</v>
      </c>
      <c r="H146" s="327">
        <f t="shared" si="10"/>
        <v>4.4285459999999999E-2</v>
      </c>
      <c r="I146" s="45"/>
      <c r="J146" s="328">
        <v>2.3901018778000002E-3</v>
      </c>
      <c r="K146" s="327">
        <f t="shared" si="11"/>
        <v>4.1895358122200001E-2</v>
      </c>
      <c r="L146" s="45"/>
      <c r="M146" s="202">
        <f t="shared" si="12"/>
        <v>1.0554411411790769</v>
      </c>
      <c r="N146" s="325">
        <v>9.4244427475449297E-2</v>
      </c>
      <c r="O146" s="329">
        <f t="shared" si="13"/>
        <v>0</v>
      </c>
      <c r="P146" s="330">
        <f t="shared" si="14"/>
        <v>0</v>
      </c>
      <c r="Q146" s="103"/>
    </row>
    <row r="147" spans="2:17" ht="14.15" customHeight="1">
      <c r="B147" s="324" t="s">
        <v>993</v>
      </c>
      <c r="C147" s="325">
        <v>9.9500000000000005E-3</v>
      </c>
      <c r="D147" s="326">
        <v>0</v>
      </c>
      <c r="E147" s="326">
        <v>0</v>
      </c>
      <c r="F147" s="325">
        <v>3.1013299999999998E-3</v>
      </c>
      <c r="G147" s="325">
        <v>3.0109999999999998E-3</v>
      </c>
      <c r="H147" s="327">
        <f t="shared" si="10"/>
        <v>6.8486700000000011E-3</v>
      </c>
      <c r="I147" s="45"/>
      <c r="J147" s="328">
        <v>2.3033577910000001E-4</v>
      </c>
      <c r="K147" s="327">
        <f t="shared" si="11"/>
        <v>6.6183342209000014E-3</v>
      </c>
      <c r="L147" s="45"/>
      <c r="M147" s="202">
        <f t="shared" si="12"/>
        <v>1.9864940422348865</v>
      </c>
      <c r="N147" s="325">
        <v>2.0419625953014001E-2</v>
      </c>
      <c r="O147" s="329">
        <f t="shared" si="13"/>
        <v>0</v>
      </c>
      <c r="P147" s="330">
        <f t="shared" si="14"/>
        <v>0</v>
      </c>
      <c r="Q147" s="103"/>
    </row>
    <row r="148" spans="2:17" ht="14.15" customHeight="1">
      <c r="B148" s="324" t="s">
        <v>994</v>
      </c>
      <c r="C148" s="325">
        <v>0.20596500000000001</v>
      </c>
      <c r="D148" s="326">
        <v>0</v>
      </c>
      <c r="E148" s="326">
        <v>0</v>
      </c>
      <c r="F148" s="325">
        <v>0.11589457</v>
      </c>
      <c r="G148" s="325">
        <v>0.11251899999999999</v>
      </c>
      <c r="H148" s="327">
        <f t="shared" si="10"/>
        <v>9.0070430000000007E-2</v>
      </c>
      <c r="I148" s="45"/>
      <c r="J148" s="328">
        <v>6.9698994398000001E-3</v>
      </c>
      <c r="K148" s="327">
        <f t="shared" si="11"/>
        <v>8.3100530560200003E-2</v>
      </c>
      <c r="L148" s="45"/>
      <c r="M148" s="202">
        <f t="shared" si="12"/>
        <v>0.67635933267849113</v>
      </c>
      <c r="N148" s="325">
        <v>0.19791329769844401</v>
      </c>
      <c r="O148" s="329">
        <f t="shared" si="13"/>
        <v>0</v>
      </c>
      <c r="P148" s="330">
        <f t="shared" si="14"/>
        <v>0</v>
      </c>
      <c r="Q148" s="103"/>
    </row>
    <row r="149" spans="2:17" ht="14.15" customHeight="1">
      <c r="B149" s="324" t="s">
        <v>995</v>
      </c>
      <c r="C149" s="325">
        <v>7.9600000000000004E-2</v>
      </c>
      <c r="D149" s="326">
        <v>0</v>
      </c>
      <c r="E149" s="326">
        <v>0</v>
      </c>
      <c r="F149" s="325">
        <v>4.7589090000000001E-2</v>
      </c>
      <c r="G149" s="325">
        <v>4.6203000000000001E-2</v>
      </c>
      <c r="H149" s="327">
        <f t="shared" si="10"/>
        <v>3.2010910000000004E-2</v>
      </c>
      <c r="I149" s="45"/>
      <c r="J149" s="328">
        <v>7.2992146241999999E-3</v>
      </c>
      <c r="K149" s="327">
        <f t="shared" si="11"/>
        <v>2.4711695375800004E-2</v>
      </c>
      <c r="L149" s="45"/>
      <c r="M149" s="202">
        <f t="shared" si="12"/>
        <v>0.45021786599152364</v>
      </c>
      <c r="N149" s="325">
        <v>0.17121070991373299</v>
      </c>
      <c r="O149" s="329">
        <f t="shared" si="13"/>
        <v>0</v>
      </c>
      <c r="P149" s="330">
        <f t="shared" si="14"/>
        <v>0</v>
      </c>
      <c r="Q149" s="103"/>
    </row>
    <row r="150" spans="2:17" ht="14.15" customHeight="1">
      <c r="B150" s="324" t="s">
        <v>996</v>
      </c>
      <c r="C150" s="325">
        <v>0.46765000000000001</v>
      </c>
      <c r="D150" s="326">
        <v>0</v>
      </c>
      <c r="E150" s="326">
        <v>0</v>
      </c>
      <c r="F150" s="325">
        <v>0.35802697</v>
      </c>
      <c r="G150" s="325">
        <v>0.34759899999999999</v>
      </c>
      <c r="H150" s="327">
        <f t="shared" si="10"/>
        <v>0.10962303000000001</v>
      </c>
      <c r="I150" s="45"/>
      <c r="J150" s="328">
        <v>1.93620985376E-2</v>
      </c>
      <c r="K150" s="327">
        <f t="shared" si="11"/>
        <v>9.026093146240001E-2</v>
      </c>
      <c r="L150" s="45"/>
      <c r="M150" s="202">
        <f t="shared" si="12"/>
        <v>0.23917208787251118</v>
      </c>
      <c r="N150" s="325">
        <v>0.40839251906028101</v>
      </c>
      <c r="O150" s="329">
        <f t="shared" si="13"/>
        <v>0</v>
      </c>
      <c r="P150" s="330">
        <f t="shared" si="14"/>
        <v>0</v>
      </c>
      <c r="Q150" s="103"/>
    </row>
    <row r="151" spans="2:17" ht="14.15" customHeight="1">
      <c r="B151" s="324" t="s">
        <v>997</v>
      </c>
      <c r="C151" s="325">
        <v>0.14924999999999999</v>
      </c>
      <c r="D151" s="326">
        <v>0</v>
      </c>
      <c r="E151" s="326">
        <v>0</v>
      </c>
      <c r="F151" s="325">
        <v>7.3360720000000004E-2</v>
      </c>
      <c r="G151" s="325">
        <v>7.1223999999999996E-2</v>
      </c>
      <c r="H151" s="327">
        <f t="shared" si="10"/>
        <v>7.588927999999999E-2</v>
      </c>
      <c r="I151" s="45"/>
      <c r="J151" s="328">
        <v>6.1652349088E-3</v>
      </c>
      <c r="K151" s="327">
        <f t="shared" si="11"/>
        <v>6.972404509119999E-2</v>
      </c>
      <c r="L151" s="45"/>
      <c r="M151" s="202">
        <f t="shared" si="12"/>
        <v>0.876745776534959</v>
      </c>
      <c r="N151" s="325">
        <v>0.190059595408823</v>
      </c>
      <c r="O151" s="329">
        <f t="shared" si="13"/>
        <v>0</v>
      </c>
      <c r="P151" s="330">
        <f t="shared" si="14"/>
        <v>0</v>
      </c>
      <c r="Q151" s="103"/>
    </row>
    <row r="152" spans="2:17" ht="14.15" customHeight="1">
      <c r="B152" s="324" t="s">
        <v>998</v>
      </c>
      <c r="C152" s="325">
        <v>0.13930000000000001</v>
      </c>
      <c r="D152" s="326">
        <v>0</v>
      </c>
      <c r="E152" s="326">
        <v>0</v>
      </c>
      <c r="F152" s="325">
        <v>0.11399113</v>
      </c>
      <c r="G152" s="325">
        <v>0.11067100000000001</v>
      </c>
      <c r="H152" s="327">
        <f t="shared" si="10"/>
        <v>2.5308870000000011E-2</v>
      </c>
      <c r="I152" s="45"/>
      <c r="J152" s="328">
        <v>5.0669057284999999E-3</v>
      </c>
      <c r="K152" s="327">
        <f t="shared" si="11"/>
        <v>2.0241964271500011E-2</v>
      </c>
      <c r="L152" s="45"/>
      <c r="M152" s="202">
        <f t="shared" si="12"/>
        <v>0.17001762331825965</v>
      </c>
      <c r="N152" s="325">
        <v>0.14136664121317399</v>
      </c>
      <c r="O152" s="329">
        <f t="shared" si="13"/>
        <v>0</v>
      </c>
      <c r="P152" s="330">
        <f t="shared" si="14"/>
        <v>0</v>
      </c>
      <c r="Q152" s="103"/>
    </row>
    <row r="153" spans="2:17" ht="14.15" customHeight="1">
      <c r="B153" s="324" t="s">
        <v>999</v>
      </c>
      <c r="C153" s="325">
        <v>0.96269079563695703</v>
      </c>
      <c r="D153" s="326">
        <v>0</v>
      </c>
      <c r="E153" s="326">
        <v>0</v>
      </c>
      <c r="F153" s="325">
        <v>0.84042128999999999</v>
      </c>
      <c r="G153" s="325">
        <v>0.81594299999999997</v>
      </c>
      <c r="H153" s="327">
        <f t="shared" si="10"/>
        <v>0.12226950563695704</v>
      </c>
      <c r="I153" s="45"/>
      <c r="J153" s="328">
        <v>8.28319223424E-2</v>
      </c>
      <c r="K153" s="327">
        <f t="shared" si="11"/>
        <v>3.9437583294557044E-2</v>
      </c>
      <c r="L153" s="45"/>
      <c r="M153" s="202">
        <f t="shared" si="12"/>
        <v>4.2715890686694E-2</v>
      </c>
      <c r="N153" s="325">
        <v>1.03825944268787</v>
      </c>
      <c r="O153" s="329">
        <f t="shared" si="13"/>
        <v>0</v>
      </c>
      <c r="P153" s="330">
        <f t="shared" si="14"/>
        <v>0</v>
      </c>
      <c r="Q153" s="103"/>
    </row>
    <row r="154" spans="2:17" ht="14.15" customHeight="1">
      <c r="B154" s="324" t="s">
        <v>1000</v>
      </c>
      <c r="C154" s="325">
        <v>0.46141666843548401</v>
      </c>
      <c r="D154" s="326">
        <v>0</v>
      </c>
      <c r="E154" s="326">
        <v>0</v>
      </c>
      <c r="F154" s="325">
        <v>0.66410795</v>
      </c>
      <c r="G154" s="325">
        <v>0.64476500000000003</v>
      </c>
      <c r="H154" s="327">
        <f t="shared" si="10"/>
        <v>-0.20269128156451599</v>
      </c>
      <c r="I154" s="45"/>
      <c r="J154" s="328">
        <v>0.134521706352</v>
      </c>
      <c r="K154" s="327">
        <f t="shared" si="11"/>
        <v>-0.33721298791651599</v>
      </c>
      <c r="L154" s="45"/>
      <c r="M154" s="202">
        <f t="shared" si="12"/>
        <v>-0.42223950141902528</v>
      </c>
      <c r="N154" s="325">
        <v>1.0790986945938901</v>
      </c>
      <c r="O154" s="329">
        <f t="shared" si="13"/>
        <v>1.9874322848200781E-4</v>
      </c>
      <c r="P154" s="330">
        <f t="shared" si="14"/>
        <v>3.5433174297831421E-3</v>
      </c>
      <c r="Q154" s="103"/>
    </row>
    <row r="155" spans="2:17" ht="14.15" customHeight="1">
      <c r="B155" s="324" t="s">
        <v>1001</v>
      </c>
      <c r="C155" s="325">
        <v>9.0545E-2</v>
      </c>
      <c r="D155" s="326">
        <v>0</v>
      </c>
      <c r="E155" s="326">
        <v>0</v>
      </c>
      <c r="F155" s="325">
        <v>5.223233E-2</v>
      </c>
      <c r="G155" s="325">
        <v>5.0710999999999999E-2</v>
      </c>
      <c r="H155" s="327">
        <f t="shared" si="10"/>
        <v>3.831267E-2</v>
      </c>
      <c r="I155" s="45"/>
      <c r="J155" s="328">
        <v>3.3982353897999999E-3</v>
      </c>
      <c r="K155" s="327">
        <f t="shared" si="11"/>
        <v>3.4914434610200003E-2</v>
      </c>
      <c r="L155" s="45"/>
      <c r="M155" s="202">
        <f t="shared" si="12"/>
        <v>0.62761243509852316</v>
      </c>
      <c r="N155" s="325">
        <v>0.13979590075525</v>
      </c>
      <c r="O155" s="329">
        <f t="shared" si="13"/>
        <v>0</v>
      </c>
      <c r="P155" s="330">
        <f t="shared" si="14"/>
        <v>0</v>
      </c>
      <c r="Q155" s="103"/>
    </row>
    <row r="156" spans="2:17" ht="14.15" customHeight="1">
      <c r="B156" s="324" t="s">
        <v>1002</v>
      </c>
      <c r="C156" s="325">
        <v>0.16317999999999999</v>
      </c>
      <c r="D156" s="326">
        <v>0</v>
      </c>
      <c r="E156" s="326">
        <v>0</v>
      </c>
      <c r="F156" s="325">
        <v>0.14700160000000001</v>
      </c>
      <c r="G156" s="325">
        <v>0.14272000000000001</v>
      </c>
      <c r="H156" s="327">
        <f t="shared" si="10"/>
        <v>1.6178399999999982E-2</v>
      </c>
      <c r="I156" s="45"/>
      <c r="J156" s="328">
        <v>9.5007134079999993E-3</v>
      </c>
      <c r="K156" s="327">
        <f t="shared" si="11"/>
        <v>6.6776865919999824E-3</v>
      </c>
      <c r="L156" s="45"/>
      <c r="M156" s="202">
        <f t="shared" si="12"/>
        <v>4.2668293181017197E-2</v>
      </c>
      <c r="N156" s="325">
        <v>0.30158216792143799</v>
      </c>
      <c r="O156" s="329">
        <f t="shared" si="13"/>
        <v>0</v>
      </c>
      <c r="P156" s="330">
        <f t="shared" si="14"/>
        <v>0</v>
      </c>
      <c r="Q156" s="103"/>
    </row>
    <row r="157" spans="2:17" ht="14.15" customHeight="1">
      <c r="B157" s="324" t="s">
        <v>1003</v>
      </c>
      <c r="C157" s="325">
        <v>0.6169</v>
      </c>
      <c r="D157" s="326">
        <v>0</v>
      </c>
      <c r="E157" s="326">
        <v>0</v>
      </c>
      <c r="F157" s="325">
        <v>0.40299780000000002</v>
      </c>
      <c r="G157" s="325">
        <v>0.39126</v>
      </c>
      <c r="H157" s="327">
        <f t="shared" si="10"/>
        <v>0.21390219999999999</v>
      </c>
      <c r="I157" s="45"/>
      <c r="J157" s="328">
        <v>4.2649257173999998E-2</v>
      </c>
      <c r="K157" s="327">
        <f t="shared" si="11"/>
        <v>0.17125294282599998</v>
      </c>
      <c r="L157" s="45"/>
      <c r="M157" s="202">
        <f t="shared" si="12"/>
        <v>0.38427930818610878</v>
      </c>
      <c r="N157" s="325">
        <v>0.86547799231621003</v>
      </c>
      <c r="O157" s="329">
        <f t="shared" si="13"/>
        <v>0</v>
      </c>
      <c r="P157" s="330">
        <f t="shared" si="14"/>
        <v>0</v>
      </c>
      <c r="Q157" s="103"/>
    </row>
    <row r="158" spans="2:17" ht="14.15" customHeight="1">
      <c r="B158" s="324" t="s">
        <v>1004</v>
      </c>
      <c r="C158" s="325">
        <v>4.0794999999999998E-2</v>
      </c>
      <c r="D158" s="326">
        <v>0</v>
      </c>
      <c r="E158" s="326">
        <v>0</v>
      </c>
      <c r="F158" s="325">
        <v>1.1900620000000001E-2</v>
      </c>
      <c r="G158" s="325">
        <v>1.1554E-2</v>
      </c>
      <c r="H158" s="327">
        <f t="shared" si="10"/>
        <v>2.8894379999999997E-2</v>
      </c>
      <c r="I158" s="45"/>
      <c r="J158" s="328">
        <v>1.7467730035999999E-3</v>
      </c>
      <c r="K158" s="327">
        <f t="shared" si="11"/>
        <v>2.7147606996399998E-2</v>
      </c>
      <c r="L158" s="45"/>
      <c r="M158" s="202">
        <f t="shared" si="12"/>
        <v>1.9892155951864814</v>
      </c>
      <c r="N158" s="325">
        <v>3.1414809158483097E-2</v>
      </c>
      <c r="O158" s="329">
        <f t="shared" si="13"/>
        <v>0</v>
      </c>
      <c r="P158" s="330">
        <f t="shared" si="14"/>
        <v>0</v>
      </c>
      <c r="Q158" s="103"/>
    </row>
    <row r="159" spans="2:17" ht="14.15" customHeight="1">
      <c r="B159" s="324" t="s">
        <v>1005</v>
      </c>
      <c r="C159" s="325">
        <v>1.1639999999999999</v>
      </c>
      <c r="D159" s="326">
        <v>0</v>
      </c>
      <c r="E159" s="326">
        <v>0</v>
      </c>
      <c r="F159" s="325">
        <v>0.82181433999999998</v>
      </c>
      <c r="G159" s="325">
        <v>0.79787799999999998</v>
      </c>
      <c r="H159" s="327">
        <f t="shared" si="10"/>
        <v>0.34218565999999995</v>
      </c>
      <c r="I159" s="45"/>
      <c r="J159" s="328">
        <v>6.9040622703400001E-2</v>
      </c>
      <c r="K159" s="327">
        <f t="shared" si="11"/>
        <v>0.27314503729659995</v>
      </c>
      <c r="L159" s="45"/>
      <c r="M159" s="202">
        <f t="shared" si="12"/>
        <v>0.30660999683687062</v>
      </c>
      <c r="N159" s="325">
        <v>1.5126230609809601</v>
      </c>
      <c r="O159" s="329">
        <f t="shared" si="13"/>
        <v>0</v>
      </c>
      <c r="P159" s="330">
        <f t="shared" si="14"/>
        <v>0</v>
      </c>
      <c r="Q159" s="103"/>
    </row>
    <row r="160" spans="2:17" ht="14.15" customHeight="1">
      <c r="B160" s="324" t="s">
        <v>1006</v>
      </c>
      <c r="C160" s="325">
        <v>0.551036153253191</v>
      </c>
      <c r="D160" s="326">
        <v>0</v>
      </c>
      <c r="E160" s="326">
        <v>0</v>
      </c>
      <c r="F160" s="325">
        <v>0.50213735999999998</v>
      </c>
      <c r="G160" s="325">
        <v>0.487512</v>
      </c>
      <c r="H160" s="327">
        <f t="shared" si="10"/>
        <v>4.889879325319102E-2</v>
      </c>
      <c r="I160" s="45"/>
      <c r="J160" s="328">
        <v>3.8082097382400003E-2</v>
      </c>
      <c r="K160" s="327">
        <f t="shared" si="11"/>
        <v>1.0816695870791017E-2</v>
      </c>
      <c r="L160" s="45"/>
      <c r="M160" s="202">
        <f t="shared" si="12"/>
        <v>2.002278096979818E-2</v>
      </c>
      <c r="N160" s="325">
        <v>0.89532206101676903</v>
      </c>
      <c r="O160" s="329">
        <f t="shared" si="13"/>
        <v>0</v>
      </c>
      <c r="P160" s="330">
        <f t="shared" si="14"/>
        <v>0</v>
      </c>
      <c r="Q160" s="103"/>
    </row>
    <row r="161" spans="2:17" ht="14.15" customHeight="1">
      <c r="B161" s="324" t="s">
        <v>1007</v>
      </c>
      <c r="C161" s="325">
        <v>0.95666710064698801</v>
      </c>
      <c r="D161" s="326">
        <v>0</v>
      </c>
      <c r="E161" s="326">
        <v>0</v>
      </c>
      <c r="F161" s="325">
        <v>0.91152321999999997</v>
      </c>
      <c r="G161" s="325">
        <v>0.88497400000000004</v>
      </c>
      <c r="H161" s="327">
        <f t="shared" si="10"/>
        <v>4.5143880646988044E-2</v>
      </c>
      <c r="I161" s="45"/>
      <c r="J161" s="328">
        <v>4.9012603539399999E-2</v>
      </c>
      <c r="K161" s="327">
        <f t="shared" si="11"/>
        <v>-3.8687228924119549E-3</v>
      </c>
      <c r="L161" s="45"/>
      <c r="M161" s="202">
        <f t="shared" si="12"/>
        <v>-4.0276716366042589E-3</v>
      </c>
      <c r="N161" s="325">
        <v>1.5642026027718501</v>
      </c>
      <c r="O161" s="329">
        <f t="shared" si="13"/>
        <v>2.8808734255010126E-4</v>
      </c>
      <c r="P161" s="330">
        <f t="shared" si="14"/>
        <v>4.6733928609162149E-7</v>
      </c>
      <c r="Q161" s="103"/>
    </row>
    <row r="162" spans="2:17" ht="14.15" customHeight="1">
      <c r="B162" s="324" t="s">
        <v>1008</v>
      </c>
      <c r="C162" s="325">
        <v>0.86565000000000003</v>
      </c>
      <c r="D162" s="326">
        <v>0</v>
      </c>
      <c r="E162" s="326">
        <v>0</v>
      </c>
      <c r="F162" s="325">
        <v>0.76239467000000005</v>
      </c>
      <c r="G162" s="325">
        <v>0.74018899999999999</v>
      </c>
      <c r="H162" s="327">
        <f t="shared" si="10"/>
        <v>0.10325532999999998</v>
      </c>
      <c r="I162" s="45"/>
      <c r="J162" s="328">
        <v>3.9324317078599999E-2</v>
      </c>
      <c r="K162" s="327">
        <f t="shared" si="11"/>
        <v>6.3931012921399979E-2</v>
      </c>
      <c r="L162" s="45"/>
      <c r="M162" s="202">
        <f t="shared" si="12"/>
        <v>7.9742420912793252E-2</v>
      </c>
      <c r="N162" s="325">
        <v>1.70898561536314</v>
      </c>
      <c r="O162" s="329">
        <f t="shared" si="13"/>
        <v>0</v>
      </c>
      <c r="P162" s="330">
        <f t="shared" si="14"/>
        <v>0</v>
      </c>
      <c r="Q162" s="103"/>
    </row>
    <row r="163" spans="2:17" ht="14.15" customHeight="1">
      <c r="B163" s="324" t="s">
        <v>1009</v>
      </c>
      <c r="C163" s="325">
        <v>10.0951501400684</v>
      </c>
      <c r="D163" s="326">
        <v>0</v>
      </c>
      <c r="E163" s="326">
        <v>0</v>
      </c>
      <c r="F163" s="325">
        <v>7.16576871</v>
      </c>
      <c r="G163" s="325">
        <v>6.9570569999999998</v>
      </c>
      <c r="H163" s="327">
        <f t="shared" si="10"/>
        <v>2.9293814300683998</v>
      </c>
      <c r="I163" s="45"/>
      <c r="J163" s="328">
        <v>0.73141001222970004</v>
      </c>
      <c r="K163" s="327">
        <f t="shared" si="11"/>
        <v>2.1979714178386995</v>
      </c>
      <c r="L163" s="45"/>
      <c r="M163" s="202">
        <f t="shared" si="12"/>
        <v>0.27832362608834582</v>
      </c>
      <c r="N163" s="325">
        <v>11.3732579798477</v>
      </c>
      <c r="O163" s="329">
        <f t="shared" si="13"/>
        <v>0</v>
      </c>
      <c r="P163" s="330">
        <f t="shared" si="14"/>
        <v>0</v>
      </c>
      <c r="Q163" s="103"/>
    </row>
    <row r="164" spans="2:17" ht="14.15" customHeight="1">
      <c r="B164" s="324" t="s">
        <v>1010</v>
      </c>
      <c r="C164" s="325">
        <v>3.4924614497204201</v>
      </c>
      <c r="D164" s="326">
        <v>0</v>
      </c>
      <c r="E164" s="326">
        <v>0</v>
      </c>
      <c r="F164" s="325">
        <v>3.3612875799999999</v>
      </c>
      <c r="G164" s="325">
        <v>3.2633860000000001</v>
      </c>
      <c r="H164" s="327">
        <f t="shared" si="10"/>
        <v>0.13117386972042011</v>
      </c>
      <c r="I164" s="45"/>
      <c r="J164" s="328">
        <v>0.16134180383999999</v>
      </c>
      <c r="K164" s="327">
        <f t="shared" si="11"/>
        <v>-3.0167934119579881E-2</v>
      </c>
      <c r="L164" s="45"/>
      <c r="M164" s="202">
        <f t="shared" si="12"/>
        <v>-8.5640386292054303E-3</v>
      </c>
      <c r="N164" s="325">
        <v>5.3413861656283803</v>
      </c>
      <c r="O164" s="329">
        <f t="shared" si="13"/>
        <v>9.837509177282695E-4</v>
      </c>
      <c r="P164" s="330">
        <f t="shared" si="14"/>
        <v>7.2151005139553882E-6</v>
      </c>
      <c r="Q164" s="103"/>
    </row>
    <row r="165" spans="2:17" ht="14.15" customHeight="1">
      <c r="B165" s="324" t="s">
        <v>1011</v>
      </c>
      <c r="C165" s="325">
        <v>0.18905</v>
      </c>
      <c r="D165" s="326">
        <v>0</v>
      </c>
      <c r="E165" s="326">
        <v>0</v>
      </c>
      <c r="F165" s="325">
        <v>0.10703863</v>
      </c>
      <c r="G165" s="325">
        <v>0.103921</v>
      </c>
      <c r="H165" s="327">
        <f t="shared" si="10"/>
        <v>8.201137E-2</v>
      </c>
      <c r="I165" s="45"/>
      <c r="J165" s="328">
        <v>1.38486579494E-2</v>
      </c>
      <c r="K165" s="327">
        <f t="shared" si="11"/>
        <v>6.8162712050599997E-2</v>
      </c>
      <c r="L165" s="45"/>
      <c r="M165" s="202">
        <f t="shared" si="12"/>
        <v>0.56385343080184724</v>
      </c>
      <c r="N165" s="325">
        <v>0.31444885325190802</v>
      </c>
      <c r="O165" s="329">
        <f t="shared" si="13"/>
        <v>0</v>
      </c>
      <c r="P165" s="330">
        <f t="shared" si="14"/>
        <v>0</v>
      </c>
      <c r="Q165" s="103"/>
    </row>
    <row r="166" spans="2:17" ht="14.15" customHeight="1">
      <c r="B166" s="324" t="s">
        <v>1012</v>
      </c>
      <c r="C166" s="325">
        <v>3.1935539750337401</v>
      </c>
      <c r="D166" s="326">
        <v>0</v>
      </c>
      <c r="E166" s="326">
        <v>0</v>
      </c>
      <c r="F166" s="325">
        <v>2.9769338099999998</v>
      </c>
      <c r="G166" s="325">
        <v>2.8902269999999999</v>
      </c>
      <c r="H166" s="327">
        <f t="shared" si="10"/>
        <v>0.21662016503374026</v>
      </c>
      <c r="I166" s="45"/>
      <c r="J166" s="328">
        <v>0.40730408388419997</v>
      </c>
      <c r="K166" s="327">
        <f t="shared" si="11"/>
        <v>-0.19068391885045971</v>
      </c>
      <c r="L166" s="45"/>
      <c r="M166" s="202">
        <f t="shared" si="12"/>
        <v>-5.6344714771692832E-2</v>
      </c>
      <c r="N166" s="325">
        <v>7.1393108280046302</v>
      </c>
      <c r="O166" s="329">
        <f t="shared" si="13"/>
        <v>1.3148840696431238E-3</v>
      </c>
      <c r="P166" s="330">
        <f t="shared" si="14"/>
        <v>4.1743978035345012E-4</v>
      </c>
      <c r="Q166" s="103"/>
    </row>
    <row r="167" spans="2:17" ht="14.15" customHeight="1">
      <c r="B167" s="324" t="s">
        <v>1013</v>
      </c>
      <c r="C167" s="325">
        <v>9.8176224462956494</v>
      </c>
      <c r="D167" s="326">
        <v>0</v>
      </c>
      <c r="E167" s="326">
        <v>0</v>
      </c>
      <c r="F167" s="325">
        <v>8.9311155800000002</v>
      </c>
      <c r="G167" s="325">
        <v>8.6709859999999992</v>
      </c>
      <c r="H167" s="327">
        <f t="shared" si="10"/>
        <v>0.88650686629564923</v>
      </c>
      <c r="I167" s="45"/>
      <c r="J167" s="328">
        <v>0.46057763046060002</v>
      </c>
      <c r="K167" s="327">
        <f t="shared" si="11"/>
        <v>0.42592923583504921</v>
      </c>
      <c r="L167" s="45"/>
      <c r="M167" s="202">
        <f t="shared" si="12"/>
        <v>4.5351698175217565E-2</v>
      </c>
      <c r="N167" s="325">
        <v>13.3381848767963</v>
      </c>
      <c r="O167" s="329">
        <f t="shared" si="13"/>
        <v>0</v>
      </c>
      <c r="P167" s="330">
        <f t="shared" si="14"/>
        <v>0</v>
      </c>
      <c r="Q167" s="103"/>
    </row>
    <row r="168" spans="2:17" ht="14.15" customHeight="1">
      <c r="B168" s="324" t="s">
        <v>1014</v>
      </c>
      <c r="C168" s="325">
        <v>0.37074035030714297</v>
      </c>
      <c r="D168" s="326">
        <v>0</v>
      </c>
      <c r="E168" s="326">
        <v>0</v>
      </c>
      <c r="F168" s="325">
        <v>0.53516430999999998</v>
      </c>
      <c r="G168" s="325">
        <v>0.51957699999999996</v>
      </c>
      <c r="H168" s="327">
        <f t="shared" si="10"/>
        <v>-0.164423959692857</v>
      </c>
      <c r="I168" s="45"/>
      <c r="J168" s="328">
        <v>2.8064016416399998E-2</v>
      </c>
      <c r="K168" s="327">
        <f t="shared" si="11"/>
        <v>-0.192487976109257</v>
      </c>
      <c r="L168" s="45"/>
      <c r="M168" s="202">
        <f t="shared" si="12"/>
        <v>-0.34175833686132617</v>
      </c>
      <c r="N168" s="325">
        <v>1.08019144375249</v>
      </c>
      <c r="O168" s="329">
        <f t="shared" si="13"/>
        <v>1.9894448578756214E-4</v>
      </c>
      <c r="P168" s="330">
        <f t="shared" si="14"/>
        <v>2.3236469410809401E-3</v>
      </c>
      <c r="Q168" s="103"/>
    </row>
    <row r="169" spans="2:17" ht="14.15" customHeight="1">
      <c r="B169" s="324" t="s">
        <v>1015</v>
      </c>
      <c r="C169" s="325">
        <v>0.30708347274577502</v>
      </c>
      <c r="D169" s="326">
        <v>0</v>
      </c>
      <c r="E169" s="326">
        <v>0</v>
      </c>
      <c r="F169" s="325">
        <v>0.24140830999999999</v>
      </c>
      <c r="G169" s="325">
        <v>0.234377</v>
      </c>
      <c r="H169" s="327">
        <f t="shared" si="10"/>
        <v>6.5675162745775034E-2</v>
      </c>
      <c r="I169" s="45"/>
      <c r="J169" s="328">
        <v>2.18088267254E-2</v>
      </c>
      <c r="K169" s="327">
        <f t="shared" si="11"/>
        <v>4.3866336020375034E-2</v>
      </c>
      <c r="L169" s="45"/>
      <c r="M169" s="202">
        <f t="shared" si="12"/>
        <v>0.16665455967685866</v>
      </c>
      <c r="N169" s="325">
        <v>0.42879389079805702</v>
      </c>
      <c r="O169" s="329">
        <f t="shared" si="13"/>
        <v>0</v>
      </c>
      <c r="P169" s="330">
        <f t="shared" si="14"/>
        <v>0</v>
      </c>
      <c r="Q169" s="103"/>
    </row>
    <row r="170" spans="2:17" ht="14.15" customHeight="1">
      <c r="B170" s="324" t="s">
        <v>1016</v>
      </c>
      <c r="C170" s="325">
        <v>1.0049872618421101</v>
      </c>
      <c r="D170" s="326">
        <v>0</v>
      </c>
      <c r="E170" s="326">
        <v>0</v>
      </c>
      <c r="F170" s="325">
        <v>0.4861085</v>
      </c>
      <c r="G170" s="325">
        <v>0.47194999999999998</v>
      </c>
      <c r="H170" s="327">
        <f t="shared" si="10"/>
        <v>0.51887876184211001</v>
      </c>
      <c r="I170" s="45"/>
      <c r="J170" s="328">
        <v>4.8936542695000002E-2</v>
      </c>
      <c r="K170" s="327">
        <f t="shared" si="11"/>
        <v>0.46994221914710999</v>
      </c>
      <c r="L170" s="45"/>
      <c r="M170" s="202">
        <f t="shared" si="12"/>
        <v>0.87832272359730734</v>
      </c>
      <c r="N170" s="325">
        <v>0.95643071851690098</v>
      </c>
      <c r="O170" s="329">
        <f t="shared" si="13"/>
        <v>0</v>
      </c>
      <c r="P170" s="330">
        <f t="shared" si="14"/>
        <v>0</v>
      </c>
      <c r="Q170" s="103"/>
    </row>
    <row r="171" spans="2:17" ht="14.15" customHeight="1">
      <c r="B171" s="324" t="s">
        <v>1017</v>
      </c>
      <c r="C171" s="325">
        <v>0.19900000000000001</v>
      </c>
      <c r="D171" s="326">
        <v>0</v>
      </c>
      <c r="E171" s="326">
        <v>0</v>
      </c>
      <c r="F171" s="325">
        <v>0.19580712</v>
      </c>
      <c r="G171" s="325">
        <v>0.190104</v>
      </c>
      <c r="H171" s="327">
        <f t="shared" si="10"/>
        <v>3.192880000000009E-3</v>
      </c>
      <c r="I171" s="45"/>
      <c r="J171" s="328">
        <v>1.1376393671999999E-2</v>
      </c>
      <c r="K171" s="327">
        <f t="shared" si="11"/>
        <v>-8.1835136719999903E-3</v>
      </c>
      <c r="L171" s="45"/>
      <c r="M171" s="202">
        <f t="shared" si="12"/>
        <v>-3.9498865170110101E-2</v>
      </c>
      <c r="N171" s="325">
        <v>0.37777952443343399</v>
      </c>
      <c r="O171" s="329">
        <f t="shared" si="13"/>
        <v>6.9577623174268036E-5</v>
      </c>
      <c r="P171" s="330">
        <f t="shared" si="14"/>
        <v>1.0855224890470721E-5</v>
      </c>
      <c r="Q171" s="103"/>
    </row>
    <row r="172" spans="2:17" ht="14.15" customHeight="1">
      <c r="B172" s="324" t="s">
        <v>1018</v>
      </c>
      <c r="C172" s="325">
        <v>2.3078920525000001E-2</v>
      </c>
      <c r="D172" s="326">
        <v>0</v>
      </c>
      <c r="E172" s="326">
        <v>0</v>
      </c>
      <c r="F172" s="325">
        <v>2.1562020000000001E-2</v>
      </c>
      <c r="G172" s="325">
        <v>2.0934000000000001E-2</v>
      </c>
      <c r="H172" s="327">
        <f t="shared" si="10"/>
        <v>1.5169005249999999E-3</v>
      </c>
      <c r="I172" s="45"/>
      <c r="J172" s="328">
        <v>1.2109230432E-3</v>
      </c>
      <c r="K172" s="327">
        <f t="shared" si="11"/>
        <v>3.0597748179999988E-4</v>
      </c>
      <c r="L172" s="45"/>
      <c r="M172" s="202">
        <f t="shared" si="12"/>
        <v>1.3436009619817878E-2</v>
      </c>
      <c r="N172" s="325">
        <v>3.86195000313862E-2</v>
      </c>
      <c r="O172" s="329">
        <f t="shared" si="13"/>
        <v>0</v>
      </c>
      <c r="P172" s="330">
        <f t="shared" si="14"/>
        <v>0</v>
      </c>
      <c r="Q172" s="103"/>
    </row>
    <row r="173" spans="2:17" ht="14.15" customHeight="1">
      <c r="B173" s="324" t="s">
        <v>1019</v>
      </c>
      <c r="C173" s="325">
        <v>6.9015141707526304</v>
      </c>
      <c r="D173" s="326">
        <v>0</v>
      </c>
      <c r="E173" s="326">
        <v>0</v>
      </c>
      <c r="F173" s="325">
        <v>6.8508668100000003</v>
      </c>
      <c r="G173" s="325">
        <v>6.6513270000000002</v>
      </c>
      <c r="H173" s="327">
        <f t="shared" si="10"/>
        <v>5.06473607526301E-2</v>
      </c>
      <c r="I173" s="45"/>
      <c r="J173" s="328">
        <v>0.25807215273270001</v>
      </c>
      <c r="K173" s="327">
        <f t="shared" si="11"/>
        <v>-0.20742479198006991</v>
      </c>
      <c r="L173" s="45"/>
      <c r="M173" s="202">
        <f t="shared" si="12"/>
        <v>-2.9178024043736497E-2</v>
      </c>
      <c r="N173" s="325">
        <v>13.6716613216959</v>
      </c>
      <c r="O173" s="329">
        <f t="shared" si="13"/>
        <v>2.5179810923680289E-3</v>
      </c>
      <c r="P173" s="330">
        <f t="shared" si="14"/>
        <v>2.1437010481634278E-4</v>
      </c>
      <c r="Q173" s="103"/>
    </row>
    <row r="174" spans="2:17" ht="14.15" customHeight="1">
      <c r="B174" s="324" t="s">
        <v>1020</v>
      </c>
      <c r="C174" s="325">
        <v>3.98E-3</v>
      </c>
      <c r="D174" s="326">
        <v>0</v>
      </c>
      <c r="E174" s="326">
        <v>0</v>
      </c>
      <c r="F174" s="325">
        <v>3.9799199999999996E-3</v>
      </c>
      <c r="G174" s="325">
        <v>3.8639999999999998E-3</v>
      </c>
      <c r="H174" s="327">
        <f t="shared" si="10"/>
        <v>8.0000000000392257E-8</v>
      </c>
      <c r="I174" s="45"/>
      <c r="J174" s="328">
        <v>6.4980153840000002E-4</v>
      </c>
      <c r="K174" s="327">
        <f t="shared" si="11"/>
        <v>-6.4972153839999963E-4</v>
      </c>
      <c r="L174" s="45"/>
      <c r="M174" s="202">
        <f t="shared" si="12"/>
        <v>-0.14033706628164488</v>
      </c>
      <c r="N174" s="325">
        <v>9.7048841031831794E-3</v>
      </c>
      <c r="O174" s="329">
        <f t="shared" si="13"/>
        <v>1.7873990658808282E-6</v>
      </c>
      <c r="P174" s="330">
        <f t="shared" si="14"/>
        <v>3.5201916912193115E-6</v>
      </c>
      <c r="Q174" s="103"/>
    </row>
    <row r="175" spans="2:17" ht="14.15" customHeight="1">
      <c r="B175" s="324" t="s">
        <v>1021</v>
      </c>
      <c r="C175" s="325">
        <v>0.13721879885277799</v>
      </c>
      <c r="D175" s="326">
        <v>0</v>
      </c>
      <c r="E175" s="326">
        <v>0</v>
      </c>
      <c r="F175" s="325">
        <v>0.21109541000000001</v>
      </c>
      <c r="G175" s="325">
        <v>0.20494699999999999</v>
      </c>
      <c r="H175" s="327">
        <f t="shared" si="10"/>
        <v>-7.3876611147222021E-2</v>
      </c>
      <c r="I175" s="45"/>
      <c r="J175" s="328">
        <v>1.41307267454E-2</v>
      </c>
      <c r="K175" s="327">
        <f t="shared" si="11"/>
        <v>-8.8007337892622023E-2</v>
      </c>
      <c r="L175" s="45"/>
      <c r="M175" s="202">
        <f t="shared" si="12"/>
        <v>-0.39075099881550257</v>
      </c>
      <c r="N175" s="325">
        <v>0.38795043213347102</v>
      </c>
      <c r="O175" s="329">
        <f t="shared" si="13"/>
        <v>7.1450852233875608E-5</v>
      </c>
      <c r="P175" s="330">
        <f t="shared" si="14"/>
        <v>1.0909569337205017E-3</v>
      </c>
      <c r="Q175" s="103"/>
    </row>
    <row r="176" spans="2:17" ht="14.15" customHeight="1">
      <c r="B176" s="324" t="s">
        <v>1022</v>
      </c>
      <c r="C176" s="325">
        <v>13.871</v>
      </c>
      <c r="D176" s="326">
        <v>0</v>
      </c>
      <c r="E176" s="326">
        <v>0</v>
      </c>
      <c r="F176" s="325">
        <v>7.6850524800000004</v>
      </c>
      <c r="G176" s="325">
        <v>7.4612160000000003</v>
      </c>
      <c r="H176" s="327">
        <f t="shared" si="10"/>
        <v>6.18594752</v>
      </c>
      <c r="I176" s="45"/>
      <c r="J176" s="328">
        <v>2.1777325269535801</v>
      </c>
      <c r="K176" s="327">
        <f t="shared" si="11"/>
        <v>4.0082149930464199</v>
      </c>
      <c r="L176" s="45"/>
      <c r="M176" s="202">
        <f t="shared" si="12"/>
        <v>0.4063978876372647</v>
      </c>
      <c r="N176" s="325">
        <v>19.7828856965975</v>
      </c>
      <c r="O176" s="329">
        <f t="shared" si="13"/>
        <v>0</v>
      </c>
      <c r="P176" s="330">
        <f t="shared" si="14"/>
        <v>0</v>
      </c>
      <c r="Q176" s="103"/>
    </row>
    <row r="177" spans="2:17" ht="14.15" customHeight="1">
      <c r="B177" s="324" t="s">
        <v>1023</v>
      </c>
      <c r="C177" s="325">
        <v>224.321829282615</v>
      </c>
      <c r="D177" s="326">
        <v>0</v>
      </c>
      <c r="E177" s="326">
        <v>0</v>
      </c>
      <c r="F177" s="325">
        <v>191.42972814999999</v>
      </c>
      <c r="G177" s="325">
        <v>185.854105</v>
      </c>
      <c r="H177" s="327">
        <f t="shared" si="10"/>
        <v>32.892101132615011</v>
      </c>
      <c r="I177" s="45"/>
      <c r="J177" s="328">
        <v>16.4648709181815</v>
      </c>
      <c r="K177" s="327">
        <f t="shared" si="11"/>
        <v>16.427230214433511</v>
      </c>
      <c r="L177" s="45"/>
      <c r="M177" s="202">
        <f t="shared" si="12"/>
        <v>7.9017109093084265E-2</v>
      </c>
      <c r="N177" s="325">
        <v>713.25293311342296</v>
      </c>
      <c r="O177" s="329">
        <f t="shared" si="13"/>
        <v>0</v>
      </c>
      <c r="P177" s="330">
        <f t="shared" si="14"/>
        <v>0</v>
      </c>
      <c r="Q177" s="103"/>
    </row>
    <row r="178" spans="2:17" ht="14.15" customHeight="1">
      <c r="B178" s="324" t="s">
        <v>1024</v>
      </c>
      <c r="C178" s="325">
        <v>626.18849599999999</v>
      </c>
      <c r="D178" s="326">
        <v>0</v>
      </c>
      <c r="E178" s="326">
        <v>0</v>
      </c>
      <c r="F178" s="325">
        <v>455.88004867000001</v>
      </c>
      <c r="G178" s="325">
        <v>442.601989</v>
      </c>
      <c r="H178" s="327">
        <f t="shared" si="10"/>
        <v>170.30844732999998</v>
      </c>
      <c r="I178" s="45"/>
      <c r="J178" s="328">
        <v>11.178178793388399</v>
      </c>
      <c r="K178" s="327">
        <f t="shared" si="11"/>
        <v>159.13026853661157</v>
      </c>
      <c r="L178" s="45"/>
      <c r="M178" s="202">
        <f t="shared" si="12"/>
        <v>0.34070755888586807</v>
      </c>
      <c r="N178" s="325">
        <v>1464.2676321835499</v>
      </c>
      <c r="O178" s="329">
        <f t="shared" si="13"/>
        <v>0</v>
      </c>
      <c r="P178" s="330">
        <f t="shared" si="14"/>
        <v>0</v>
      </c>
      <c r="Q178" s="103"/>
    </row>
    <row r="179" spans="2:17" ht="14.15" customHeight="1">
      <c r="B179" s="324" t="s">
        <v>1025</v>
      </c>
      <c r="C179" s="325">
        <v>22.189361228871402</v>
      </c>
      <c r="D179" s="326">
        <v>0</v>
      </c>
      <c r="E179" s="326">
        <v>0</v>
      </c>
      <c r="F179" s="325">
        <v>11.52351949</v>
      </c>
      <c r="G179" s="325">
        <v>11.187882999999999</v>
      </c>
      <c r="H179" s="327">
        <f t="shared" si="10"/>
        <v>10.665841738871402</v>
      </c>
      <c r="I179" s="45"/>
      <c r="J179" s="328">
        <v>1.5071611140971</v>
      </c>
      <c r="K179" s="327">
        <f t="shared" si="11"/>
        <v>9.158680624774302</v>
      </c>
      <c r="L179" s="45"/>
      <c r="M179" s="202">
        <f t="shared" si="12"/>
        <v>0.70285512346105961</v>
      </c>
      <c r="N179" s="325">
        <v>43.2658467762096</v>
      </c>
      <c r="O179" s="329">
        <f t="shared" si="13"/>
        <v>0</v>
      </c>
      <c r="P179" s="330">
        <f t="shared" si="14"/>
        <v>0</v>
      </c>
      <c r="Q179" s="103"/>
    </row>
    <row r="180" spans="2:17" ht="14.15" customHeight="1">
      <c r="B180" s="324" t="s">
        <v>1026</v>
      </c>
      <c r="C180" s="325">
        <v>1.87276158673469E-3</v>
      </c>
      <c r="D180" s="326">
        <v>0</v>
      </c>
      <c r="E180" s="326">
        <v>0</v>
      </c>
      <c r="F180" s="325">
        <v>8.8579999999999996E-4</v>
      </c>
      <c r="G180" s="325">
        <v>8.5999999999999998E-4</v>
      </c>
      <c r="H180" s="327">
        <f t="shared" si="10"/>
        <v>9.8696158673469009E-4</v>
      </c>
      <c r="I180" s="45"/>
      <c r="J180" s="328">
        <v>7.0864000000000005E-5</v>
      </c>
      <c r="K180" s="327">
        <f t="shared" si="11"/>
        <v>9.1609758673469007E-4</v>
      </c>
      <c r="L180" s="45"/>
      <c r="M180" s="202">
        <f t="shared" si="12"/>
        <v>0.95759596549539872</v>
      </c>
      <c r="N180" s="325">
        <v>1.5707404579241599E-3</v>
      </c>
      <c r="O180" s="329">
        <f t="shared" si="13"/>
        <v>0</v>
      </c>
      <c r="P180" s="330">
        <f t="shared" si="14"/>
        <v>0</v>
      </c>
      <c r="Q180" s="103"/>
    </row>
    <row r="181" spans="2:17" ht="14.15" customHeight="1">
      <c r="B181" s="324" t="s">
        <v>1027</v>
      </c>
      <c r="C181" s="325">
        <v>1.4925000000000001E-2</v>
      </c>
      <c r="D181" s="326">
        <v>0</v>
      </c>
      <c r="E181" s="326">
        <v>0</v>
      </c>
      <c r="F181" s="325">
        <v>7.0627099999999998E-3</v>
      </c>
      <c r="G181" s="325">
        <v>6.8570000000000002E-3</v>
      </c>
      <c r="H181" s="327">
        <f t="shared" si="10"/>
        <v>7.8622900000000009E-3</v>
      </c>
      <c r="I181" s="45"/>
      <c r="J181" s="328">
        <v>5.6501679999999995E-4</v>
      </c>
      <c r="K181" s="327">
        <f t="shared" si="11"/>
        <v>7.2972732000000009E-3</v>
      </c>
      <c r="L181" s="45"/>
      <c r="M181" s="202">
        <f t="shared" si="12"/>
        <v>0.95667731571088799</v>
      </c>
      <c r="N181" s="325">
        <v>3.4556290074331399E-2</v>
      </c>
      <c r="O181" s="329">
        <f t="shared" si="13"/>
        <v>0</v>
      </c>
      <c r="P181" s="330">
        <f t="shared" si="14"/>
        <v>0</v>
      </c>
      <c r="Q181" s="103"/>
    </row>
    <row r="182" spans="2:17" ht="14.15" customHeight="1">
      <c r="B182" s="324" t="s">
        <v>1028</v>
      </c>
      <c r="C182" s="325">
        <v>6.1542770151515099E-3</v>
      </c>
      <c r="D182" s="326">
        <v>0</v>
      </c>
      <c r="E182" s="326">
        <v>0</v>
      </c>
      <c r="F182" s="325">
        <v>5.7731500000000003E-3</v>
      </c>
      <c r="G182" s="325">
        <v>5.6049999999999997E-3</v>
      </c>
      <c r="H182" s="327">
        <f t="shared" si="10"/>
        <v>3.8112701515150959E-4</v>
      </c>
      <c r="I182" s="45"/>
      <c r="J182" s="328">
        <v>4.6185200000000001E-4</v>
      </c>
      <c r="K182" s="327">
        <f t="shared" si="11"/>
        <v>-8.072498484849042E-5</v>
      </c>
      <c r="L182" s="45"/>
      <c r="M182" s="202">
        <f t="shared" si="12"/>
        <v>-1.2947066392038114E-2</v>
      </c>
      <c r="N182" s="325">
        <v>2.4262210257957901E-2</v>
      </c>
      <c r="O182" s="329">
        <f t="shared" si="13"/>
        <v>4.4684976647020621E-6</v>
      </c>
      <c r="P182" s="330">
        <f t="shared" si="14"/>
        <v>7.4903874962437216E-8</v>
      </c>
      <c r="Q182" s="103"/>
    </row>
    <row r="183" spans="2:17" ht="14.15" customHeight="1">
      <c r="B183" s="324" t="s">
        <v>1029</v>
      </c>
      <c r="C183" s="325">
        <v>17.950899586382999</v>
      </c>
      <c r="D183" s="326">
        <v>0</v>
      </c>
      <c r="E183" s="326">
        <v>0</v>
      </c>
      <c r="F183" s="325">
        <v>15.324356480000001</v>
      </c>
      <c r="G183" s="325">
        <v>14.878016000000001</v>
      </c>
      <c r="H183" s="327">
        <f t="shared" si="10"/>
        <v>2.6265431063829983</v>
      </c>
      <c r="I183" s="45"/>
      <c r="J183" s="328">
        <v>1.4103005268544</v>
      </c>
      <c r="K183" s="327">
        <f t="shared" si="11"/>
        <v>1.2162425795285983</v>
      </c>
      <c r="L183" s="45"/>
      <c r="M183" s="202">
        <f t="shared" si="12"/>
        <v>7.267807036800536E-2</v>
      </c>
      <c r="N183" s="325">
        <v>35.2511030535779</v>
      </c>
      <c r="O183" s="329">
        <f t="shared" si="13"/>
        <v>0</v>
      </c>
      <c r="P183" s="330">
        <f t="shared" si="14"/>
        <v>0</v>
      </c>
      <c r="Q183" s="103"/>
    </row>
    <row r="184" spans="2:17" ht="14.15" customHeight="1">
      <c r="B184" s="324" t="s">
        <v>1030</v>
      </c>
      <c r="C184" s="325">
        <v>81.2604927739131</v>
      </c>
      <c r="D184" s="326">
        <v>0</v>
      </c>
      <c r="E184" s="326">
        <v>0</v>
      </c>
      <c r="F184" s="325">
        <v>83.363843099999997</v>
      </c>
      <c r="G184" s="325">
        <v>80.935770000000005</v>
      </c>
      <c r="H184" s="327">
        <f t="shared" si="10"/>
        <v>-2.1033503260868969</v>
      </c>
      <c r="I184" s="45"/>
      <c r="J184" s="328">
        <v>7.6719744804929997</v>
      </c>
      <c r="K184" s="327">
        <f t="shared" si="11"/>
        <v>-9.7753248065798957</v>
      </c>
      <c r="L184" s="45"/>
      <c r="M184" s="202">
        <f t="shared" si="12"/>
        <v>-0.10737888741359022</v>
      </c>
      <c r="N184" s="325">
        <v>207.31195663601201</v>
      </c>
      <c r="O184" s="329">
        <f t="shared" si="13"/>
        <v>3.8181723109459428E-2</v>
      </c>
      <c r="P184" s="330">
        <f t="shared" si="14"/>
        <v>4.402438759866141E-2</v>
      </c>
      <c r="Q184" s="103"/>
    </row>
    <row r="185" spans="2:17" ht="14.15" customHeight="1">
      <c r="B185" s="324" t="s">
        <v>1031</v>
      </c>
      <c r="C185" s="325">
        <v>6.1179669173469398</v>
      </c>
      <c r="D185" s="326">
        <v>0</v>
      </c>
      <c r="E185" s="326">
        <v>0</v>
      </c>
      <c r="F185" s="325">
        <v>4.9737000499999997</v>
      </c>
      <c r="G185" s="325">
        <v>4.8288349999999998</v>
      </c>
      <c r="H185" s="327">
        <f t="shared" si="10"/>
        <v>1.1442668673469401</v>
      </c>
      <c r="I185" s="45"/>
      <c r="J185" s="328">
        <v>0.4577296156015</v>
      </c>
      <c r="K185" s="327">
        <f t="shared" si="11"/>
        <v>0.68653725174544</v>
      </c>
      <c r="L185" s="45"/>
      <c r="M185" s="202">
        <f t="shared" si="12"/>
        <v>0.12640083624638265</v>
      </c>
      <c r="N185" s="325">
        <v>8.3082206303675292</v>
      </c>
      <c r="O185" s="329">
        <f t="shared" si="13"/>
        <v>0</v>
      </c>
      <c r="P185" s="330">
        <f t="shared" si="14"/>
        <v>0</v>
      </c>
      <c r="Q185" s="103"/>
    </row>
    <row r="186" spans="2:17" ht="14.15" customHeight="1">
      <c r="B186" s="324" t="s">
        <v>1032</v>
      </c>
      <c r="C186" s="325">
        <v>49.989162847022499</v>
      </c>
      <c r="D186" s="326">
        <v>0</v>
      </c>
      <c r="E186" s="326">
        <v>0</v>
      </c>
      <c r="F186" s="325">
        <v>52.801317449999999</v>
      </c>
      <c r="G186" s="325">
        <v>51.263415000000002</v>
      </c>
      <c r="H186" s="327">
        <f t="shared" si="10"/>
        <v>-2.8121546029775004</v>
      </c>
      <c r="I186" s="45"/>
      <c r="J186" s="328">
        <v>4.8593052449235001</v>
      </c>
      <c r="K186" s="327">
        <f t="shared" si="11"/>
        <v>-7.6714598479010006</v>
      </c>
      <c r="L186" s="45"/>
      <c r="M186" s="202">
        <f t="shared" si="12"/>
        <v>-0.13304503991380592</v>
      </c>
      <c r="N186" s="325">
        <v>123.411395143433</v>
      </c>
      <c r="O186" s="329">
        <f t="shared" si="13"/>
        <v>2.2729319593427232E-2</v>
      </c>
      <c r="P186" s="330">
        <f t="shared" si="14"/>
        <v>4.0233129167105641E-2</v>
      </c>
      <c r="Q186" s="103"/>
    </row>
    <row r="187" spans="2:17" ht="14.15" customHeight="1">
      <c r="B187" s="324" t="s">
        <v>1033</v>
      </c>
      <c r="C187" s="325">
        <v>51.305691046313797</v>
      </c>
      <c r="D187" s="326">
        <v>0</v>
      </c>
      <c r="E187" s="326">
        <v>0</v>
      </c>
      <c r="F187" s="325">
        <v>53.659446500000001</v>
      </c>
      <c r="G187" s="325">
        <v>52.096550000000001</v>
      </c>
      <c r="H187" s="327">
        <f t="shared" si="10"/>
        <v>-2.3537554536862046</v>
      </c>
      <c r="I187" s="45"/>
      <c r="J187" s="328">
        <v>4.5272475012050002</v>
      </c>
      <c r="K187" s="327">
        <f t="shared" si="11"/>
        <v>-6.8810029548912048</v>
      </c>
      <c r="L187" s="45"/>
      <c r="M187" s="202">
        <f t="shared" si="12"/>
        <v>-0.11825732795110691</v>
      </c>
      <c r="N187" s="325">
        <v>140.428171637367</v>
      </c>
      <c r="O187" s="329">
        <f t="shared" si="13"/>
        <v>2.5863387974479221E-2</v>
      </c>
      <c r="P187" s="330">
        <f t="shared" si="14"/>
        <v>3.6169419471218572E-2</v>
      </c>
      <c r="Q187" s="103"/>
    </row>
    <row r="188" spans="2:17" ht="14.15" customHeight="1">
      <c r="B188" s="324" t="s">
        <v>1034</v>
      </c>
      <c r="C188" s="325">
        <v>16.782399999999999</v>
      </c>
      <c r="D188" s="326">
        <v>0</v>
      </c>
      <c r="E188" s="326">
        <v>0</v>
      </c>
      <c r="F188" s="325">
        <v>16.263135559999998</v>
      </c>
      <c r="G188" s="325">
        <v>15.789452000000001</v>
      </c>
      <c r="H188" s="327">
        <f t="shared" si="10"/>
        <v>0.5192644400000006</v>
      </c>
      <c r="I188" s="45"/>
      <c r="J188" s="328">
        <v>0.42202836778199998</v>
      </c>
      <c r="K188" s="327">
        <f t="shared" si="11"/>
        <v>9.7236072218000624E-2</v>
      </c>
      <c r="L188" s="45"/>
      <c r="M188" s="202">
        <f t="shared" si="12"/>
        <v>5.8276965475955291E-3</v>
      </c>
      <c r="N188" s="325">
        <v>32.068484340226803</v>
      </c>
      <c r="O188" s="329">
        <f t="shared" si="13"/>
        <v>0</v>
      </c>
      <c r="P188" s="330">
        <f t="shared" si="14"/>
        <v>0</v>
      </c>
      <c r="Q188" s="103"/>
    </row>
    <row r="189" spans="2:17" ht="14.15" customHeight="1">
      <c r="B189" s="324" t="s">
        <v>1035</v>
      </c>
      <c r="C189" s="325">
        <v>13.4912118591875</v>
      </c>
      <c r="D189" s="326">
        <v>0</v>
      </c>
      <c r="E189" s="326">
        <v>0</v>
      </c>
      <c r="F189" s="325">
        <v>14.275263369999999</v>
      </c>
      <c r="G189" s="325">
        <v>13.859479</v>
      </c>
      <c r="H189" s="327">
        <f t="shared" si="10"/>
        <v>-0.78405151081249969</v>
      </c>
      <c r="I189" s="45"/>
      <c r="J189" s="328">
        <v>0.42283330101939998</v>
      </c>
      <c r="K189" s="327">
        <f t="shared" si="11"/>
        <v>-1.2068848118318996</v>
      </c>
      <c r="L189" s="45"/>
      <c r="M189" s="202">
        <f t="shared" si="12"/>
        <v>-8.2111639271739464E-2</v>
      </c>
      <c r="N189" s="325">
        <v>31.956546650526899</v>
      </c>
      <c r="O189" s="329">
        <f t="shared" si="13"/>
        <v>5.8856036841484745E-3</v>
      </c>
      <c r="P189" s="330">
        <f t="shared" si="14"/>
        <v>3.968263110590107E-3</v>
      </c>
      <c r="Q189" s="103"/>
    </row>
    <row r="190" spans="2:17" ht="14.15" customHeight="1">
      <c r="B190" s="324" t="s">
        <v>1036</v>
      </c>
      <c r="C190" s="325">
        <v>9.0885669999999994</v>
      </c>
      <c r="D190" s="326">
        <v>0</v>
      </c>
      <c r="E190" s="326">
        <v>0</v>
      </c>
      <c r="F190" s="325">
        <v>5.2345557899999999</v>
      </c>
      <c r="G190" s="325">
        <v>5.0820930000000004</v>
      </c>
      <c r="H190" s="327">
        <f t="shared" si="10"/>
        <v>3.8540112099999995</v>
      </c>
      <c r="I190" s="45"/>
      <c r="J190" s="328">
        <v>0.15504754249979999</v>
      </c>
      <c r="K190" s="327">
        <f t="shared" si="11"/>
        <v>3.6989636675001996</v>
      </c>
      <c r="L190" s="45"/>
      <c r="M190" s="202">
        <f t="shared" si="12"/>
        <v>0.68631463937153048</v>
      </c>
      <c r="N190" s="325">
        <v>12.786570377806401</v>
      </c>
      <c r="O190" s="329">
        <f t="shared" si="13"/>
        <v>0</v>
      </c>
      <c r="P190" s="330">
        <f t="shared" si="14"/>
        <v>0</v>
      </c>
      <c r="Q190" s="103"/>
    </row>
    <row r="191" spans="2:17" ht="14.15" customHeight="1">
      <c r="B191" s="324" t="s">
        <v>1037</v>
      </c>
      <c r="C191" s="325">
        <v>4.7922637064579003</v>
      </c>
      <c r="D191" s="326">
        <v>0</v>
      </c>
      <c r="E191" s="326">
        <v>0</v>
      </c>
      <c r="F191" s="325">
        <v>4.5118150899999998</v>
      </c>
      <c r="G191" s="325">
        <v>4.3804030000000003</v>
      </c>
      <c r="H191" s="327">
        <f t="shared" si="10"/>
        <v>0.28044861645790053</v>
      </c>
      <c r="I191" s="45"/>
      <c r="J191" s="328">
        <v>0.17817157790409999</v>
      </c>
      <c r="K191" s="327">
        <f t="shared" si="11"/>
        <v>0.10227703855380055</v>
      </c>
      <c r="L191" s="45"/>
      <c r="M191" s="202">
        <f t="shared" si="12"/>
        <v>2.1807532898490512E-2</v>
      </c>
      <c r="N191" s="325">
        <v>4.8209187996562903</v>
      </c>
      <c r="O191" s="329">
        <f t="shared" si="13"/>
        <v>0</v>
      </c>
      <c r="P191" s="330">
        <f t="shared" si="14"/>
        <v>0</v>
      </c>
      <c r="Q191" s="103"/>
    </row>
    <row r="192" spans="2:17" ht="14.15" customHeight="1">
      <c r="B192" s="324" t="s">
        <v>1038</v>
      </c>
      <c r="C192" s="325">
        <v>4.1892105181000003</v>
      </c>
      <c r="D192" s="326">
        <v>0</v>
      </c>
      <c r="E192" s="326">
        <v>0</v>
      </c>
      <c r="F192" s="325">
        <v>4.6500081299999998</v>
      </c>
      <c r="G192" s="325">
        <v>4.5145710000000001</v>
      </c>
      <c r="H192" s="327">
        <f t="shared" si="10"/>
        <v>-0.46079761189999946</v>
      </c>
      <c r="I192" s="45"/>
      <c r="J192" s="328">
        <v>0.18362882105369999</v>
      </c>
      <c r="K192" s="327">
        <f t="shared" si="11"/>
        <v>-0.6444264329536995</v>
      </c>
      <c r="L192" s="45"/>
      <c r="M192" s="202">
        <f t="shared" si="12"/>
        <v>-0.13332123191693554</v>
      </c>
      <c r="N192" s="325">
        <v>12.8512212951864</v>
      </c>
      <c r="O192" s="329">
        <f t="shared" si="13"/>
        <v>2.3668763783495144E-3</v>
      </c>
      <c r="P192" s="330">
        <f t="shared" si="14"/>
        <v>4.2070164613286914E-3</v>
      </c>
      <c r="Q192" s="103"/>
    </row>
    <row r="193" spans="2:17" ht="14.15" customHeight="1">
      <c r="B193" s="324" t="s">
        <v>1039</v>
      </c>
      <c r="C193" s="325">
        <v>120.50452537666401</v>
      </c>
      <c r="D193" s="326">
        <v>0</v>
      </c>
      <c r="E193" s="326">
        <v>0</v>
      </c>
      <c r="F193" s="325">
        <v>91.565245910000002</v>
      </c>
      <c r="G193" s="325">
        <v>88.898296999999999</v>
      </c>
      <c r="H193" s="327">
        <f t="shared" si="10"/>
        <v>28.939279466664004</v>
      </c>
      <c r="I193" s="45"/>
      <c r="J193" s="328">
        <v>6.3289897972992</v>
      </c>
      <c r="K193" s="327">
        <f t="shared" si="11"/>
        <v>22.610289669364803</v>
      </c>
      <c r="L193" s="45"/>
      <c r="M193" s="202">
        <f t="shared" si="12"/>
        <v>0.2309665069245638</v>
      </c>
      <c r="N193" s="325">
        <v>161.96629466659999</v>
      </c>
      <c r="O193" s="329">
        <f t="shared" si="13"/>
        <v>0</v>
      </c>
      <c r="P193" s="330">
        <f t="shared" si="14"/>
        <v>0</v>
      </c>
      <c r="Q193" s="103"/>
    </row>
    <row r="194" spans="2:17" ht="14.15" customHeight="1">
      <c r="B194" s="324" t="s">
        <v>1040</v>
      </c>
      <c r="C194" s="325">
        <v>71.300114686774407</v>
      </c>
      <c r="D194" s="326">
        <v>0</v>
      </c>
      <c r="E194" s="326">
        <v>0</v>
      </c>
      <c r="F194" s="325">
        <v>73.697597979999998</v>
      </c>
      <c r="G194" s="325">
        <v>71.551066000000006</v>
      </c>
      <c r="H194" s="327">
        <f t="shared" si="10"/>
        <v>-2.3974832932255907</v>
      </c>
      <c r="I194" s="45"/>
      <c r="J194" s="328">
        <v>5.0939779723776004</v>
      </c>
      <c r="K194" s="327">
        <f t="shared" si="11"/>
        <v>-7.4914612656031911</v>
      </c>
      <c r="L194" s="45"/>
      <c r="M194" s="202">
        <f t="shared" si="12"/>
        <v>-9.5079469791683108E-2</v>
      </c>
      <c r="N194" s="325">
        <v>163.65198510253401</v>
      </c>
      <c r="O194" s="329">
        <f t="shared" si="13"/>
        <v>3.0140638692003487E-2</v>
      </c>
      <c r="P194" s="330">
        <f t="shared" si="14"/>
        <v>2.7247455589979087E-2</v>
      </c>
      <c r="Q194" s="103"/>
    </row>
    <row r="195" spans="2:17" ht="14.15" customHeight="1">
      <c r="B195" s="324" t="s">
        <v>1041</v>
      </c>
      <c r="C195" s="325">
        <v>155.98127453171799</v>
      </c>
      <c r="D195" s="326">
        <v>0</v>
      </c>
      <c r="E195" s="326">
        <v>0</v>
      </c>
      <c r="F195" s="325">
        <v>139.7919502</v>
      </c>
      <c r="G195" s="325">
        <v>135.72033999999999</v>
      </c>
      <c r="H195" s="327">
        <f t="shared" si="10"/>
        <v>16.189324331717984</v>
      </c>
      <c r="I195" s="45"/>
      <c r="J195" s="328">
        <v>15.516906472200001</v>
      </c>
      <c r="K195" s="327">
        <f t="shared" si="11"/>
        <v>0.67241785951798327</v>
      </c>
      <c r="L195" s="45"/>
      <c r="M195" s="202">
        <f t="shared" si="12"/>
        <v>4.3295525698010297E-3</v>
      </c>
      <c r="N195" s="325">
        <v>408.284675912588</v>
      </c>
      <c r="O195" s="329">
        <f t="shared" si="13"/>
        <v>0</v>
      </c>
      <c r="P195" s="330">
        <f t="shared" si="14"/>
        <v>0</v>
      </c>
      <c r="Q195" s="103"/>
    </row>
    <row r="196" spans="2:17" ht="14.15" customHeight="1">
      <c r="B196" s="324" t="s">
        <v>1042</v>
      </c>
      <c r="C196" s="325">
        <v>13.7429613131089</v>
      </c>
      <c r="D196" s="326">
        <v>0</v>
      </c>
      <c r="E196" s="326">
        <v>0</v>
      </c>
      <c r="F196" s="325">
        <v>8.7969096699999998</v>
      </c>
      <c r="G196" s="325">
        <v>8.5406890000000004</v>
      </c>
      <c r="H196" s="327">
        <f t="shared" si="10"/>
        <v>4.9460516431089001</v>
      </c>
      <c r="I196" s="45"/>
      <c r="J196" s="328">
        <v>0.97645697337000004</v>
      </c>
      <c r="K196" s="327">
        <f t="shared" si="11"/>
        <v>3.9695946697389002</v>
      </c>
      <c r="L196" s="45"/>
      <c r="M196" s="202">
        <f t="shared" si="12"/>
        <v>0.40616450958910572</v>
      </c>
      <c r="N196" s="325">
        <v>18.579422291337899</v>
      </c>
      <c r="O196" s="329">
        <f t="shared" si="13"/>
        <v>0</v>
      </c>
      <c r="P196" s="330">
        <f t="shared" si="14"/>
        <v>0</v>
      </c>
      <c r="Q196" s="103"/>
    </row>
    <row r="197" spans="2:17" ht="14.15" customHeight="1">
      <c r="B197" s="324"/>
      <c r="C197" s="59"/>
      <c r="D197" s="59"/>
      <c r="E197" s="59"/>
      <c r="F197" s="59"/>
      <c r="G197" s="59"/>
      <c r="H197" s="327">
        <f t="shared" si="10"/>
        <v>0</v>
      </c>
      <c r="I197" s="45"/>
      <c r="J197" s="18"/>
      <c r="K197" s="327">
        <f t="shared" si="11"/>
        <v>0</v>
      </c>
      <c r="L197" s="45"/>
      <c r="M197" s="202">
        <f t="shared" si="12"/>
        <v>0</v>
      </c>
      <c r="N197" s="59"/>
      <c r="O197" s="329">
        <f t="shared" si="13"/>
        <v>0</v>
      </c>
      <c r="P197" s="330">
        <f t="shared" si="14"/>
        <v>0</v>
      </c>
      <c r="Q197" s="103"/>
    </row>
    <row r="198" spans="2:17" ht="14.15" customHeight="1">
      <c r="B198" s="324"/>
      <c r="C198" s="59"/>
      <c r="D198" s="59"/>
      <c r="E198" s="59"/>
      <c r="F198" s="59"/>
      <c r="G198" s="59"/>
      <c r="H198" s="327">
        <f t="shared" si="10"/>
        <v>0</v>
      </c>
      <c r="I198" s="45"/>
      <c r="J198" s="18"/>
      <c r="K198" s="327">
        <f t="shared" si="11"/>
        <v>0</v>
      </c>
      <c r="L198" s="45"/>
      <c r="M198" s="202">
        <f t="shared" si="12"/>
        <v>0</v>
      </c>
      <c r="N198" s="59"/>
      <c r="O198" s="329">
        <f t="shared" si="13"/>
        <v>0</v>
      </c>
      <c r="P198" s="330">
        <f t="shared" si="14"/>
        <v>0</v>
      </c>
      <c r="Q198" s="103"/>
    </row>
    <row r="199" spans="2:17" ht="14.15" customHeight="1">
      <c r="B199" s="324"/>
      <c r="C199" s="59"/>
      <c r="D199" s="59"/>
      <c r="E199" s="59"/>
      <c r="F199" s="59"/>
      <c r="G199" s="59"/>
      <c r="H199" s="327">
        <f t="shared" si="10"/>
        <v>0</v>
      </c>
      <c r="I199" s="45"/>
      <c r="J199" s="18"/>
      <c r="K199" s="327">
        <f t="shared" si="11"/>
        <v>0</v>
      </c>
      <c r="L199" s="45"/>
      <c r="M199" s="202">
        <f t="shared" si="12"/>
        <v>0</v>
      </c>
      <c r="N199" s="59"/>
      <c r="O199" s="329">
        <f t="shared" si="13"/>
        <v>0</v>
      </c>
      <c r="P199" s="330">
        <f t="shared" si="14"/>
        <v>0</v>
      </c>
      <c r="Q199" s="103"/>
    </row>
    <row r="200" spans="2:17" ht="14.15" customHeight="1">
      <c r="B200" s="324"/>
      <c r="C200" s="59"/>
      <c r="D200" s="59"/>
      <c r="E200" s="59"/>
      <c r="F200" s="59"/>
      <c r="G200" s="59"/>
      <c r="H200" s="327">
        <f t="shared" si="10"/>
        <v>0</v>
      </c>
      <c r="I200" s="45"/>
      <c r="J200" s="18"/>
      <c r="K200" s="327">
        <f t="shared" si="11"/>
        <v>0</v>
      </c>
      <c r="L200" s="45"/>
      <c r="M200" s="202">
        <f t="shared" si="12"/>
        <v>0</v>
      </c>
      <c r="N200" s="59"/>
      <c r="O200" s="329">
        <f t="shared" si="13"/>
        <v>0</v>
      </c>
      <c r="P200" s="330">
        <f t="shared" si="14"/>
        <v>0</v>
      </c>
      <c r="Q200" s="103"/>
    </row>
    <row r="201" spans="2:17" ht="14.15" customHeight="1">
      <c r="B201" s="324"/>
      <c r="C201" s="59"/>
      <c r="D201" s="59"/>
      <c r="E201" s="59"/>
      <c r="F201" s="59"/>
      <c r="G201" s="59"/>
      <c r="H201" s="327">
        <f t="shared" si="10"/>
        <v>0</v>
      </c>
      <c r="I201" s="45"/>
      <c r="J201" s="18"/>
      <c r="K201" s="327">
        <f t="shared" si="11"/>
        <v>0</v>
      </c>
      <c r="L201" s="45"/>
      <c r="M201" s="202">
        <f t="shared" si="12"/>
        <v>0</v>
      </c>
      <c r="N201" s="59"/>
      <c r="O201" s="329">
        <f t="shared" si="13"/>
        <v>0</v>
      </c>
      <c r="P201" s="330">
        <f t="shared" si="14"/>
        <v>0</v>
      </c>
      <c r="Q201" s="103"/>
    </row>
    <row r="202" spans="2:17" ht="14.15" customHeight="1">
      <c r="B202" s="324"/>
      <c r="C202" s="59"/>
      <c r="D202" s="59"/>
      <c r="E202" s="59"/>
      <c r="F202" s="59"/>
      <c r="G202" s="59"/>
      <c r="H202" s="327">
        <f t="shared" si="10"/>
        <v>0</v>
      </c>
      <c r="I202" s="45"/>
      <c r="J202" s="18"/>
      <c r="K202" s="327">
        <f t="shared" si="11"/>
        <v>0</v>
      </c>
      <c r="L202" s="45"/>
      <c r="M202" s="202">
        <f t="shared" si="12"/>
        <v>0</v>
      </c>
      <c r="N202" s="59"/>
      <c r="O202" s="329">
        <f t="shared" si="13"/>
        <v>0</v>
      </c>
      <c r="P202" s="330">
        <f t="shared" si="14"/>
        <v>0</v>
      </c>
      <c r="Q202" s="103"/>
    </row>
    <row r="203" spans="2:17" ht="14.15" customHeight="1">
      <c r="B203" s="324"/>
      <c r="C203" s="59"/>
      <c r="D203" s="59"/>
      <c r="E203" s="59"/>
      <c r="F203" s="59"/>
      <c r="G203" s="59"/>
      <c r="H203" s="327">
        <f t="shared" si="10"/>
        <v>0</v>
      </c>
      <c r="I203" s="45"/>
      <c r="J203" s="18"/>
      <c r="K203" s="327">
        <f t="shared" si="11"/>
        <v>0</v>
      </c>
      <c r="L203" s="45"/>
      <c r="M203" s="202">
        <f t="shared" si="12"/>
        <v>0</v>
      </c>
      <c r="N203" s="59"/>
      <c r="O203" s="329">
        <f t="shared" si="13"/>
        <v>0</v>
      </c>
      <c r="P203" s="330">
        <f t="shared" si="14"/>
        <v>0</v>
      </c>
      <c r="Q203" s="103"/>
    </row>
    <row r="204" spans="2:17" ht="14.15" customHeight="1">
      <c r="B204" s="324"/>
      <c r="C204" s="59"/>
      <c r="D204" s="59"/>
      <c r="E204" s="59"/>
      <c r="F204" s="59"/>
      <c r="G204" s="59"/>
      <c r="H204" s="327">
        <f t="shared" si="10"/>
        <v>0</v>
      </c>
      <c r="I204" s="45"/>
      <c r="J204" s="18"/>
      <c r="K204" s="327">
        <f t="shared" si="11"/>
        <v>0</v>
      </c>
      <c r="L204" s="45"/>
      <c r="M204" s="202">
        <f t="shared" si="12"/>
        <v>0</v>
      </c>
      <c r="N204" s="59"/>
      <c r="O204" s="329">
        <f t="shared" si="13"/>
        <v>0</v>
      </c>
      <c r="P204" s="330">
        <f t="shared" si="14"/>
        <v>0</v>
      </c>
      <c r="Q204" s="103"/>
    </row>
    <row r="205" spans="2:17" ht="14.15" customHeight="1">
      <c r="B205" s="324"/>
      <c r="C205" s="59"/>
      <c r="D205" s="59"/>
      <c r="E205" s="59"/>
      <c r="F205" s="59"/>
      <c r="G205" s="59"/>
      <c r="H205" s="327">
        <f t="shared" ref="H205:H262" si="15">+C205+D205-E205-F205</f>
        <v>0</v>
      </c>
      <c r="I205" s="45"/>
      <c r="J205" s="18"/>
      <c r="K205" s="327">
        <f t="shared" ref="K205:K262" si="16">+H205-J205</f>
        <v>0</v>
      </c>
      <c r="L205" s="45"/>
      <c r="M205" s="202">
        <f t="shared" ref="M205:M262" si="17">+IF(ISERROR(K205/(F205+J205)),0,K205/(F205+J205))</f>
        <v>0</v>
      </c>
      <c r="N205" s="59"/>
      <c r="O205" s="329">
        <f t="shared" ref="O205:O262" si="18">IF(K205&lt;0,N205/$N$263,0)</f>
        <v>0</v>
      </c>
      <c r="P205" s="330">
        <f t="shared" ref="P205:P262" si="19">(M205^2*O205)*100</f>
        <v>0</v>
      </c>
      <c r="Q205" s="103"/>
    </row>
    <row r="206" spans="2:17" ht="14.15" customHeight="1">
      <c r="B206" s="324"/>
      <c r="C206" s="59"/>
      <c r="D206" s="59"/>
      <c r="E206" s="59"/>
      <c r="F206" s="59"/>
      <c r="G206" s="59"/>
      <c r="H206" s="327">
        <f t="shared" si="15"/>
        <v>0</v>
      </c>
      <c r="I206" s="45"/>
      <c r="J206" s="18"/>
      <c r="K206" s="327">
        <f t="shared" si="16"/>
        <v>0</v>
      </c>
      <c r="L206" s="45"/>
      <c r="M206" s="202">
        <f t="shared" si="17"/>
        <v>0</v>
      </c>
      <c r="N206" s="59"/>
      <c r="O206" s="329">
        <f t="shared" si="18"/>
        <v>0</v>
      </c>
      <c r="P206" s="330">
        <f t="shared" si="19"/>
        <v>0</v>
      </c>
      <c r="Q206" s="103"/>
    </row>
    <row r="207" spans="2:17" ht="14.15" customHeight="1">
      <c r="B207" s="324"/>
      <c r="C207" s="59"/>
      <c r="D207" s="59"/>
      <c r="E207" s="59"/>
      <c r="F207" s="59"/>
      <c r="G207" s="59"/>
      <c r="H207" s="327">
        <f t="shared" si="15"/>
        <v>0</v>
      </c>
      <c r="I207" s="45"/>
      <c r="J207" s="18"/>
      <c r="K207" s="327">
        <f t="shared" si="16"/>
        <v>0</v>
      </c>
      <c r="L207" s="45"/>
      <c r="M207" s="202">
        <f t="shared" si="17"/>
        <v>0</v>
      </c>
      <c r="N207" s="59"/>
      <c r="O207" s="329">
        <f t="shared" si="18"/>
        <v>0</v>
      </c>
      <c r="P207" s="330">
        <f t="shared" si="19"/>
        <v>0</v>
      </c>
      <c r="Q207" s="103"/>
    </row>
    <row r="208" spans="2:17" ht="14.15" customHeight="1">
      <c r="B208" s="324"/>
      <c r="C208" s="59"/>
      <c r="D208" s="59"/>
      <c r="E208" s="59"/>
      <c r="F208" s="59"/>
      <c r="G208" s="59"/>
      <c r="H208" s="327">
        <f t="shared" si="15"/>
        <v>0</v>
      </c>
      <c r="I208" s="45"/>
      <c r="J208" s="18"/>
      <c r="K208" s="327">
        <f t="shared" si="16"/>
        <v>0</v>
      </c>
      <c r="L208" s="45"/>
      <c r="M208" s="202">
        <f t="shared" si="17"/>
        <v>0</v>
      </c>
      <c r="N208" s="59"/>
      <c r="O208" s="329">
        <f t="shared" si="18"/>
        <v>0</v>
      </c>
      <c r="P208" s="330">
        <f t="shared" si="19"/>
        <v>0</v>
      </c>
      <c r="Q208" s="103"/>
    </row>
    <row r="209" spans="2:17" ht="14.15" customHeight="1">
      <c r="B209" s="324"/>
      <c r="C209" s="59"/>
      <c r="D209" s="59"/>
      <c r="E209" s="59"/>
      <c r="F209" s="59"/>
      <c r="G209" s="59"/>
      <c r="H209" s="327">
        <f t="shared" si="15"/>
        <v>0</v>
      </c>
      <c r="I209" s="45"/>
      <c r="J209" s="18"/>
      <c r="K209" s="327">
        <f t="shared" si="16"/>
        <v>0</v>
      </c>
      <c r="L209" s="45"/>
      <c r="M209" s="202">
        <f t="shared" si="17"/>
        <v>0</v>
      </c>
      <c r="N209" s="59"/>
      <c r="O209" s="329">
        <f t="shared" si="18"/>
        <v>0</v>
      </c>
      <c r="P209" s="330">
        <f t="shared" si="19"/>
        <v>0</v>
      </c>
      <c r="Q209" s="103"/>
    </row>
    <row r="210" spans="2:17" ht="14.15" customHeight="1">
      <c r="B210" s="324"/>
      <c r="C210" s="59"/>
      <c r="D210" s="59"/>
      <c r="E210" s="59"/>
      <c r="F210" s="59"/>
      <c r="G210" s="59"/>
      <c r="H210" s="327">
        <f t="shared" si="15"/>
        <v>0</v>
      </c>
      <c r="I210" s="45"/>
      <c r="J210" s="18"/>
      <c r="K210" s="327">
        <f t="shared" si="16"/>
        <v>0</v>
      </c>
      <c r="L210" s="45"/>
      <c r="M210" s="202">
        <f t="shared" si="17"/>
        <v>0</v>
      </c>
      <c r="N210" s="59"/>
      <c r="O210" s="329">
        <f t="shared" si="18"/>
        <v>0</v>
      </c>
      <c r="P210" s="330">
        <f t="shared" si="19"/>
        <v>0</v>
      </c>
      <c r="Q210" s="103"/>
    </row>
    <row r="211" spans="2:17" ht="14.15" customHeight="1">
      <c r="B211" s="324"/>
      <c r="C211" s="59"/>
      <c r="D211" s="59"/>
      <c r="E211" s="59"/>
      <c r="F211" s="59"/>
      <c r="G211" s="59"/>
      <c r="H211" s="327">
        <f t="shared" si="15"/>
        <v>0</v>
      </c>
      <c r="I211" s="45"/>
      <c r="J211" s="18"/>
      <c r="K211" s="327">
        <f t="shared" si="16"/>
        <v>0</v>
      </c>
      <c r="L211" s="45"/>
      <c r="M211" s="202">
        <f t="shared" si="17"/>
        <v>0</v>
      </c>
      <c r="N211" s="59"/>
      <c r="O211" s="329">
        <f t="shared" si="18"/>
        <v>0</v>
      </c>
      <c r="P211" s="330">
        <f t="shared" si="19"/>
        <v>0</v>
      </c>
      <c r="Q211" s="103"/>
    </row>
    <row r="212" spans="2:17" ht="14.15" customHeight="1">
      <c r="B212" s="324"/>
      <c r="C212" s="59"/>
      <c r="D212" s="59"/>
      <c r="E212" s="59"/>
      <c r="F212" s="59"/>
      <c r="G212" s="59"/>
      <c r="H212" s="327">
        <f t="shared" si="15"/>
        <v>0</v>
      </c>
      <c r="I212" s="45"/>
      <c r="J212" s="18"/>
      <c r="K212" s="327">
        <f t="shared" si="16"/>
        <v>0</v>
      </c>
      <c r="L212" s="45"/>
      <c r="M212" s="202">
        <f t="shared" si="17"/>
        <v>0</v>
      </c>
      <c r="N212" s="59"/>
      <c r="O212" s="329">
        <f t="shared" si="18"/>
        <v>0</v>
      </c>
      <c r="P212" s="330">
        <f t="shared" si="19"/>
        <v>0</v>
      </c>
      <c r="Q212" s="103"/>
    </row>
    <row r="213" spans="2:17" ht="14.15" customHeight="1">
      <c r="B213" s="324"/>
      <c r="C213" s="59"/>
      <c r="D213" s="59"/>
      <c r="E213" s="59"/>
      <c r="F213" s="59"/>
      <c r="G213" s="59"/>
      <c r="H213" s="327">
        <f t="shared" si="15"/>
        <v>0</v>
      </c>
      <c r="I213" s="45"/>
      <c r="J213" s="18"/>
      <c r="K213" s="327">
        <f t="shared" si="16"/>
        <v>0</v>
      </c>
      <c r="L213" s="45"/>
      <c r="M213" s="202">
        <f t="shared" si="17"/>
        <v>0</v>
      </c>
      <c r="N213" s="59"/>
      <c r="O213" s="329">
        <f t="shared" si="18"/>
        <v>0</v>
      </c>
      <c r="P213" s="330">
        <f t="shared" si="19"/>
        <v>0</v>
      </c>
      <c r="Q213" s="103"/>
    </row>
    <row r="214" spans="2:17" ht="14.15" customHeight="1">
      <c r="B214" s="324"/>
      <c r="C214" s="59"/>
      <c r="D214" s="59"/>
      <c r="E214" s="59"/>
      <c r="F214" s="59"/>
      <c r="G214" s="59"/>
      <c r="H214" s="327">
        <f t="shared" si="15"/>
        <v>0</v>
      </c>
      <c r="I214" s="45"/>
      <c r="J214" s="18"/>
      <c r="K214" s="327">
        <f t="shared" si="16"/>
        <v>0</v>
      </c>
      <c r="L214" s="45"/>
      <c r="M214" s="202">
        <f t="shared" si="17"/>
        <v>0</v>
      </c>
      <c r="N214" s="59"/>
      <c r="O214" s="329">
        <f t="shared" si="18"/>
        <v>0</v>
      </c>
      <c r="P214" s="330">
        <f t="shared" si="19"/>
        <v>0</v>
      </c>
      <c r="Q214" s="103"/>
    </row>
    <row r="215" spans="2:17" ht="14.15" customHeight="1">
      <c r="B215" s="324"/>
      <c r="C215" s="59"/>
      <c r="D215" s="59"/>
      <c r="E215" s="59"/>
      <c r="F215" s="59"/>
      <c r="G215" s="59"/>
      <c r="H215" s="327">
        <f t="shared" si="15"/>
        <v>0</v>
      </c>
      <c r="I215" s="45"/>
      <c r="J215" s="18"/>
      <c r="K215" s="327">
        <f t="shared" si="16"/>
        <v>0</v>
      </c>
      <c r="L215" s="45"/>
      <c r="M215" s="202">
        <f t="shared" si="17"/>
        <v>0</v>
      </c>
      <c r="N215" s="59"/>
      <c r="O215" s="329">
        <f t="shared" si="18"/>
        <v>0</v>
      </c>
      <c r="P215" s="330">
        <f t="shared" si="19"/>
        <v>0</v>
      </c>
      <c r="Q215" s="103"/>
    </row>
    <row r="216" spans="2:17" ht="14.15" customHeight="1">
      <c r="B216" s="324"/>
      <c r="C216" s="59"/>
      <c r="D216" s="59"/>
      <c r="E216" s="59"/>
      <c r="F216" s="59"/>
      <c r="G216" s="59"/>
      <c r="H216" s="327">
        <f t="shared" si="15"/>
        <v>0</v>
      </c>
      <c r="I216" s="45"/>
      <c r="J216" s="18"/>
      <c r="K216" s="327">
        <f t="shared" si="16"/>
        <v>0</v>
      </c>
      <c r="L216" s="45"/>
      <c r="M216" s="202">
        <f t="shared" si="17"/>
        <v>0</v>
      </c>
      <c r="N216" s="59"/>
      <c r="O216" s="329">
        <f t="shared" si="18"/>
        <v>0</v>
      </c>
      <c r="P216" s="330">
        <f t="shared" si="19"/>
        <v>0</v>
      </c>
      <c r="Q216" s="103"/>
    </row>
    <row r="217" spans="2:17" ht="14.15" customHeight="1">
      <c r="B217" s="324"/>
      <c r="C217" s="59"/>
      <c r="D217" s="59"/>
      <c r="E217" s="59"/>
      <c r="F217" s="59"/>
      <c r="G217" s="59"/>
      <c r="H217" s="327">
        <f t="shared" si="15"/>
        <v>0</v>
      </c>
      <c r="I217" s="45"/>
      <c r="J217" s="18"/>
      <c r="K217" s="327">
        <f t="shared" si="16"/>
        <v>0</v>
      </c>
      <c r="L217" s="45"/>
      <c r="M217" s="202">
        <f t="shared" si="17"/>
        <v>0</v>
      </c>
      <c r="N217" s="59"/>
      <c r="O217" s="329">
        <f t="shared" si="18"/>
        <v>0</v>
      </c>
      <c r="P217" s="330">
        <f t="shared" si="19"/>
        <v>0</v>
      </c>
      <c r="Q217" s="103"/>
    </row>
    <row r="218" spans="2:17" ht="14.15" customHeight="1">
      <c r="B218" s="324"/>
      <c r="C218" s="59"/>
      <c r="D218" s="59"/>
      <c r="E218" s="59"/>
      <c r="F218" s="59"/>
      <c r="G218" s="59"/>
      <c r="H218" s="327">
        <f t="shared" si="15"/>
        <v>0</v>
      </c>
      <c r="I218" s="45"/>
      <c r="J218" s="18"/>
      <c r="K218" s="327">
        <f t="shared" si="16"/>
        <v>0</v>
      </c>
      <c r="L218" s="45"/>
      <c r="M218" s="202">
        <f t="shared" si="17"/>
        <v>0</v>
      </c>
      <c r="N218" s="59"/>
      <c r="O218" s="329">
        <f t="shared" si="18"/>
        <v>0</v>
      </c>
      <c r="P218" s="330">
        <f t="shared" si="19"/>
        <v>0</v>
      </c>
      <c r="Q218" s="103"/>
    </row>
    <row r="219" spans="2:17" ht="14.15" customHeight="1">
      <c r="B219" s="324"/>
      <c r="C219" s="59"/>
      <c r="D219" s="59"/>
      <c r="E219" s="59"/>
      <c r="F219" s="59"/>
      <c r="G219" s="59"/>
      <c r="H219" s="327">
        <f t="shared" si="15"/>
        <v>0</v>
      </c>
      <c r="I219" s="45"/>
      <c r="J219" s="18"/>
      <c r="K219" s="327">
        <f t="shared" si="16"/>
        <v>0</v>
      </c>
      <c r="L219" s="45"/>
      <c r="M219" s="202">
        <f t="shared" si="17"/>
        <v>0</v>
      </c>
      <c r="N219" s="59"/>
      <c r="O219" s="329">
        <f t="shared" si="18"/>
        <v>0</v>
      </c>
      <c r="P219" s="330">
        <f t="shared" si="19"/>
        <v>0</v>
      </c>
      <c r="Q219" s="103"/>
    </row>
    <row r="220" spans="2:17" ht="14.15" customHeight="1">
      <c r="B220" s="324"/>
      <c r="C220" s="59"/>
      <c r="D220" s="59"/>
      <c r="E220" s="59"/>
      <c r="F220" s="59"/>
      <c r="G220" s="59"/>
      <c r="H220" s="327">
        <f t="shared" si="15"/>
        <v>0</v>
      </c>
      <c r="I220" s="45"/>
      <c r="J220" s="18"/>
      <c r="K220" s="327">
        <f t="shared" si="16"/>
        <v>0</v>
      </c>
      <c r="L220" s="45"/>
      <c r="M220" s="202">
        <f t="shared" si="17"/>
        <v>0</v>
      </c>
      <c r="N220" s="59"/>
      <c r="O220" s="329">
        <f t="shared" si="18"/>
        <v>0</v>
      </c>
      <c r="P220" s="330">
        <f t="shared" si="19"/>
        <v>0</v>
      </c>
      <c r="Q220" s="103"/>
    </row>
    <row r="221" spans="2:17" ht="14.15" customHeight="1">
      <c r="B221" s="324"/>
      <c r="C221" s="59"/>
      <c r="D221" s="59"/>
      <c r="E221" s="59"/>
      <c r="F221" s="59"/>
      <c r="G221" s="59"/>
      <c r="H221" s="327">
        <f t="shared" si="15"/>
        <v>0</v>
      </c>
      <c r="I221" s="45"/>
      <c r="J221" s="18"/>
      <c r="K221" s="327">
        <f t="shared" si="16"/>
        <v>0</v>
      </c>
      <c r="L221" s="45"/>
      <c r="M221" s="202">
        <f t="shared" si="17"/>
        <v>0</v>
      </c>
      <c r="N221" s="59"/>
      <c r="O221" s="329">
        <f t="shared" si="18"/>
        <v>0</v>
      </c>
      <c r="P221" s="330">
        <f t="shared" si="19"/>
        <v>0</v>
      </c>
      <c r="Q221" s="103"/>
    </row>
    <row r="222" spans="2:17" ht="14.15" customHeight="1">
      <c r="B222" s="324"/>
      <c r="C222" s="59"/>
      <c r="D222" s="59"/>
      <c r="E222" s="59"/>
      <c r="F222" s="59"/>
      <c r="G222" s="59"/>
      <c r="H222" s="327">
        <f t="shared" si="15"/>
        <v>0</v>
      </c>
      <c r="I222" s="45"/>
      <c r="J222" s="18"/>
      <c r="K222" s="327">
        <f t="shared" si="16"/>
        <v>0</v>
      </c>
      <c r="L222" s="45"/>
      <c r="M222" s="202">
        <f t="shared" si="17"/>
        <v>0</v>
      </c>
      <c r="N222" s="59"/>
      <c r="O222" s="329">
        <f t="shared" si="18"/>
        <v>0</v>
      </c>
      <c r="P222" s="330">
        <f t="shared" si="19"/>
        <v>0</v>
      </c>
      <c r="Q222" s="103"/>
    </row>
    <row r="223" spans="2:17" ht="14.15" customHeight="1">
      <c r="B223" s="324"/>
      <c r="C223" s="59"/>
      <c r="D223" s="59"/>
      <c r="E223" s="59"/>
      <c r="F223" s="59"/>
      <c r="G223" s="59"/>
      <c r="H223" s="327">
        <f t="shared" si="15"/>
        <v>0</v>
      </c>
      <c r="I223" s="45"/>
      <c r="J223" s="18"/>
      <c r="K223" s="327">
        <f t="shared" si="16"/>
        <v>0</v>
      </c>
      <c r="L223" s="45"/>
      <c r="M223" s="202">
        <f t="shared" si="17"/>
        <v>0</v>
      </c>
      <c r="N223" s="59"/>
      <c r="O223" s="329">
        <f t="shared" si="18"/>
        <v>0</v>
      </c>
      <c r="P223" s="330">
        <f t="shared" si="19"/>
        <v>0</v>
      </c>
      <c r="Q223" s="103"/>
    </row>
    <row r="224" spans="2:17" ht="14.15" customHeight="1">
      <c r="B224" s="324"/>
      <c r="C224" s="59"/>
      <c r="D224" s="59"/>
      <c r="E224" s="59"/>
      <c r="F224" s="59"/>
      <c r="G224" s="59"/>
      <c r="H224" s="327">
        <f t="shared" si="15"/>
        <v>0</v>
      </c>
      <c r="I224" s="45"/>
      <c r="J224" s="18"/>
      <c r="K224" s="327">
        <f t="shared" si="16"/>
        <v>0</v>
      </c>
      <c r="L224" s="45"/>
      <c r="M224" s="202">
        <f t="shared" si="17"/>
        <v>0</v>
      </c>
      <c r="N224" s="59"/>
      <c r="O224" s="329">
        <f t="shared" si="18"/>
        <v>0</v>
      </c>
      <c r="P224" s="330">
        <f t="shared" si="19"/>
        <v>0</v>
      </c>
      <c r="Q224" s="103"/>
    </row>
    <row r="225" spans="2:17" ht="14.15" customHeight="1">
      <c r="B225" s="324"/>
      <c r="C225" s="59"/>
      <c r="D225" s="59"/>
      <c r="E225" s="59"/>
      <c r="F225" s="59"/>
      <c r="G225" s="59"/>
      <c r="H225" s="327">
        <f t="shared" si="15"/>
        <v>0</v>
      </c>
      <c r="I225" s="45"/>
      <c r="J225" s="18"/>
      <c r="K225" s="327">
        <f t="shared" si="16"/>
        <v>0</v>
      </c>
      <c r="L225" s="45"/>
      <c r="M225" s="202">
        <f t="shared" si="17"/>
        <v>0</v>
      </c>
      <c r="N225" s="59"/>
      <c r="O225" s="329">
        <f t="shared" si="18"/>
        <v>0</v>
      </c>
      <c r="P225" s="330">
        <f t="shared" si="19"/>
        <v>0</v>
      </c>
      <c r="Q225" s="103"/>
    </row>
    <row r="226" spans="2:17" ht="14.15" customHeight="1">
      <c r="B226" s="324"/>
      <c r="C226" s="59"/>
      <c r="D226" s="59"/>
      <c r="E226" s="59"/>
      <c r="F226" s="59"/>
      <c r="G226" s="59"/>
      <c r="H226" s="327">
        <f t="shared" si="15"/>
        <v>0</v>
      </c>
      <c r="I226" s="45"/>
      <c r="J226" s="18"/>
      <c r="K226" s="327">
        <f t="shared" si="16"/>
        <v>0</v>
      </c>
      <c r="L226" s="45"/>
      <c r="M226" s="202">
        <f t="shared" si="17"/>
        <v>0</v>
      </c>
      <c r="N226" s="59"/>
      <c r="O226" s="329">
        <f t="shared" si="18"/>
        <v>0</v>
      </c>
      <c r="P226" s="330">
        <f t="shared" si="19"/>
        <v>0</v>
      </c>
      <c r="Q226" s="103"/>
    </row>
    <row r="227" spans="2:17" ht="14.15" customHeight="1">
      <c r="B227" s="324"/>
      <c r="C227" s="59"/>
      <c r="D227" s="59"/>
      <c r="E227" s="59"/>
      <c r="F227" s="59"/>
      <c r="G227" s="59"/>
      <c r="H227" s="327">
        <f t="shared" si="15"/>
        <v>0</v>
      </c>
      <c r="I227" s="45"/>
      <c r="J227" s="18"/>
      <c r="K227" s="327">
        <f t="shared" si="16"/>
        <v>0</v>
      </c>
      <c r="L227" s="45"/>
      <c r="M227" s="202">
        <f t="shared" si="17"/>
        <v>0</v>
      </c>
      <c r="N227" s="59"/>
      <c r="O227" s="329">
        <f t="shared" si="18"/>
        <v>0</v>
      </c>
      <c r="P227" s="330">
        <f t="shared" si="19"/>
        <v>0</v>
      </c>
      <c r="Q227" s="103"/>
    </row>
    <row r="228" spans="2:17" ht="14.15" customHeight="1">
      <c r="B228" s="324"/>
      <c r="C228" s="59"/>
      <c r="D228" s="59"/>
      <c r="E228" s="59"/>
      <c r="F228" s="59"/>
      <c r="G228" s="59"/>
      <c r="H228" s="327">
        <f t="shared" si="15"/>
        <v>0</v>
      </c>
      <c r="I228" s="45"/>
      <c r="J228" s="18"/>
      <c r="K228" s="327">
        <f t="shared" si="16"/>
        <v>0</v>
      </c>
      <c r="L228" s="45"/>
      <c r="M228" s="202">
        <f t="shared" si="17"/>
        <v>0</v>
      </c>
      <c r="N228" s="59"/>
      <c r="O228" s="329">
        <f t="shared" si="18"/>
        <v>0</v>
      </c>
      <c r="P228" s="330">
        <f t="shared" si="19"/>
        <v>0</v>
      </c>
      <c r="Q228" s="103"/>
    </row>
    <row r="229" spans="2:17" ht="14.15" customHeight="1">
      <c r="B229" s="324"/>
      <c r="C229" s="59"/>
      <c r="D229" s="59"/>
      <c r="E229" s="59"/>
      <c r="F229" s="59"/>
      <c r="G229" s="59"/>
      <c r="H229" s="327">
        <f t="shared" si="15"/>
        <v>0</v>
      </c>
      <c r="I229" s="45"/>
      <c r="J229" s="18"/>
      <c r="K229" s="327">
        <f t="shared" si="16"/>
        <v>0</v>
      </c>
      <c r="L229" s="45"/>
      <c r="M229" s="202">
        <f t="shared" si="17"/>
        <v>0</v>
      </c>
      <c r="N229" s="59"/>
      <c r="O229" s="329">
        <f t="shared" si="18"/>
        <v>0</v>
      </c>
      <c r="P229" s="330">
        <f t="shared" si="19"/>
        <v>0</v>
      </c>
      <c r="Q229" s="103"/>
    </row>
    <row r="230" spans="2:17" ht="14.15" customHeight="1">
      <c r="B230" s="324"/>
      <c r="C230" s="59"/>
      <c r="D230" s="59"/>
      <c r="E230" s="59"/>
      <c r="F230" s="59"/>
      <c r="G230" s="59"/>
      <c r="H230" s="327">
        <f t="shared" si="15"/>
        <v>0</v>
      </c>
      <c r="I230" s="45"/>
      <c r="J230" s="18"/>
      <c r="K230" s="327">
        <f t="shared" si="16"/>
        <v>0</v>
      </c>
      <c r="L230" s="45"/>
      <c r="M230" s="202">
        <f t="shared" si="17"/>
        <v>0</v>
      </c>
      <c r="N230" s="59"/>
      <c r="O230" s="329">
        <f t="shared" si="18"/>
        <v>0</v>
      </c>
      <c r="P230" s="330">
        <f t="shared" si="19"/>
        <v>0</v>
      </c>
      <c r="Q230" s="103"/>
    </row>
    <row r="231" spans="2:17" ht="14.15" customHeight="1">
      <c r="B231" s="324"/>
      <c r="C231" s="59"/>
      <c r="D231" s="59"/>
      <c r="E231" s="59"/>
      <c r="F231" s="59"/>
      <c r="G231" s="59"/>
      <c r="H231" s="327">
        <f t="shared" si="15"/>
        <v>0</v>
      </c>
      <c r="I231" s="45"/>
      <c r="J231" s="18"/>
      <c r="K231" s="327">
        <f t="shared" si="16"/>
        <v>0</v>
      </c>
      <c r="L231" s="45"/>
      <c r="M231" s="202">
        <f t="shared" si="17"/>
        <v>0</v>
      </c>
      <c r="N231" s="59"/>
      <c r="O231" s="329">
        <f t="shared" si="18"/>
        <v>0</v>
      </c>
      <c r="P231" s="330">
        <f t="shared" si="19"/>
        <v>0</v>
      </c>
      <c r="Q231" s="103"/>
    </row>
    <row r="232" spans="2:17" ht="14.15" customHeight="1">
      <c r="B232" s="324"/>
      <c r="C232" s="59"/>
      <c r="D232" s="59"/>
      <c r="E232" s="59"/>
      <c r="F232" s="59"/>
      <c r="G232" s="59"/>
      <c r="H232" s="327">
        <f t="shared" si="15"/>
        <v>0</v>
      </c>
      <c r="I232" s="45"/>
      <c r="J232" s="18"/>
      <c r="K232" s="327">
        <f t="shared" si="16"/>
        <v>0</v>
      </c>
      <c r="L232" s="45"/>
      <c r="M232" s="202">
        <f t="shared" si="17"/>
        <v>0</v>
      </c>
      <c r="N232" s="59"/>
      <c r="O232" s="329">
        <f t="shared" si="18"/>
        <v>0</v>
      </c>
      <c r="P232" s="330">
        <f t="shared" si="19"/>
        <v>0</v>
      </c>
      <c r="Q232" s="103"/>
    </row>
    <row r="233" spans="2:17" ht="14.15" customHeight="1">
      <c r="B233" s="324"/>
      <c r="C233" s="59"/>
      <c r="D233" s="59"/>
      <c r="E233" s="59"/>
      <c r="F233" s="59"/>
      <c r="G233" s="59"/>
      <c r="H233" s="327">
        <f t="shared" si="15"/>
        <v>0</v>
      </c>
      <c r="I233" s="45"/>
      <c r="J233" s="18"/>
      <c r="K233" s="327">
        <f t="shared" si="16"/>
        <v>0</v>
      </c>
      <c r="L233" s="45"/>
      <c r="M233" s="202">
        <f t="shared" si="17"/>
        <v>0</v>
      </c>
      <c r="N233" s="59"/>
      <c r="O233" s="329">
        <f t="shared" si="18"/>
        <v>0</v>
      </c>
      <c r="P233" s="330">
        <f t="shared" si="19"/>
        <v>0</v>
      </c>
      <c r="Q233" s="103"/>
    </row>
    <row r="234" spans="2:17" ht="14.15" customHeight="1">
      <c r="B234" s="324"/>
      <c r="C234" s="59"/>
      <c r="D234" s="59"/>
      <c r="E234" s="59"/>
      <c r="F234" s="59"/>
      <c r="G234" s="59"/>
      <c r="H234" s="327">
        <f t="shared" si="15"/>
        <v>0</v>
      </c>
      <c r="I234" s="45"/>
      <c r="J234" s="18"/>
      <c r="K234" s="327">
        <f t="shared" si="16"/>
        <v>0</v>
      </c>
      <c r="L234" s="45"/>
      <c r="M234" s="202">
        <f t="shared" si="17"/>
        <v>0</v>
      </c>
      <c r="N234" s="59"/>
      <c r="O234" s="329">
        <f t="shared" si="18"/>
        <v>0</v>
      </c>
      <c r="P234" s="330">
        <f t="shared" si="19"/>
        <v>0</v>
      </c>
      <c r="Q234" s="103"/>
    </row>
    <row r="235" spans="2:17" ht="14.15" customHeight="1">
      <c r="B235" s="324"/>
      <c r="C235" s="59"/>
      <c r="D235" s="59"/>
      <c r="E235" s="59"/>
      <c r="F235" s="59"/>
      <c r="G235" s="59"/>
      <c r="H235" s="327">
        <f t="shared" si="15"/>
        <v>0</v>
      </c>
      <c r="I235" s="45"/>
      <c r="J235" s="18"/>
      <c r="K235" s="327">
        <f t="shared" si="16"/>
        <v>0</v>
      </c>
      <c r="L235" s="45"/>
      <c r="M235" s="202">
        <f t="shared" si="17"/>
        <v>0</v>
      </c>
      <c r="N235" s="59"/>
      <c r="O235" s="329">
        <f t="shared" si="18"/>
        <v>0</v>
      </c>
      <c r="P235" s="330">
        <f t="shared" si="19"/>
        <v>0</v>
      </c>
      <c r="Q235" s="103"/>
    </row>
    <row r="236" spans="2:17" ht="14.15" customHeight="1">
      <c r="B236" s="324"/>
      <c r="C236" s="59"/>
      <c r="D236" s="59"/>
      <c r="E236" s="59"/>
      <c r="F236" s="59"/>
      <c r="G236" s="59"/>
      <c r="H236" s="327">
        <f t="shared" si="15"/>
        <v>0</v>
      </c>
      <c r="I236" s="45"/>
      <c r="J236" s="18"/>
      <c r="K236" s="327">
        <f t="shared" si="16"/>
        <v>0</v>
      </c>
      <c r="L236" s="45"/>
      <c r="M236" s="202">
        <f t="shared" si="17"/>
        <v>0</v>
      </c>
      <c r="N236" s="59"/>
      <c r="O236" s="329">
        <f t="shared" si="18"/>
        <v>0</v>
      </c>
      <c r="P236" s="330">
        <f t="shared" si="19"/>
        <v>0</v>
      </c>
      <c r="Q236" s="103"/>
    </row>
    <row r="237" spans="2:17" ht="14.15" customHeight="1">
      <c r="B237" s="324"/>
      <c r="C237" s="59"/>
      <c r="D237" s="59"/>
      <c r="E237" s="59"/>
      <c r="F237" s="59"/>
      <c r="G237" s="59"/>
      <c r="H237" s="327">
        <f t="shared" si="15"/>
        <v>0</v>
      </c>
      <c r="I237" s="45"/>
      <c r="J237" s="18"/>
      <c r="K237" s="327">
        <f t="shared" si="16"/>
        <v>0</v>
      </c>
      <c r="L237" s="45"/>
      <c r="M237" s="202">
        <f t="shared" si="17"/>
        <v>0</v>
      </c>
      <c r="N237" s="59"/>
      <c r="O237" s="329">
        <f t="shared" si="18"/>
        <v>0</v>
      </c>
      <c r="P237" s="330">
        <f t="shared" si="19"/>
        <v>0</v>
      </c>
      <c r="Q237" s="103"/>
    </row>
    <row r="238" spans="2:17" ht="14.15" customHeight="1">
      <c r="B238" s="324"/>
      <c r="C238" s="59"/>
      <c r="D238" s="59"/>
      <c r="E238" s="59"/>
      <c r="F238" s="59"/>
      <c r="G238" s="59"/>
      <c r="H238" s="327">
        <f t="shared" si="15"/>
        <v>0</v>
      </c>
      <c r="I238" s="45"/>
      <c r="J238" s="18"/>
      <c r="K238" s="327">
        <f t="shared" si="16"/>
        <v>0</v>
      </c>
      <c r="L238" s="45"/>
      <c r="M238" s="202">
        <f t="shared" si="17"/>
        <v>0</v>
      </c>
      <c r="N238" s="59"/>
      <c r="O238" s="329">
        <f t="shared" si="18"/>
        <v>0</v>
      </c>
      <c r="P238" s="330">
        <f t="shared" si="19"/>
        <v>0</v>
      </c>
      <c r="Q238" s="103"/>
    </row>
    <row r="239" spans="2:17" ht="14.15" customHeight="1">
      <c r="B239" s="324"/>
      <c r="C239" s="59"/>
      <c r="D239" s="59"/>
      <c r="E239" s="59"/>
      <c r="F239" s="59"/>
      <c r="G239" s="59"/>
      <c r="H239" s="327">
        <f t="shared" si="15"/>
        <v>0</v>
      </c>
      <c r="I239" s="45"/>
      <c r="J239" s="18"/>
      <c r="K239" s="327">
        <f t="shared" si="16"/>
        <v>0</v>
      </c>
      <c r="L239" s="45"/>
      <c r="M239" s="202">
        <f t="shared" si="17"/>
        <v>0</v>
      </c>
      <c r="N239" s="59"/>
      <c r="O239" s="329">
        <f t="shared" si="18"/>
        <v>0</v>
      </c>
      <c r="P239" s="330">
        <f t="shared" si="19"/>
        <v>0</v>
      </c>
      <c r="Q239" s="103"/>
    </row>
    <row r="240" spans="2:17" ht="14.15" customHeight="1">
      <c r="B240" s="324"/>
      <c r="C240" s="59"/>
      <c r="D240" s="59"/>
      <c r="E240" s="59"/>
      <c r="F240" s="59"/>
      <c r="G240" s="59"/>
      <c r="H240" s="327">
        <f t="shared" si="15"/>
        <v>0</v>
      </c>
      <c r="I240" s="45"/>
      <c r="J240" s="18"/>
      <c r="K240" s="327">
        <f t="shared" si="16"/>
        <v>0</v>
      </c>
      <c r="L240" s="45"/>
      <c r="M240" s="202">
        <f t="shared" si="17"/>
        <v>0</v>
      </c>
      <c r="N240" s="59"/>
      <c r="O240" s="329">
        <f t="shared" si="18"/>
        <v>0</v>
      </c>
      <c r="P240" s="330">
        <f t="shared" si="19"/>
        <v>0</v>
      </c>
      <c r="Q240" s="103"/>
    </row>
    <row r="241" spans="2:17" ht="14.15" customHeight="1">
      <c r="B241" s="324"/>
      <c r="C241" s="59"/>
      <c r="D241" s="59"/>
      <c r="E241" s="59"/>
      <c r="F241" s="59"/>
      <c r="G241" s="59"/>
      <c r="H241" s="327">
        <f t="shared" si="15"/>
        <v>0</v>
      </c>
      <c r="I241" s="45"/>
      <c r="J241" s="18"/>
      <c r="K241" s="327">
        <f t="shared" si="16"/>
        <v>0</v>
      </c>
      <c r="L241" s="45"/>
      <c r="M241" s="202">
        <f t="shared" si="17"/>
        <v>0</v>
      </c>
      <c r="N241" s="59"/>
      <c r="O241" s="329">
        <f t="shared" si="18"/>
        <v>0</v>
      </c>
      <c r="P241" s="330">
        <f t="shared" si="19"/>
        <v>0</v>
      </c>
      <c r="Q241" s="103"/>
    </row>
    <row r="242" spans="2:17" ht="14.15" customHeight="1">
      <c r="B242" s="324"/>
      <c r="C242" s="59"/>
      <c r="D242" s="59"/>
      <c r="E242" s="59"/>
      <c r="F242" s="59"/>
      <c r="G242" s="59"/>
      <c r="H242" s="327">
        <f t="shared" si="15"/>
        <v>0</v>
      </c>
      <c r="I242" s="45"/>
      <c r="J242" s="18"/>
      <c r="K242" s="327">
        <f t="shared" si="16"/>
        <v>0</v>
      </c>
      <c r="L242" s="45"/>
      <c r="M242" s="202">
        <f t="shared" si="17"/>
        <v>0</v>
      </c>
      <c r="N242" s="59"/>
      <c r="O242" s="329">
        <f t="shared" si="18"/>
        <v>0</v>
      </c>
      <c r="P242" s="330">
        <f t="shared" si="19"/>
        <v>0</v>
      </c>
      <c r="Q242" s="103"/>
    </row>
    <row r="243" spans="2:17" ht="14.15" customHeight="1">
      <c r="B243" s="324"/>
      <c r="C243" s="59"/>
      <c r="D243" s="59"/>
      <c r="E243" s="59"/>
      <c r="F243" s="59"/>
      <c r="G243" s="59"/>
      <c r="H243" s="327">
        <f t="shared" si="15"/>
        <v>0</v>
      </c>
      <c r="I243" s="45"/>
      <c r="J243" s="18"/>
      <c r="K243" s="327">
        <f t="shared" si="16"/>
        <v>0</v>
      </c>
      <c r="L243" s="45"/>
      <c r="M243" s="202">
        <f t="shared" si="17"/>
        <v>0</v>
      </c>
      <c r="N243" s="59"/>
      <c r="O243" s="329">
        <f t="shared" si="18"/>
        <v>0</v>
      </c>
      <c r="P243" s="330">
        <f t="shared" si="19"/>
        <v>0</v>
      </c>
      <c r="Q243" s="103"/>
    </row>
    <row r="244" spans="2:17" ht="14.15" customHeight="1">
      <c r="B244" s="324"/>
      <c r="C244" s="59"/>
      <c r="D244" s="59"/>
      <c r="E244" s="59"/>
      <c r="F244" s="59"/>
      <c r="G244" s="59"/>
      <c r="H244" s="327">
        <f t="shared" si="15"/>
        <v>0</v>
      </c>
      <c r="I244" s="45"/>
      <c r="J244" s="18"/>
      <c r="K244" s="327">
        <f t="shared" si="16"/>
        <v>0</v>
      </c>
      <c r="L244" s="45"/>
      <c r="M244" s="202">
        <f t="shared" si="17"/>
        <v>0</v>
      </c>
      <c r="N244" s="59"/>
      <c r="O244" s="329">
        <f t="shared" si="18"/>
        <v>0</v>
      </c>
      <c r="P244" s="330">
        <f t="shared" si="19"/>
        <v>0</v>
      </c>
      <c r="Q244" s="103"/>
    </row>
    <row r="245" spans="2:17" ht="14.15" customHeight="1">
      <c r="B245" s="324"/>
      <c r="C245" s="59"/>
      <c r="D245" s="59"/>
      <c r="E245" s="59"/>
      <c r="F245" s="59"/>
      <c r="G245" s="59"/>
      <c r="H245" s="327">
        <f t="shared" si="15"/>
        <v>0</v>
      </c>
      <c r="I245" s="45"/>
      <c r="J245" s="18"/>
      <c r="K245" s="327">
        <f t="shared" si="16"/>
        <v>0</v>
      </c>
      <c r="L245" s="45"/>
      <c r="M245" s="202">
        <f t="shared" si="17"/>
        <v>0</v>
      </c>
      <c r="N245" s="59"/>
      <c r="O245" s="329">
        <f t="shared" si="18"/>
        <v>0</v>
      </c>
      <c r="P245" s="330">
        <f t="shared" si="19"/>
        <v>0</v>
      </c>
      <c r="Q245" s="103"/>
    </row>
    <row r="246" spans="2:17" ht="14.15" customHeight="1">
      <c r="B246" s="324"/>
      <c r="C246" s="59"/>
      <c r="D246" s="59"/>
      <c r="E246" s="59"/>
      <c r="F246" s="59"/>
      <c r="G246" s="59"/>
      <c r="H246" s="327">
        <f t="shared" si="15"/>
        <v>0</v>
      </c>
      <c r="I246" s="45"/>
      <c r="J246" s="18"/>
      <c r="K246" s="327">
        <f t="shared" si="16"/>
        <v>0</v>
      </c>
      <c r="L246" s="45"/>
      <c r="M246" s="202">
        <f t="shared" si="17"/>
        <v>0</v>
      </c>
      <c r="N246" s="59"/>
      <c r="O246" s="329">
        <f t="shared" si="18"/>
        <v>0</v>
      </c>
      <c r="P246" s="330">
        <f t="shared" si="19"/>
        <v>0</v>
      </c>
      <c r="Q246" s="103"/>
    </row>
    <row r="247" spans="2:17" ht="14.15" customHeight="1">
      <c r="B247" s="324"/>
      <c r="C247" s="59"/>
      <c r="D247" s="59"/>
      <c r="E247" s="59"/>
      <c r="F247" s="59"/>
      <c r="G247" s="59"/>
      <c r="H247" s="327">
        <f t="shared" si="15"/>
        <v>0</v>
      </c>
      <c r="I247" s="45"/>
      <c r="J247" s="18"/>
      <c r="K247" s="327">
        <f t="shared" si="16"/>
        <v>0</v>
      </c>
      <c r="L247" s="45"/>
      <c r="M247" s="202">
        <f t="shared" si="17"/>
        <v>0</v>
      </c>
      <c r="N247" s="59"/>
      <c r="O247" s="329">
        <f t="shared" si="18"/>
        <v>0</v>
      </c>
      <c r="P247" s="330">
        <f t="shared" si="19"/>
        <v>0</v>
      </c>
      <c r="Q247" s="103"/>
    </row>
    <row r="248" spans="2:17" ht="14.15" customHeight="1">
      <c r="B248" s="324"/>
      <c r="C248" s="59"/>
      <c r="D248" s="59"/>
      <c r="E248" s="59"/>
      <c r="F248" s="59"/>
      <c r="G248" s="59"/>
      <c r="H248" s="327">
        <f t="shared" si="15"/>
        <v>0</v>
      </c>
      <c r="I248" s="45"/>
      <c r="J248" s="18"/>
      <c r="K248" s="327">
        <f t="shared" si="16"/>
        <v>0</v>
      </c>
      <c r="L248" s="45"/>
      <c r="M248" s="202">
        <f t="shared" si="17"/>
        <v>0</v>
      </c>
      <c r="N248" s="59"/>
      <c r="O248" s="329">
        <f t="shared" si="18"/>
        <v>0</v>
      </c>
      <c r="P248" s="330">
        <f t="shared" si="19"/>
        <v>0</v>
      </c>
      <c r="Q248" s="103"/>
    </row>
    <row r="249" spans="2:17" ht="14.15" customHeight="1">
      <c r="B249" s="324"/>
      <c r="C249" s="59"/>
      <c r="D249" s="59"/>
      <c r="E249" s="59"/>
      <c r="F249" s="59"/>
      <c r="G249" s="59"/>
      <c r="H249" s="327">
        <f t="shared" si="15"/>
        <v>0</v>
      </c>
      <c r="I249" s="45"/>
      <c r="J249" s="18"/>
      <c r="K249" s="327">
        <f t="shared" si="16"/>
        <v>0</v>
      </c>
      <c r="L249" s="45"/>
      <c r="M249" s="202">
        <f t="shared" si="17"/>
        <v>0</v>
      </c>
      <c r="N249" s="59"/>
      <c r="O249" s="329">
        <f t="shared" si="18"/>
        <v>0</v>
      </c>
      <c r="P249" s="330">
        <f t="shared" si="19"/>
        <v>0</v>
      </c>
      <c r="Q249" s="103"/>
    </row>
    <row r="250" spans="2:17" ht="14.15" customHeight="1">
      <c r="B250" s="324"/>
      <c r="C250" s="59"/>
      <c r="D250" s="59"/>
      <c r="E250" s="59"/>
      <c r="F250" s="59"/>
      <c r="G250" s="59"/>
      <c r="H250" s="327">
        <f t="shared" si="15"/>
        <v>0</v>
      </c>
      <c r="I250" s="45"/>
      <c r="J250" s="18"/>
      <c r="K250" s="327">
        <f t="shared" si="16"/>
        <v>0</v>
      </c>
      <c r="L250" s="45"/>
      <c r="M250" s="202">
        <f t="shared" si="17"/>
        <v>0</v>
      </c>
      <c r="N250" s="59"/>
      <c r="O250" s="329">
        <f t="shared" si="18"/>
        <v>0</v>
      </c>
      <c r="P250" s="330">
        <f t="shared" si="19"/>
        <v>0</v>
      </c>
      <c r="Q250" s="103"/>
    </row>
    <row r="251" spans="2:17" ht="14.15" customHeight="1">
      <c r="B251" s="324"/>
      <c r="C251" s="59"/>
      <c r="D251" s="59"/>
      <c r="E251" s="59"/>
      <c r="F251" s="59"/>
      <c r="G251" s="59"/>
      <c r="H251" s="327">
        <f t="shared" si="15"/>
        <v>0</v>
      </c>
      <c r="I251" s="45"/>
      <c r="J251" s="18"/>
      <c r="K251" s="327">
        <f t="shared" si="16"/>
        <v>0</v>
      </c>
      <c r="L251" s="45"/>
      <c r="M251" s="202">
        <f t="shared" si="17"/>
        <v>0</v>
      </c>
      <c r="N251" s="59"/>
      <c r="O251" s="329">
        <f t="shared" si="18"/>
        <v>0</v>
      </c>
      <c r="P251" s="330">
        <f t="shared" si="19"/>
        <v>0</v>
      </c>
      <c r="Q251" s="103"/>
    </row>
    <row r="252" spans="2:17" ht="14.15" customHeight="1">
      <c r="B252" s="324"/>
      <c r="C252" s="59"/>
      <c r="D252" s="59"/>
      <c r="E252" s="59"/>
      <c r="F252" s="59"/>
      <c r="G252" s="59"/>
      <c r="H252" s="327">
        <f t="shared" si="15"/>
        <v>0</v>
      </c>
      <c r="I252" s="45"/>
      <c r="J252" s="18"/>
      <c r="K252" s="327">
        <f t="shared" si="16"/>
        <v>0</v>
      </c>
      <c r="L252" s="45"/>
      <c r="M252" s="202">
        <f t="shared" si="17"/>
        <v>0</v>
      </c>
      <c r="N252" s="59"/>
      <c r="O252" s="329">
        <f t="shared" si="18"/>
        <v>0</v>
      </c>
      <c r="P252" s="330">
        <f t="shared" si="19"/>
        <v>0</v>
      </c>
      <c r="Q252" s="103"/>
    </row>
    <row r="253" spans="2:17" ht="14.15" customHeight="1">
      <c r="B253" s="324"/>
      <c r="C253" s="59"/>
      <c r="D253" s="59"/>
      <c r="E253" s="59"/>
      <c r="F253" s="59"/>
      <c r="G253" s="59"/>
      <c r="H253" s="327">
        <f t="shared" si="15"/>
        <v>0</v>
      </c>
      <c r="I253" s="45"/>
      <c r="J253" s="18"/>
      <c r="K253" s="327">
        <f t="shared" si="16"/>
        <v>0</v>
      </c>
      <c r="L253" s="45"/>
      <c r="M253" s="202">
        <f t="shared" si="17"/>
        <v>0</v>
      </c>
      <c r="N253" s="59"/>
      <c r="O253" s="329">
        <f t="shared" si="18"/>
        <v>0</v>
      </c>
      <c r="P253" s="330">
        <f t="shared" si="19"/>
        <v>0</v>
      </c>
      <c r="Q253" s="103"/>
    </row>
    <row r="254" spans="2:17" ht="14.15" customHeight="1">
      <c r="B254" s="324"/>
      <c r="C254" s="59"/>
      <c r="D254" s="59"/>
      <c r="E254" s="59"/>
      <c r="F254" s="59"/>
      <c r="G254" s="59"/>
      <c r="H254" s="327">
        <f t="shared" si="15"/>
        <v>0</v>
      </c>
      <c r="I254" s="45"/>
      <c r="J254" s="18"/>
      <c r="K254" s="327">
        <f t="shared" si="16"/>
        <v>0</v>
      </c>
      <c r="L254" s="45"/>
      <c r="M254" s="202">
        <f t="shared" si="17"/>
        <v>0</v>
      </c>
      <c r="N254" s="59"/>
      <c r="O254" s="329">
        <f t="shared" si="18"/>
        <v>0</v>
      </c>
      <c r="P254" s="330">
        <f t="shared" si="19"/>
        <v>0</v>
      </c>
      <c r="Q254" s="103"/>
    </row>
    <row r="255" spans="2:17" ht="14.15" customHeight="1">
      <c r="B255" s="324"/>
      <c r="C255" s="59"/>
      <c r="D255" s="59"/>
      <c r="E255" s="59"/>
      <c r="F255" s="59"/>
      <c r="G255" s="59"/>
      <c r="H255" s="327">
        <f t="shared" si="15"/>
        <v>0</v>
      </c>
      <c r="I255" s="45"/>
      <c r="J255" s="18"/>
      <c r="K255" s="327">
        <f t="shared" si="16"/>
        <v>0</v>
      </c>
      <c r="L255" s="45"/>
      <c r="M255" s="202">
        <f t="shared" si="17"/>
        <v>0</v>
      </c>
      <c r="N255" s="59"/>
      <c r="O255" s="329">
        <f t="shared" si="18"/>
        <v>0</v>
      </c>
      <c r="P255" s="330">
        <f t="shared" si="19"/>
        <v>0</v>
      </c>
      <c r="Q255" s="103"/>
    </row>
    <row r="256" spans="2:17" ht="14.15" customHeight="1">
      <c r="B256" s="324"/>
      <c r="C256" s="59"/>
      <c r="D256" s="59"/>
      <c r="E256" s="59"/>
      <c r="F256" s="59"/>
      <c r="G256" s="59"/>
      <c r="H256" s="327">
        <f t="shared" si="15"/>
        <v>0</v>
      </c>
      <c r="I256" s="45"/>
      <c r="J256" s="18"/>
      <c r="K256" s="327">
        <f t="shared" si="16"/>
        <v>0</v>
      </c>
      <c r="L256" s="45"/>
      <c r="M256" s="202">
        <f t="shared" si="17"/>
        <v>0</v>
      </c>
      <c r="N256" s="59"/>
      <c r="O256" s="329">
        <f t="shared" si="18"/>
        <v>0</v>
      </c>
      <c r="P256" s="330">
        <f t="shared" si="19"/>
        <v>0</v>
      </c>
      <c r="Q256" s="103"/>
    </row>
    <row r="257" spans="1:19" ht="14.15" customHeight="1">
      <c r="B257" s="324"/>
      <c r="C257" s="59"/>
      <c r="D257" s="59"/>
      <c r="E257" s="59"/>
      <c r="F257" s="59"/>
      <c r="G257" s="59"/>
      <c r="H257" s="327">
        <f t="shared" si="15"/>
        <v>0</v>
      </c>
      <c r="I257" s="45"/>
      <c r="J257" s="18"/>
      <c r="K257" s="327">
        <f t="shared" si="16"/>
        <v>0</v>
      </c>
      <c r="L257" s="45"/>
      <c r="M257" s="202">
        <f t="shared" si="17"/>
        <v>0</v>
      </c>
      <c r="N257" s="59"/>
      <c r="O257" s="329">
        <f t="shared" si="18"/>
        <v>0</v>
      </c>
      <c r="P257" s="330">
        <f t="shared" si="19"/>
        <v>0</v>
      </c>
      <c r="Q257" s="103"/>
    </row>
    <row r="258" spans="1:19" ht="14.15" customHeight="1">
      <c r="B258" s="324"/>
      <c r="C258" s="59"/>
      <c r="D258" s="59"/>
      <c r="E258" s="59"/>
      <c r="F258" s="59"/>
      <c r="G258" s="59"/>
      <c r="H258" s="327">
        <f t="shared" si="15"/>
        <v>0</v>
      </c>
      <c r="I258" s="45"/>
      <c r="J258" s="18"/>
      <c r="K258" s="327">
        <f t="shared" si="16"/>
        <v>0</v>
      </c>
      <c r="L258" s="45"/>
      <c r="M258" s="202">
        <f t="shared" si="17"/>
        <v>0</v>
      </c>
      <c r="N258" s="59"/>
      <c r="O258" s="329">
        <f t="shared" si="18"/>
        <v>0</v>
      </c>
      <c r="P258" s="330">
        <f t="shared" si="19"/>
        <v>0</v>
      </c>
      <c r="Q258" s="103"/>
    </row>
    <row r="259" spans="1:19" ht="14.15" customHeight="1">
      <c r="B259" s="324"/>
      <c r="C259" s="59"/>
      <c r="D259" s="59"/>
      <c r="E259" s="59"/>
      <c r="F259" s="59"/>
      <c r="G259" s="59"/>
      <c r="H259" s="327">
        <f t="shared" si="15"/>
        <v>0</v>
      </c>
      <c r="I259" s="45"/>
      <c r="J259" s="18"/>
      <c r="K259" s="327">
        <f t="shared" si="16"/>
        <v>0</v>
      </c>
      <c r="L259" s="45"/>
      <c r="M259" s="202">
        <f t="shared" si="17"/>
        <v>0</v>
      </c>
      <c r="N259" s="59"/>
      <c r="O259" s="329">
        <f t="shared" si="18"/>
        <v>0</v>
      </c>
      <c r="P259" s="330">
        <f t="shared" si="19"/>
        <v>0</v>
      </c>
      <c r="Q259" s="103"/>
    </row>
    <row r="260" spans="1:19" ht="14.15" customHeight="1">
      <c r="B260" s="324"/>
      <c r="C260" s="59"/>
      <c r="D260" s="59"/>
      <c r="E260" s="59"/>
      <c r="F260" s="59"/>
      <c r="G260" s="59"/>
      <c r="H260" s="327">
        <f t="shared" si="15"/>
        <v>0</v>
      </c>
      <c r="I260" s="45"/>
      <c r="J260" s="18"/>
      <c r="K260" s="327">
        <f t="shared" si="16"/>
        <v>0</v>
      </c>
      <c r="L260" s="45"/>
      <c r="M260" s="202">
        <f t="shared" si="17"/>
        <v>0</v>
      </c>
      <c r="N260" s="59"/>
      <c r="O260" s="329">
        <f t="shared" si="18"/>
        <v>0</v>
      </c>
      <c r="P260" s="330">
        <f t="shared" si="19"/>
        <v>0</v>
      </c>
      <c r="Q260" s="103"/>
    </row>
    <row r="261" spans="1:19" ht="14.15" customHeight="1">
      <c r="B261" s="324"/>
      <c r="C261" s="59"/>
      <c r="D261" s="59"/>
      <c r="E261" s="59"/>
      <c r="F261" s="59"/>
      <c r="G261" s="59"/>
      <c r="H261" s="327">
        <f t="shared" si="15"/>
        <v>0</v>
      </c>
      <c r="I261" s="45"/>
      <c r="J261" s="18"/>
      <c r="K261" s="327">
        <f t="shared" si="16"/>
        <v>0</v>
      </c>
      <c r="L261" s="45"/>
      <c r="M261" s="202">
        <f t="shared" si="17"/>
        <v>0</v>
      </c>
      <c r="N261" s="59"/>
      <c r="O261" s="329">
        <f t="shared" si="18"/>
        <v>0</v>
      </c>
      <c r="P261" s="330">
        <f t="shared" si="19"/>
        <v>0</v>
      </c>
      <c r="Q261" s="103"/>
    </row>
    <row r="262" spans="1:19" ht="15" customHeight="1">
      <c r="B262" s="244"/>
      <c r="C262" s="342"/>
      <c r="D262" s="342"/>
      <c r="E262" s="342"/>
      <c r="F262" s="342"/>
      <c r="G262" s="342"/>
      <c r="H262" s="331">
        <f t="shared" si="15"/>
        <v>0</v>
      </c>
      <c r="I262" s="45"/>
      <c r="J262" s="205"/>
      <c r="K262" s="331">
        <f t="shared" si="16"/>
        <v>0</v>
      </c>
      <c r="L262" s="45"/>
      <c r="M262" s="332">
        <f t="shared" si="17"/>
        <v>0</v>
      </c>
      <c r="N262" s="342"/>
      <c r="O262" s="333">
        <f t="shared" si="18"/>
        <v>0</v>
      </c>
      <c r="P262" s="334">
        <f t="shared" si="19"/>
        <v>0</v>
      </c>
      <c r="Q262" s="343"/>
    </row>
    <row r="263" spans="1:19" ht="15" customHeight="1">
      <c r="B263" s="335" t="s">
        <v>754</v>
      </c>
      <c r="C263" s="336">
        <f>SUM(C13:C262)</f>
        <v>2234.5152838028075</v>
      </c>
      <c r="D263" s="336">
        <f>SUM(D13:D262)</f>
        <v>0</v>
      </c>
      <c r="E263" s="336">
        <f>SUM(E13:E262)</f>
        <v>0</v>
      </c>
      <c r="F263" s="336">
        <f>SUM(F13:F262)</f>
        <v>1922.9783450100003</v>
      </c>
      <c r="G263" s="337">
        <f>SUM(G13:G262)</f>
        <v>1866.9692669999999</v>
      </c>
      <c r="H263" s="341"/>
      <c r="J263" s="344"/>
      <c r="K263" s="115"/>
      <c r="M263" s="345"/>
      <c r="N263" s="338">
        <f>SUM(N13:N262)</f>
        <v>5429.6123839589363</v>
      </c>
      <c r="O263" s="346"/>
      <c r="P263" s="338">
        <f>SUM(P13:P262)</f>
        <v>0.52835343744416796</v>
      </c>
      <c r="Q263" s="338">
        <f>(1-P263)*100</f>
        <v>47.164656255583203</v>
      </c>
      <c r="R263" s="339">
        <f>1-SUM(O13:O262)</f>
        <v>0.69382884676896128</v>
      </c>
      <c r="S263" s="35"/>
    </row>
    <row r="264" spans="1:19" ht="14.15" customHeight="1">
      <c r="B264" s="33"/>
      <c r="C264" s="33"/>
      <c r="D264" s="33"/>
      <c r="E264" s="33"/>
      <c r="F264" s="33"/>
      <c r="G264" s="33"/>
      <c r="N264" s="33"/>
      <c r="P264" s="33"/>
      <c r="Q264" s="33"/>
      <c r="R264" s="33"/>
    </row>
    <row r="265" spans="1:19" ht="14.15" customHeight="1"/>
    <row r="266" spans="1:19" ht="14.15" customHeight="1"/>
    <row r="267" spans="1:19" ht="15" customHeight="1"/>
    <row r="268" spans="1:19" ht="14.15" customHeight="1">
      <c r="A268" s="551" t="s">
        <v>147</v>
      </c>
      <c r="B268" s="33"/>
      <c r="C268" s="33" t="s">
        <v>42</v>
      </c>
      <c r="D268" s="33"/>
      <c r="E268" s="33"/>
      <c r="F268" s="63"/>
      <c r="G268" s="35"/>
    </row>
    <row r="269" spans="1:19" ht="14.15" customHeight="1">
      <c r="A269" s="541"/>
      <c r="G269" s="35"/>
    </row>
    <row r="270" spans="1:19" ht="14.15" customHeight="1">
      <c r="A270" s="541" t="s">
        <v>43</v>
      </c>
      <c r="C270" s="36" t="s">
        <v>42</v>
      </c>
      <c r="G270" s="35"/>
    </row>
    <row r="271" spans="1:19" ht="14.15" customHeight="1">
      <c r="A271" s="541"/>
      <c r="G271" s="35"/>
    </row>
    <row r="272" spans="1:19" ht="15" customHeight="1">
      <c r="A272" s="552" t="s">
        <v>294</v>
      </c>
      <c r="B272" s="38"/>
      <c r="C272" s="340" t="s">
        <v>149</v>
      </c>
      <c r="D272" s="100"/>
      <c r="G272" s="35"/>
    </row>
    <row r="273" spans="1:6" ht="14.15" customHeight="1">
      <c r="A273" s="33"/>
      <c r="B273" s="33"/>
      <c r="C273" s="33"/>
      <c r="D273" s="33"/>
      <c r="E273" s="33"/>
      <c r="F273" s="33"/>
    </row>
    <row r="274" spans="1:6" ht="14.15" customHeight="1"/>
    <row r="275" spans="1:6" ht="14.15" customHeight="1"/>
  </sheetData>
  <mergeCells count="17">
    <mergeCell ref="A6:G6"/>
    <mergeCell ref="J10:J12"/>
    <mergeCell ref="B10:B12"/>
    <mergeCell ref="Q10:Q12"/>
    <mergeCell ref="K10:K12"/>
    <mergeCell ref="O10:O12"/>
    <mergeCell ref="E10:E12"/>
    <mergeCell ref="F10:F12"/>
    <mergeCell ref="C10:C12"/>
    <mergeCell ref="D10:D12"/>
    <mergeCell ref="G10:G12"/>
    <mergeCell ref="H10:H12"/>
    <mergeCell ref="R10:R12"/>
    <mergeCell ref="P10:P12"/>
    <mergeCell ref="N10:N12"/>
    <mergeCell ref="M10:M12"/>
    <mergeCell ref="A7:G7"/>
  </mergeCell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275"/>
  <sheetViews>
    <sheetView showRuler="0" workbookViewId="0">
      <selection sqref="A1:XFD1048576"/>
    </sheetView>
  </sheetViews>
  <sheetFormatPr defaultColWidth="13.7265625" defaultRowHeight="12.5"/>
  <cols>
    <col min="1" max="1" width="7.453125" customWidth="1"/>
    <col min="2" max="2" width="59.453125" customWidth="1"/>
    <col min="3" max="3" width="20.81640625" customWidth="1"/>
    <col min="4" max="4" width="17.26953125" customWidth="1"/>
    <col min="5" max="5" width="12.81640625" customWidth="1"/>
    <col min="6" max="6" width="20.54296875" customWidth="1"/>
    <col min="7" max="7" width="21.81640625" customWidth="1"/>
    <col min="8" max="8" width="19" customWidth="1"/>
    <col min="9" max="9" width="1" customWidth="1"/>
    <col min="10" max="10" width="15.26953125" customWidth="1"/>
    <col min="11" max="11" width="12" customWidth="1"/>
    <col min="12" max="12" width="1.81640625" customWidth="1"/>
    <col min="13" max="13" width="25.1796875" customWidth="1"/>
    <col min="14" max="14" width="12.81640625" customWidth="1"/>
    <col min="15" max="15" width="25.1796875" customWidth="1"/>
    <col min="16" max="16" width="27.453125" customWidth="1"/>
    <col min="17" max="17" width="13" customWidth="1"/>
    <col min="18" max="18" width="16.453125" customWidth="1"/>
    <col min="19" max="19" width="9.54296875" customWidth="1"/>
  </cols>
  <sheetData>
    <row r="1" spans="1:19" ht="22.5" customHeight="1">
      <c r="A1" s="527" t="s">
        <v>0</v>
      </c>
    </row>
    <row r="2" spans="1:19" ht="22.5" customHeight="1"/>
    <row r="3" spans="1:19" ht="22.5" customHeight="1">
      <c r="A3" s="528" t="s">
        <v>1</v>
      </c>
    </row>
    <row r="4" spans="1:19" ht="17.5" customHeight="1">
      <c r="A4" s="39"/>
      <c r="B4" s="130"/>
      <c r="C4" s="130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1:19" ht="18.399999999999999" customHeight="1"/>
    <row r="6" spans="1:19" ht="22.5" customHeight="1">
      <c r="A6" s="642" t="s">
        <v>2</v>
      </c>
      <c r="B6" s="643"/>
      <c r="C6" s="643"/>
      <c r="D6" s="643"/>
      <c r="E6" s="643"/>
      <c r="F6" s="643"/>
      <c r="G6" s="644"/>
      <c r="H6" s="35"/>
    </row>
    <row r="7" spans="1:19" ht="23.25" customHeight="1">
      <c r="A7" s="639" t="s">
        <v>1043</v>
      </c>
      <c r="B7" s="640"/>
      <c r="C7" s="640"/>
      <c r="D7" s="640"/>
      <c r="E7" s="640"/>
      <c r="F7" s="640"/>
      <c r="G7" s="641"/>
      <c r="H7" s="35"/>
    </row>
    <row r="8" spans="1:19" ht="18.399999999999999" customHeight="1">
      <c r="A8" s="44"/>
      <c r="B8" s="106"/>
      <c r="C8" s="106"/>
      <c r="D8" s="106"/>
      <c r="E8" s="106"/>
      <c r="F8" s="106"/>
      <c r="G8" s="106"/>
    </row>
    <row r="9" spans="1:19" ht="18.399999999999999" customHeight="1">
      <c r="B9" s="312">
        <v>1</v>
      </c>
      <c r="C9" s="313">
        <v>2</v>
      </c>
      <c r="D9" s="313">
        <v>3</v>
      </c>
      <c r="E9" s="313">
        <v>4</v>
      </c>
      <c r="F9" s="313">
        <v>5</v>
      </c>
      <c r="G9" s="313">
        <v>6</v>
      </c>
      <c r="H9" s="314">
        <v>7</v>
      </c>
      <c r="I9" s="45"/>
      <c r="J9" s="315">
        <v>8</v>
      </c>
      <c r="K9" s="316">
        <v>9</v>
      </c>
      <c r="L9" s="45"/>
      <c r="M9" s="312">
        <v>10</v>
      </c>
      <c r="N9" s="313">
        <v>11</v>
      </c>
      <c r="O9" s="313">
        <v>12</v>
      </c>
      <c r="P9" s="313">
        <v>13</v>
      </c>
      <c r="Q9" s="314">
        <v>14</v>
      </c>
      <c r="R9" s="317">
        <v>15</v>
      </c>
      <c r="S9" s="35"/>
    </row>
    <row r="10" spans="1:19" ht="14.15" customHeight="1">
      <c r="B10" s="636" t="s">
        <v>846</v>
      </c>
      <c r="C10" s="633" t="s">
        <v>847</v>
      </c>
      <c r="D10" s="633" t="s">
        <v>848</v>
      </c>
      <c r="E10" s="633" t="s">
        <v>849</v>
      </c>
      <c r="F10" s="633" t="s">
        <v>850</v>
      </c>
      <c r="G10" s="633" t="s">
        <v>851</v>
      </c>
      <c r="H10" s="646" t="s">
        <v>852</v>
      </c>
      <c r="I10" s="45"/>
      <c r="J10" s="645" t="s">
        <v>853</v>
      </c>
      <c r="K10" s="649" t="s">
        <v>854</v>
      </c>
      <c r="L10" s="45"/>
      <c r="M10" s="636" t="s">
        <v>855</v>
      </c>
      <c r="N10" s="633" t="s">
        <v>856</v>
      </c>
      <c r="O10" s="633" t="s">
        <v>857</v>
      </c>
      <c r="P10" s="633" t="s">
        <v>858</v>
      </c>
      <c r="Q10" s="646" t="s">
        <v>816</v>
      </c>
      <c r="R10" s="630" t="s">
        <v>829</v>
      </c>
      <c r="S10" s="35"/>
    </row>
    <row r="11" spans="1:19" ht="14.15" customHeight="1">
      <c r="B11" s="637"/>
      <c r="C11" s="634"/>
      <c r="D11" s="634"/>
      <c r="E11" s="634"/>
      <c r="F11" s="634"/>
      <c r="G11" s="634"/>
      <c r="H11" s="647"/>
      <c r="I11" s="45"/>
      <c r="J11" s="637"/>
      <c r="K11" s="647"/>
      <c r="L11" s="45"/>
      <c r="M11" s="637"/>
      <c r="N11" s="634"/>
      <c r="O11" s="634"/>
      <c r="P11" s="634"/>
      <c r="Q11" s="647"/>
      <c r="R11" s="631"/>
      <c r="S11" s="35"/>
    </row>
    <row r="12" spans="1:19" ht="15" customHeight="1">
      <c r="B12" s="638"/>
      <c r="C12" s="635"/>
      <c r="D12" s="635"/>
      <c r="E12" s="635"/>
      <c r="F12" s="635"/>
      <c r="G12" s="635"/>
      <c r="H12" s="648"/>
      <c r="I12" s="45"/>
      <c r="J12" s="638"/>
      <c r="K12" s="648"/>
      <c r="L12" s="45"/>
      <c r="M12" s="638"/>
      <c r="N12" s="635"/>
      <c r="O12" s="635"/>
      <c r="P12" s="635"/>
      <c r="Q12" s="648"/>
      <c r="R12" s="632"/>
      <c r="S12" s="35"/>
    </row>
    <row r="13" spans="1:19" ht="14.15" customHeight="1">
      <c r="B13" s="318" t="s">
        <v>859</v>
      </c>
      <c r="C13" s="319">
        <v>42.4562956898301</v>
      </c>
      <c r="D13" s="261">
        <v>0</v>
      </c>
      <c r="E13" s="261">
        <v>0</v>
      </c>
      <c r="F13" s="319">
        <v>35.967944019999997</v>
      </c>
      <c r="G13" s="319">
        <v>34.920333999999997</v>
      </c>
      <c r="H13" s="320">
        <f t="shared" ref="H13:H76" si="0">+C13+D13-E13-F13</f>
        <v>6.4883516698301023</v>
      </c>
      <c r="I13" s="45"/>
      <c r="J13" s="321">
        <v>1.3635447577982001</v>
      </c>
      <c r="K13" s="320">
        <f t="shared" ref="K13:K76" si="1">+H13-J13</f>
        <v>5.124806912031902</v>
      </c>
      <c r="L13" s="45"/>
      <c r="M13" s="214">
        <f t="shared" ref="M13:M76" si="2">+IF(ISERROR(K13/(F13+J13)),0,K13/(F13+J13))</f>
        <v>0.13727839633011715</v>
      </c>
      <c r="N13" s="319">
        <v>99.672869260151899</v>
      </c>
      <c r="O13" s="322">
        <f t="shared" ref="O13:O76" si="3">IF(K13&lt;0,N13/$N$263,0)</f>
        <v>0</v>
      </c>
      <c r="P13" s="323">
        <f t="shared" ref="P13:P76" si="4">(M13^2*O13)*100</f>
        <v>0</v>
      </c>
      <c r="Q13" s="341"/>
      <c r="R13" s="33"/>
    </row>
    <row r="14" spans="1:19" ht="14.15" customHeight="1">
      <c r="B14" s="324" t="s">
        <v>860</v>
      </c>
      <c r="C14" s="325">
        <v>98.941122266399802</v>
      </c>
      <c r="D14" s="326">
        <v>0</v>
      </c>
      <c r="E14" s="326">
        <v>0</v>
      </c>
      <c r="F14" s="325">
        <v>101.40310757</v>
      </c>
      <c r="G14" s="325">
        <v>98.449618999999998</v>
      </c>
      <c r="H14" s="327">
        <f t="shared" si="0"/>
        <v>-2.4619853036002013</v>
      </c>
      <c r="I14" s="45"/>
      <c r="J14" s="328">
        <v>9.0238625426542995</v>
      </c>
      <c r="K14" s="327">
        <f t="shared" si="1"/>
        <v>-11.485847846254501</v>
      </c>
      <c r="L14" s="45"/>
      <c r="M14" s="202">
        <f t="shared" si="2"/>
        <v>-0.10401306704817656</v>
      </c>
      <c r="N14" s="325">
        <v>307.29629314347198</v>
      </c>
      <c r="O14" s="329">
        <f t="shared" si="3"/>
        <v>5.6596359263386423E-2</v>
      </c>
      <c r="P14" s="330">
        <f t="shared" si="4"/>
        <v>6.123000573059359E-2</v>
      </c>
      <c r="Q14" s="103"/>
    </row>
    <row r="15" spans="1:19" ht="14.15" customHeight="1">
      <c r="B15" s="324" t="s">
        <v>861</v>
      </c>
      <c r="C15" s="325">
        <v>23.385681458052801</v>
      </c>
      <c r="D15" s="326">
        <v>0</v>
      </c>
      <c r="E15" s="326">
        <v>0</v>
      </c>
      <c r="F15" s="325">
        <v>18.606497829999999</v>
      </c>
      <c r="G15" s="325">
        <v>18.064561000000001</v>
      </c>
      <c r="H15" s="327">
        <f t="shared" si="0"/>
        <v>4.7791836280528024</v>
      </c>
      <c r="I15" s="45"/>
      <c r="J15" s="328">
        <v>0.36003573301050001</v>
      </c>
      <c r="K15" s="327">
        <f t="shared" si="1"/>
        <v>4.4191478950423022</v>
      </c>
      <c r="L15" s="45"/>
      <c r="M15" s="202">
        <f t="shared" si="2"/>
        <v>0.23299713046461745</v>
      </c>
      <c r="N15" s="325">
        <v>63.8833772761066</v>
      </c>
      <c r="O15" s="329">
        <f t="shared" si="3"/>
        <v>0</v>
      </c>
      <c r="P15" s="330">
        <f t="shared" si="4"/>
        <v>0</v>
      </c>
      <c r="Q15" s="103"/>
    </row>
    <row r="16" spans="1:19" ht="14.15" customHeight="1">
      <c r="B16" s="324" t="s">
        <v>862</v>
      </c>
      <c r="C16" s="325">
        <v>3.4320387830612198</v>
      </c>
      <c r="D16" s="326">
        <v>0</v>
      </c>
      <c r="E16" s="326">
        <v>0</v>
      </c>
      <c r="F16" s="325">
        <v>5.8892544400000002</v>
      </c>
      <c r="G16" s="325">
        <v>4.8235479999999997</v>
      </c>
      <c r="H16" s="327">
        <f t="shared" si="0"/>
        <v>-2.4572156569387804</v>
      </c>
      <c r="I16" s="45"/>
      <c r="J16" s="328">
        <v>0.69151625634479996</v>
      </c>
      <c r="K16" s="327">
        <f t="shared" si="1"/>
        <v>-3.1487319132835805</v>
      </c>
      <c r="L16" s="45"/>
      <c r="M16" s="202">
        <f t="shared" si="2"/>
        <v>-0.47847464355998626</v>
      </c>
      <c r="N16" s="325">
        <v>8.4643526270414604</v>
      </c>
      <c r="O16" s="329">
        <f t="shared" si="3"/>
        <v>1.5589239209871147E-3</v>
      </c>
      <c r="P16" s="330">
        <f t="shared" si="4"/>
        <v>3.5689690050617041E-2</v>
      </c>
      <c r="Q16" s="103"/>
    </row>
    <row r="17" spans="2:17" ht="14.15" customHeight="1">
      <c r="B17" s="324" t="s">
        <v>863</v>
      </c>
      <c r="C17" s="325">
        <v>0.29682845076530601</v>
      </c>
      <c r="D17" s="326">
        <v>0</v>
      </c>
      <c r="E17" s="326">
        <v>0</v>
      </c>
      <c r="F17" s="325">
        <v>0.1236</v>
      </c>
      <c r="G17" s="325">
        <v>0.12</v>
      </c>
      <c r="H17" s="327">
        <f t="shared" si="0"/>
        <v>0.17322845076530602</v>
      </c>
      <c r="I17" s="45"/>
      <c r="J17" s="328">
        <v>5.3061480000000001E-3</v>
      </c>
      <c r="K17" s="327">
        <f t="shared" si="1"/>
        <v>0.16792230276530601</v>
      </c>
      <c r="L17" s="45"/>
      <c r="M17" s="202">
        <f t="shared" si="2"/>
        <v>1.302671015856482</v>
      </c>
      <c r="N17" s="325">
        <v>0.34729656872238501</v>
      </c>
      <c r="O17" s="329">
        <f t="shared" si="3"/>
        <v>0</v>
      </c>
      <c r="P17" s="330">
        <f t="shared" si="4"/>
        <v>0</v>
      </c>
      <c r="Q17" s="103"/>
    </row>
    <row r="18" spans="2:17" ht="14.15" customHeight="1">
      <c r="B18" s="324" t="s">
        <v>864</v>
      </c>
      <c r="C18" s="325">
        <v>0.18</v>
      </c>
      <c r="D18" s="326">
        <v>0</v>
      </c>
      <c r="E18" s="326">
        <v>0</v>
      </c>
      <c r="F18" s="325">
        <v>0.21638437760000001</v>
      </c>
      <c r="G18" s="325">
        <v>0.154472</v>
      </c>
      <c r="H18" s="327">
        <f t="shared" si="0"/>
        <v>-3.6384377600000017E-2</v>
      </c>
      <c r="I18" s="45"/>
      <c r="J18" s="328">
        <v>2.4501203075648001E-2</v>
      </c>
      <c r="K18" s="327">
        <f t="shared" si="1"/>
        <v>-6.0885580675648018E-2</v>
      </c>
      <c r="L18" s="45"/>
      <c r="M18" s="202">
        <f t="shared" si="2"/>
        <v>-0.25275726552362776</v>
      </c>
      <c r="N18" s="325">
        <v>0.40331214432277002</v>
      </c>
      <c r="O18" s="329">
        <f t="shared" si="3"/>
        <v>7.4280098799373197E-5</v>
      </c>
      <c r="P18" s="330">
        <f t="shared" si="4"/>
        <v>4.7454758681456387E-4</v>
      </c>
      <c r="Q18" s="103"/>
    </row>
    <row r="19" spans="2:17" ht="14.15" customHeight="1">
      <c r="B19" s="324" t="s">
        <v>865</v>
      </c>
      <c r="C19" s="325">
        <v>25.549431669088801</v>
      </c>
      <c r="D19" s="326">
        <v>0</v>
      </c>
      <c r="E19" s="326">
        <v>0</v>
      </c>
      <c r="F19" s="325">
        <v>26.18923217</v>
      </c>
      <c r="G19" s="325">
        <v>25.426438999999998</v>
      </c>
      <c r="H19" s="327">
        <f t="shared" si="0"/>
        <v>-0.63980050091119978</v>
      </c>
      <c r="I19" s="45"/>
      <c r="J19" s="328">
        <v>2.6293989098680002</v>
      </c>
      <c r="K19" s="327">
        <f t="shared" si="1"/>
        <v>-3.2691994107792</v>
      </c>
      <c r="L19" s="45"/>
      <c r="M19" s="202">
        <f t="shared" si="2"/>
        <v>-0.11344048236430576</v>
      </c>
      <c r="N19" s="325">
        <v>73.714486107800298</v>
      </c>
      <c r="O19" s="329">
        <f t="shared" si="3"/>
        <v>1.3576380944904997E-2</v>
      </c>
      <c r="P19" s="330">
        <f t="shared" si="4"/>
        <v>1.7471095778018791E-2</v>
      </c>
      <c r="Q19" s="103"/>
    </row>
    <row r="20" spans="2:17" ht="14.15" customHeight="1">
      <c r="B20" s="324" t="s">
        <v>866</v>
      </c>
      <c r="C20" s="325">
        <v>116.227546</v>
      </c>
      <c r="D20" s="326">
        <v>0</v>
      </c>
      <c r="E20" s="326">
        <v>0</v>
      </c>
      <c r="F20" s="325">
        <v>113.28913119000001</v>
      </c>
      <c r="G20" s="325">
        <v>98.695273</v>
      </c>
      <c r="H20" s="327">
        <f t="shared" si="0"/>
        <v>2.9384148099999976</v>
      </c>
      <c r="I20" s="45"/>
      <c r="J20" s="328">
        <v>2.0833871225840999</v>
      </c>
      <c r="K20" s="327">
        <f t="shared" si="1"/>
        <v>0.85502768741589774</v>
      </c>
      <c r="L20" s="45"/>
      <c r="M20" s="202">
        <f t="shared" si="2"/>
        <v>7.4110169381874083E-3</v>
      </c>
      <c r="N20" s="325">
        <v>354.58452700811199</v>
      </c>
      <c r="O20" s="329">
        <f t="shared" si="3"/>
        <v>0</v>
      </c>
      <c r="P20" s="330">
        <f t="shared" si="4"/>
        <v>0</v>
      </c>
      <c r="Q20" s="103"/>
    </row>
    <row r="21" spans="2:17" ht="14.15" customHeight="1">
      <c r="B21" s="324" t="s">
        <v>867</v>
      </c>
      <c r="C21" s="325">
        <v>1.8</v>
      </c>
      <c r="D21" s="326">
        <v>0</v>
      </c>
      <c r="E21" s="326">
        <v>0</v>
      </c>
      <c r="F21" s="325">
        <v>1.3123587000000001</v>
      </c>
      <c r="G21" s="325">
        <v>1.0022899999999999</v>
      </c>
      <c r="H21" s="327">
        <f t="shared" si="0"/>
        <v>0.48764129999999994</v>
      </c>
      <c r="I21" s="45"/>
      <c r="J21" s="328">
        <v>5.787501867E-2</v>
      </c>
      <c r="K21" s="327">
        <f t="shared" si="1"/>
        <v>0.42976628132999994</v>
      </c>
      <c r="L21" s="45"/>
      <c r="M21" s="202">
        <f t="shared" si="2"/>
        <v>0.3136445085785417</v>
      </c>
      <c r="N21" s="325">
        <v>3.5986568141500301</v>
      </c>
      <c r="O21" s="329">
        <f t="shared" si="3"/>
        <v>0</v>
      </c>
      <c r="P21" s="330">
        <f t="shared" si="4"/>
        <v>0</v>
      </c>
      <c r="Q21" s="103"/>
    </row>
    <row r="22" spans="2:17" ht="14.15" customHeight="1">
      <c r="B22" s="324" t="s">
        <v>868</v>
      </c>
      <c r="C22" s="325">
        <v>0.52812694873043498</v>
      </c>
      <c r="D22" s="326">
        <v>0</v>
      </c>
      <c r="E22" s="326">
        <v>0</v>
      </c>
      <c r="F22" s="325">
        <v>2.1194436896000002</v>
      </c>
      <c r="G22" s="325">
        <v>1.743824</v>
      </c>
      <c r="H22" s="327">
        <f t="shared" si="0"/>
        <v>-1.5913167408695652</v>
      </c>
      <c r="I22" s="45"/>
      <c r="J22" s="328">
        <v>0.18782509977235201</v>
      </c>
      <c r="K22" s="327">
        <f t="shared" si="1"/>
        <v>-1.7791418406419173</v>
      </c>
      <c r="L22" s="45"/>
      <c r="M22" s="202">
        <f t="shared" si="2"/>
        <v>-0.77110298064834415</v>
      </c>
      <c r="N22" s="325">
        <v>5.449526696136</v>
      </c>
      <c r="O22" s="329">
        <f t="shared" si="3"/>
        <v>1.0036677226234229E-3</v>
      </c>
      <c r="P22" s="330">
        <f t="shared" si="4"/>
        <v>5.9678063392791462E-2</v>
      </c>
      <c r="Q22" s="103"/>
    </row>
    <row r="23" spans="2:17" ht="14.15" customHeight="1">
      <c r="B23" s="324" t="s">
        <v>869</v>
      </c>
      <c r="C23" s="325">
        <v>0.446281040273171</v>
      </c>
      <c r="D23" s="326">
        <v>0</v>
      </c>
      <c r="E23" s="326">
        <v>0</v>
      </c>
      <c r="F23" s="325">
        <v>0.31497548320000002</v>
      </c>
      <c r="G23" s="325">
        <v>0.224854</v>
      </c>
      <c r="H23" s="327">
        <f t="shared" si="0"/>
        <v>0.13130555707317099</v>
      </c>
      <c r="I23" s="45"/>
      <c r="J23" s="328">
        <v>1.4359732279087999E-2</v>
      </c>
      <c r="K23" s="327">
        <f t="shared" si="1"/>
        <v>0.11694582479408298</v>
      </c>
      <c r="L23" s="45"/>
      <c r="M23" s="202">
        <f t="shared" si="2"/>
        <v>0.35509662889818949</v>
      </c>
      <c r="N23" s="325">
        <v>0.71803187909250799</v>
      </c>
      <c r="O23" s="329">
        <f t="shared" si="3"/>
        <v>0</v>
      </c>
      <c r="P23" s="330">
        <f t="shared" si="4"/>
        <v>0</v>
      </c>
      <c r="Q23" s="103"/>
    </row>
    <row r="24" spans="2:17" ht="14.15" customHeight="1">
      <c r="B24" s="324" t="s">
        <v>870</v>
      </c>
      <c r="C24" s="325">
        <v>2</v>
      </c>
      <c r="D24" s="326">
        <v>0</v>
      </c>
      <c r="E24" s="326">
        <v>0</v>
      </c>
      <c r="F24" s="325">
        <v>1.72454577</v>
      </c>
      <c r="G24" s="325">
        <v>1.399559</v>
      </c>
      <c r="H24" s="327">
        <f t="shared" si="0"/>
        <v>0.27545423000000002</v>
      </c>
      <c r="I24" s="45"/>
      <c r="J24" s="328">
        <v>6.2135384093100002E-2</v>
      </c>
      <c r="K24" s="327">
        <f t="shared" si="1"/>
        <v>0.21331884590690003</v>
      </c>
      <c r="L24" s="45"/>
      <c r="M24" s="202">
        <f t="shared" si="2"/>
        <v>0.11939390831890112</v>
      </c>
      <c r="N24" s="325">
        <v>5.3557569569678698</v>
      </c>
      <c r="O24" s="329">
        <f t="shared" si="3"/>
        <v>0</v>
      </c>
      <c r="P24" s="330">
        <f t="shared" si="4"/>
        <v>0</v>
      </c>
      <c r="Q24" s="103"/>
    </row>
    <row r="25" spans="2:17" ht="14.15" customHeight="1">
      <c r="B25" s="324" t="s">
        <v>871</v>
      </c>
      <c r="C25" s="325">
        <v>3.5999999999999997E-2</v>
      </c>
      <c r="D25" s="326">
        <v>0</v>
      </c>
      <c r="E25" s="326">
        <v>0</v>
      </c>
      <c r="F25" s="325">
        <v>1.2627285E-2</v>
      </c>
      <c r="G25" s="325">
        <v>8.1729999999999997E-3</v>
      </c>
      <c r="H25" s="327">
        <f t="shared" si="0"/>
        <v>2.3372714999999995E-2</v>
      </c>
      <c r="I25" s="45"/>
      <c r="J25" s="328">
        <v>6.2707097309999996E-4</v>
      </c>
      <c r="K25" s="327">
        <f t="shared" si="1"/>
        <v>2.2745644026899995E-2</v>
      </c>
      <c r="L25" s="45"/>
      <c r="M25" s="202">
        <f t="shared" si="2"/>
        <v>1.7160882107786124</v>
      </c>
      <c r="N25" s="325">
        <v>4.8860157453040502E-2</v>
      </c>
      <c r="O25" s="329">
        <f t="shared" si="3"/>
        <v>0</v>
      </c>
      <c r="P25" s="330">
        <f t="shared" si="4"/>
        <v>0</v>
      </c>
      <c r="Q25" s="103"/>
    </row>
    <row r="26" spans="2:17" ht="14.15" customHeight="1">
      <c r="B26" s="324" t="s">
        <v>872</v>
      </c>
      <c r="C26" s="325">
        <v>0.25</v>
      </c>
      <c r="D26" s="326">
        <v>0</v>
      </c>
      <c r="E26" s="326">
        <v>0</v>
      </c>
      <c r="F26" s="325">
        <v>0.22811171</v>
      </c>
      <c r="G26" s="325">
        <v>0.165157</v>
      </c>
      <c r="H26" s="327">
        <f t="shared" si="0"/>
        <v>2.1888290000000005E-2</v>
      </c>
      <c r="I26" s="45"/>
      <c r="J26" s="328">
        <v>1.4126958200300001E-2</v>
      </c>
      <c r="K26" s="327">
        <f t="shared" si="1"/>
        <v>7.7613317997000039E-3</v>
      </c>
      <c r="L26" s="45"/>
      <c r="M26" s="202">
        <f t="shared" si="2"/>
        <v>3.2040020106461238E-2</v>
      </c>
      <c r="N26" s="325">
        <v>0.44823883576485002</v>
      </c>
      <c r="O26" s="329">
        <f t="shared" si="3"/>
        <v>0</v>
      </c>
      <c r="P26" s="330">
        <f t="shared" si="4"/>
        <v>0</v>
      </c>
      <c r="Q26" s="103"/>
    </row>
    <row r="27" spans="2:17" ht="14.15" customHeight="1">
      <c r="B27" s="324" t="s">
        <v>873</v>
      </c>
      <c r="C27" s="325">
        <v>9.5000000000000001E-2</v>
      </c>
      <c r="D27" s="326">
        <v>0</v>
      </c>
      <c r="E27" s="326">
        <v>0</v>
      </c>
      <c r="F27" s="325">
        <v>0.1071592224</v>
      </c>
      <c r="G27" s="325">
        <v>7.0295999999999997E-2</v>
      </c>
      <c r="H27" s="327">
        <f t="shared" si="0"/>
        <v>-1.2159222400000003E-2</v>
      </c>
      <c r="I27" s="45"/>
      <c r="J27" s="328">
        <v>6.6513729343679997E-3</v>
      </c>
      <c r="K27" s="327">
        <f t="shared" si="1"/>
        <v>-1.8810595334368001E-2</v>
      </c>
      <c r="L27" s="45"/>
      <c r="M27" s="202">
        <f t="shared" si="2"/>
        <v>-0.16527982547761669</v>
      </c>
      <c r="N27" s="325">
        <v>0.16209082994634899</v>
      </c>
      <c r="O27" s="329">
        <f t="shared" si="3"/>
        <v>2.9853112613567899E-5</v>
      </c>
      <c r="P27" s="330">
        <f t="shared" si="4"/>
        <v>8.1551003676519788E-5</v>
      </c>
      <c r="Q27" s="103"/>
    </row>
    <row r="28" spans="2:17" ht="14.15" customHeight="1">
      <c r="B28" s="324" t="s">
        <v>874</v>
      </c>
      <c r="C28" s="325">
        <v>0.15</v>
      </c>
      <c r="D28" s="326">
        <v>0</v>
      </c>
      <c r="E28" s="326">
        <v>0</v>
      </c>
      <c r="F28" s="325">
        <v>0.17478178999999999</v>
      </c>
      <c r="G28" s="325">
        <v>0.11629299999999999</v>
      </c>
      <c r="H28" s="327">
        <f t="shared" si="0"/>
        <v>-2.4781789999999998E-2</v>
      </c>
      <c r="I28" s="45"/>
      <c r="J28" s="328">
        <v>1.85950346381E-2</v>
      </c>
      <c r="K28" s="327">
        <f t="shared" si="1"/>
        <v>-4.3376824638099998E-2</v>
      </c>
      <c r="L28" s="45"/>
      <c r="M28" s="202">
        <f t="shared" si="2"/>
        <v>-0.22431242585184996</v>
      </c>
      <c r="N28" s="325">
        <v>0.44857694799105902</v>
      </c>
      <c r="O28" s="329">
        <f t="shared" si="3"/>
        <v>8.2616753511967011E-5</v>
      </c>
      <c r="P28" s="330">
        <f t="shared" si="4"/>
        <v>4.1569498895282597E-4</v>
      </c>
      <c r="Q28" s="103"/>
    </row>
    <row r="29" spans="2:17" ht="14.15" customHeight="1">
      <c r="B29" s="324" t="s">
        <v>875</v>
      </c>
      <c r="C29" s="325">
        <v>20.655622834369201</v>
      </c>
      <c r="D29" s="326">
        <v>0</v>
      </c>
      <c r="E29" s="326">
        <v>0</v>
      </c>
      <c r="F29" s="325">
        <v>25.636693820000001</v>
      </c>
      <c r="G29" s="325">
        <v>24.889994000000002</v>
      </c>
      <c r="H29" s="327">
        <f t="shared" si="0"/>
        <v>-4.9810709856308009</v>
      </c>
      <c r="I29" s="45"/>
      <c r="J29" s="328">
        <v>2.6339139230668001</v>
      </c>
      <c r="K29" s="327">
        <f t="shared" si="1"/>
        <v>-7.6149849086976005</v>
      </c>
      <c r="L29" s="45"/>
      <c r="M29" s="202">
        <f t="shared" si="2"/>
        <v>-0.26936049546246948</v>
      </c>
      <c r="N29" s="325">
        <v>79.223553590295893</v>
      </c>
      <c r="O29" s="329">
        <f t="shared" si="3"/>
        <v>1.4591014604348421E-2</v>
      </c>
      <c r="P29" s="330">
        <f t="shared" si="4"/>
        <v>0.10586521810614659</v>
      </c>
      <c r="Q29" s="103"/>
    </row>
    <row r="30" spans="2:17" ht="14.15" customHeight="1">
      <c r="B30" s="324" t="s">
        <v>876</v>
      </c>
      <c r="C30" s="325">
        <v>3.88</v>
      </c>
      <c r="D30" s="326">
        <v>0</v>
      </c>
      <c r="E30" s="326">
        <v>0</v>
      </c>
      <c r="F30" s="325">
        <v>3.0287685600000001</v>
      </c>
      <c r="G30" s="325">
        <v>2.9405519999999998</v>
      </c>
      <c r="H30" s="327">
        <f t="shared" si="0"/>
        <v>0.85123143999999984</v>
      </c>
      <c r="I30" s="45"/>
      <c r="J30" s="328">
        <v>0.1478644810992</v>
      </c>
      <c r="K30" s="327">
        <f t="shared" si="1"/>
        <v>0.70336695890079981</v>
      </c>
      <c r="L30" s="45"/>
      <c r="M30" s="202">
        <f t="shared" si="2"/>
        <v>0.22141901497612582</v>
      </c>
      <c r="N30" s="325">
        <v>6.1078706668530804</v>
      </c>
      <c r="O30" s="329">
        <f t="shared" si="3"/>
        <v>0</v>
      </c>
      <c r="P30" s="330">
        <f t="shared" si="4"/>
        <v>0</v>
      </c>
      <c r="Q30" s="103"/>
    </row>
    <row r="31" spans="2:17" ht="14.15" customHeight="1">
      <c r="B31" s="324" t="s">
        <v>877</v>
      </c>
      <c r="C31" s="325">
        <v>0.52967273647058799</v>
      </c>
      <c r="D31" s="326">
        <v>0</v>
      </c>
      <c r="E31" s="326">
        <v>0</v>
      </c>
      <c r="F31" s="325">
        <v>0.39816415999999999</v>
      </c>
      <c r="G31" s="325">
        <v>0.30307200000000001</v>
      </c>
      <c r="H31" s="327">
        <f t="shared" si="0"/>
        <v>0.131508576470588</v>
      </c>
      <c r="I31" s="45"/>
      <c r="J31" s="328">
        <v>2.6553567830399999E-2</v>
      </c>
      <c r="K31" s="327">
        <f t="shared" si="1"/>
        <v>0.104955008640188</v>
      </c>
      <c r="L31" s="45"/>
      <c r="M31" s="202">
        <f t="shared" si="2"/>
        <v>0.24711708921672107</v>
      </c>
      <c r="N31" s="325">
        <v>0.444124250360942</v>
      </c>
      <c r="O31" s="329">
        <f t="shared" si="3"/>
        <v>0</v>
      </c>
      <c r="P31" s="330">
        <f t="shared" si="4"/>
        <v>0</v>
      </c>
      <c r="Q31" s="103"/>
    </row>
    <row r="32" spans="2:17" ht="14.15" customHeight="1">
      <c r="B32" s="324" t="s">
        <v>878</v>
      </c>
      <c r="C32" s="325">
        <v>1.4020855418086999</v>
      </c>
      <c r="D32" s="326">
        <v>0</v>
      </c>
      <c r="E32" s="326">
        <v>0</v>
      </c>
      <c r="F32" s="325">
        <v>1.38963686</v>
      </c>
      <c r="G32" s="325">
        <v>1.349162</v>
      </c>
      <c r="H32" s="327">
        <f t="shared" si="0"/>
        <v>1.2448681808699957E-2</v>
      </c>
      <c r="I32" s="45"/>
      <c r="J32" s="328">
        <v>0.128749855079</v>
      </c>
      <c r="K32" s="327">
        <f t="shared" si="1"/>
        <v>-0.11630117327030004</v>
      </c>
      <c r="L32" s="45"/>
      <c r="M32" s="202">
        <f t="shared" si="2"/>
        <v>-7.6595225784920687E-2</v>
      </c>
      <c r="N32" s="325">
        <v>2.82273436593041</v>
      </c>
      <c r="O32" s="329">
        <f t="shared" si="3"/>
        <v>5.1987769408177304E-4</v>
      </c>
      <c r="P32" s="330">
        <f t="shared" si="4"/>
        <v>3.0500333309217508E-4</v>
      </c>
      <c r="Q32" s="103"/>
    </row>
    <row r="33" spans="2:17" ht="14.15" customHeight="1">
      <c r="B33" s="324" t="s">
        <v>879</v>
      </c>
      <c r="C33" s="325">
        <v>1.05</v>
      </c>
      <c r="D33" s="326">
        <v>0</v>
      </c>
      <c r="E33" s="326">
        <v>0</v>
      </c>
      <c r="F33" s="325">
        <v>0.97888629000000005</v>
      </c>
      <c r="G33" s="325">
        <v>0.781443</v>
      </c>
      <c r="H33" s="327">
        <f t="shared" si="0"/>
        <v>7.1113709999999997E-2</v>
      </c>
      <c r="I33" s="45"/>
      <c r="J33" s="328">
        <v>0.13617287180189999</v>
      </c>
      <c r="K33" s="327">
        <f t="shared" si="1"/>
        <v>-6.5059161801899995E-2</v>
      </c>
      <c r="L33" s="45"/>
      <c r="M33" s="202">
        <f t="shared" si="2"/>
        <v>-5.8345928207761154E-2</v>
      </c>
      <c r="N33" s="325">
        <v>1.60330958209392</v>
      </c>
      <c r="O33" s="329">
        <f t="shared" si="3"/>
        <v>2.9528987867176004E-4</v>
      </c>
      <c r="P33" s="330">
        <f t="shared" si="4"/>
        <v>1.005239783532245E-4</v>
      </c>
      <c r="Q33" s="103"/>
    </row>
    <row r="34" spans="2:17" ht="14.15" customHeight="1">
      <c r="B34" s="324" t="s">
        <v>880</v>
      </c>
      <c r="C34" s="325">
        <v>0.97</v>
      </c>
      <c r="D34" s="326">
        <v>0</v>
      </c>
      <c r="E34" s="326">
        <v>0</v>
      </c>
      <c r="F34" s="325">
        <v>0.67743924</v>
      </c>
      <c r="G34" s="325">
        <v>0.65770799999999996</v>
      </c>
      <c r="H34" s="327">
        <f t="shared" si="0"/>
        <v>0.29256075999999998</v>
      </c>
      <c r="I34" s="45"/>
      <c r="J34" s="328">
        <v>2.95092532944E-2</v>
      </c>
      <c r="K34" s="327">
        <f t="shared" si="1"/>
        <v>0.26305150670559996</v>
      </c>
      <c r="L34" s="45"/>
      <c r="M34" s="202">
        <f t="shared" si="2"/>
        <v>0.37209430276846972</v>
      </c>
      <c r="N34" s="325">
        <v>1.0321939099297801</v>
      </c>
      <c r="O34" s="329">
        <f t="shared" si="3"/>
        <v>0</v>
      </c>
      <c r="P34" s="330">
        <f t="shared" si="4"/>
        <v>0</v>
      </c>
      <c r="Q34" s="103"/>
    </row>
    <row r="35" spans="2:17" ht="14.15" customHeight="1">
      <c r="B35" s="324" t="s">
        <v>881</v>
      </c>
      <c r="C35" s="325">
        <v>6.984</v>
      </c>
      <c r="D35" s="326">
        <v>0</v>
      </c>
      <c r="E35" s="326">
        <v>0</v>
      </c>
      <c r="F35" s="325">
        <v>6.4446935200000004</v>
      </c>
      <c r="G35" s="325">
        <v>6.2569840000000001</v>
      </c>
      <c r="H35" s="327">
        <f t="shared" si="0"/>
        <v>0.53930647999999959</v>
      </c>
      <c r="I35" s="45"/>
      <c r="J35" s="328">
        <v>0.28511324132479998</v>
      </c>
      <c r="K35" s="327">
        <f t="shared" si="1"/>
        <v>0.25419323867519961</v>
      </c>
      <c r="L35" s="45"/>
      <c r="M35" s="202">
        <f t="shared" si="2"/>
        <v>3.7771253720985033E-2</v>
      </c>
      <c r="N35" s="325">
        <v>12.8503908083438</v>
      </c>
      <c r="O35" s="329">
        <f t="shared" si="3"/>
        <v>0</v>
      </c>
      <c r="P35" s="330">
        <f t="shared" si="4"/>
        <v>0</v>
      </c>
      <c r="Q35" s="103"/>
    </row>
    <row r="36" spans="2:17" ht="14.15" customHeight="1">
      <c r="B36" s="324" t="s">
        <v>882</v>
      </c>
      <c r="C36" s="325">
        <v>0.14499999999999999</v>
      </c>
      <c r="D36" s="326">
        <v>0</v>
      </c>
      <c r="E36" s="326">
        <v>0</v>
      </c>
      <c r="F36" s="325">
        <v>9.6518251200000002E-2</v>
      </c>
      <c r="G36" s="325">
        <v>5.6112000000000002E-2</v>
      </c>
      <c r="H36" s="327">
        <f t="shared" si="0"/>
        <v>4.8481748799999988E-2</v>
      </c>
      <c r="I36" s="45"/>
      <c r="J36" s="328">
        <v>5.5140876910559997E-3</v>
      </c>
      <c r="K36" s="327">
        <f t="shared" si="1"/>
        <v>4.296766110894399E-2</v>
      </c>
      <c r="L36" s="45"/>
      <c r="M36" s="202">
        <f t="shared" si="2"/>
        <v>0.42111806487962872</v>
      </c>
      <c r="N36" s="325">
        <v>7.7239000062772498E-2</v>
      </c>
      <c r="O36" s="329">
        <f t="shared" si="3"/>
        <v>0</v>
      </c>
      <c r="P36" s="330">
        <f t="shared" si="4"/>
        <v>0</v>
      </c>
      <c r="Q36" s="103"/>
    </row>
    <row r="37" spans="2:17" ht="14.15" customHeight="1">
      <c r="B37" s="324" t="s">
        <v>883</v>
      </c>
      <c r="C37" s="325">
        <v>0.02</v>
      </c>
      <c r="D37" s="326">
        <v>0</v>
      </c>
      <c r="E37" s="326">
        <v>0</v>
      </c>
      <c r="F37" s="325">
        <v>1.40725192E-2</v>
      </c>
      <c r="G37" s="325">
        <v>1.0196E-2</v>
      </c>
      <c r="H37" s="327">
        <f t="shared" si="0"/>
        <v>5.9274808000000009E-3</v>
      </c>
      <c r="I37" s="45"/>
      <c r="J37" s="328">
        <v>9.67767145384E-4</v>
      </c>
      <c r="K37" s="327">
        <f t="shared" si="1"/>
        <v>4.9597136546160013E-3</v>
      </c>
      <c r="L37" s="45"/>
      <c r="M37" s="202">
        <f t="shared" si="2"/>
        <v>0.32976191680939521</v>
      </c>
      <c r="N37" s="325">
        <v>5.6173818227470897E-2</v>
      </c>
      <c r="O37" s="329">
        <f t="shared" si="3"/>
        <v>0</v>
      </c>
      <c r="P37" s="330">
        <f t="shared" si="4"/>
        <v>0</v>
      </c>
      <c r="Q37" s="103"/>
    </row>
    <row r="38" spans="2:17" ht="14.15" customHeight="1">
      <c r="B38" s="324" t="s">
        <v>884</v>
      </c>
      <c r="C38" s="325">
        <v>16.975000000000001</v>
      </c>
      <c r="D38" s="326">
        <v>0</v>
      </c>
      <c r="E38" s="326">
        <v>0</v>
      </c>
      <c r="F38" s="325">
        <v>12.306717069999999</v>
      </c>
      <c r="G38" s="325">
        <v>11.948269</v>
      </c>
      <c r="H38" s="327">
        <f t="shared" si="0"/>
        <v>4.6682829300000019</v>
      </c>
      <c r="I38" s="45"/>
      <c r="J38" s="328">
        <v>0.38532331146170001</v>
      </c>
      <c r="K38" s="327">
        <f t="shared" si="1"/>
        <v>4.2829596185383023</v>
      </c>
      <c r="L38" s="45"/>
      <c r="M38" s="202">
        <f t="shared" si="2"/>
        <v>0.3374524103149007</v>
      </c>
      <c r="N38" s="325">
        <v>26.521813703914201</v>
      </c>
      <c r="O38" s="329">
        <f t="shared" si="3"/>
        <v>0</v>
      </c>
      <c r="P38" s="330">
        <f t="shared" si="4"/>
        <v>0</v>
      </c>
      <c r="Q38" s="103"/>
    </row>
    <row r="39" spans="2:17" ht="14.15" customHeight="1">
      <c r="B39" s="324" t="s">
        <v>885</v>
      </c>
      <c r="C39" s="325">
        <v>0.24875</v>
      </c>
      <c r="D39" s="326">
        <v>0</v>
      </c>
      <c r="E39" s="326">
        <v>0</v>
      </c>
      <c r="F39" s="325">
        <v>0.14844668999999999</v>
      </c>
      <c r="G39" s="325">
        <v>0.144123</v>
      </c>
      <c r="H39" s="327">
        <f t="shared" si="0"/>
        <v>0.10030331000000001</v>
      </c>
      <c r="I39" s="45"/>
      <c r="J39" s="328">
        <v>7.1328634544999998E-3</v>
      </c>
      <c r="K39" s="327">
        <f t="shared" si="1"/>
        <v>9.317044654550001E-2</v>
      </c>
      <c r="L39" s="45"/>
      <c r="M39" s="202">
        <f t="shared" si="2"/>
        <v>0.59886048312092732</v>
      </c>
      <c r="N39" s="325">
        <v>0.30720056843148202</v>
      </c>
      <c r="O39" s="329">
        <f t="shared" si="3"/>
        <v>0</v>
      </c>
      <c r="P39" s="330">
        <f t="shared" si="4"/>
        <v>0</v>
      </c>
      <c r="Q39" s="103"/>
    </row>
    <row r="40" spans="2:17" ht="14.15" customHeight="1">
      <c r="B40" s="324" t="s">
        <v>886</v>
      </c>
      <c r="C40" s="325">
        <v>0.34825</v>
      </c>
      <c r="D40" s="326">
        <v>0</v>
      </c>
      <c r="E40" s="326">
        <v>0</v>
      </c>
      <c r="F40" s="325">
        <v>0.25728266999999999</v>
      </c>
      <c r="G40" s="325">
        <v>0.24978900000000001</v>
      </c>
      <c r="H40" s="327">
        <f t="shared" si="0"/>
        <v>9.0967330000000013E-2</v>
      </c>
      <c r="I40" s="45"/>
      <c r="J40" s="328">
        <v>1.50458905416E-2</v>
      </c>
      <c r="K40" s="327">
        <f t="shared" si="1"/>
        <v>7.592143945840002E-2</v>
      </c>
      <c r="L40" s="45"/>
      <c r="M40" s="202">
        <f t="shared" si="2"/>
        <v>0.27878618132233146</v>
      </c>
      <c r="N40" s="325">
        <v>0.44236881854133298</v>
      </c>
      <c r="O40" s="329">
        <f t="shared" si="3"/>
        <v>0</v>
      </c>
      <c r="P40" s="330">
        <f t="shared" si="4"/>
        <v>0</v>
      </c>
      <c r="Q40" s="103"/>
    </row>
    <row r="41" spans="2:17" ht="14.15" customHeight="1">
      <c r="B41" s="324" t="s">
        <v>887</v>
      </c>
      <c r="C41" s="325">
        <v>0.12934999999999999</v>
      </c>
      <c r="D41" s="326">
        <v>0</v>
      </c>
      <c r="E41" s="326">
        <v>0</v>
      </c>
      <c r="F41" s="325">
        <v>0.10974856</v>
      </c>
      <c r="G41" s="325">
        <v>0.10655199999999999</v>
      </c>
      <c r="H41" s="327">
        <f t="shared" si="0"/>
        <v>1.9601439999999998E-2</v>
      </c>
      <c r="I41" s="45"/>
      <c r="J41" s="328">
        <v>6.5882060567999997E-3</v>
      </c>
      <c r="K41" s="327">
        <f t="shared" si="1"/>
        <v>1.3013233943199998E-2</v>
      </c>
      <c r="L41" s="45"/>
      <c r="M41" s="202">
        <f t="shared" si="2"/>
        <v>0.11185830915092179</v>
      </c>
      <c r="N41" s="325">
        <v>0.17203231832162999</v>
      </c>
      <c r="O41" s="329">
        <f t="shared" si="3"/>
        <v>0</v>
      </c>
      <c r="P41" s="330">
        <f t="shared" si="4"/>
        <v>0</v>
      </c>
      <c r="Q41" s="103"/>
    </row>
    <row r="42" spans="2:17" ht="14.15" customHeight="1">
      <c r="B42" s="324" t="s">
        <v>888</v>
      </c>
      <c r="C42" s="325">
        <v>2.3879999999999998E-2</v>
      </c>
      <c r="D42" s="326">
        <v>0</v>
      </c>
      <c r="E42" s="326">
        <v>0</v>
      </c>
      <c r="F42" s="325">
        <v>9.0083799999999999E-3</v>
      </c>
      <c r="G42" s="325">
        <v>8.7460000000000003E-3</v>
      </c>
      <c r="H42" s="327">
        <f t="shared" si="0"/>
        <v>1.4871619999999999E-2</v>
      </c>
      <c r="I42" s="45"/>
      <c r="J42" s="328">
        <v>9.6155448119999997E-4</v>
      </c>
      <c r="K42" s="327">
        <f t="shared" si="1"/>
        <v>1.3910065518799999E-2</v>
      </c>
      <c r="L42" s="45"/>
      <c r="M42" s="202">
        <f t="shared" si="2"/>
        <v>1.3952012969623606</v>
      </c>
      <c r="N42" s="325">
        <v>2.9842340933343901E-2</v>
      </c>
      <c r="O42" s="329">
        <f t="shared" si="3"/>
        <v>0</v>
      </c>
      <c r="P42" s="330">
        <f t="shared" si="4"/>
        <v>0</v>
      </c>
      <c r="Q42" s="103"/>
    </row>
    <row r="43" spans="2:17" ht="14.15" customHeight="1">
      <c r="B43" s="324" t="s">
        <v>889</v>
      </c>
      <c r="C43" s="325">
        <v>0.39750000000000002</v>
      </c>
      <c r="D43" s="326">
        <v>0</v>
      </c>
      <c r="E43" s="326">
        <v>0</v>
      </c>
      <c r="F43" s="325">
        <v>0.41200514999999999</v>
      </c>
      <c r="G43" s="325">
        <v>0.400005</v>
      </c>
      <c r="H43" s="327">
        <f t="shared" si="0"/>
        <v>-1.4505149999999967E-2</v>
      </c>
      <c r="I43" s="45"/>
      <c r="J43" s="328">
        <v>2.2652043146999999E-2</v>
      </c>
      <c r="K43" s="327">
        <f t="shared" si="1"/>
        <v>-3.7157193146999966E-2</v>
      </c>
      <c r="L43" s="45"/>
      <c r="M43" s="202">
        <f t="shared" si="2"/>
        <v>-8.5486203225983423E-2</v>
      </c>
      <c r="N43" s="325">
        <v>0.89878109163953401</v>
      </c>
      <c r="O43" s="329">
        <f t="shared" si="3"/>
        <v>1.6553319612553973E-4</v>
      </c>
      <c r="P43" s="330">
        <f t="shared" si="4"/>
        <v>1.2096985445651711E-4</v>
      </c>
      <c r="Q43" s="103"/>
    </row>
    <row r="44" spans="2:17" ht="14.15" customHeight="1">
      <c r="B44" s="324" t="s">
        <v>890</v>
      </c>
      <c r="C44" s="325">
        <v>2.7197444988471902</v>
      </c>
      <c r="D44" s="326">
        <v>0</v>
      </c>
      <c r="E44" s="326">
        <v>0</v>
      </c>
      <c r="F44" s="325">
        <v>1.8982137800000001</v>
      </c>
      <c r="G44" s="325">
        <v>1.8429260000000001</v>
      </c>
      <c r="H44" s="327">
        <f t="shared" si="0"/>
        <v>0.82153071884719009</v>
      </c>
      <c r="I44" s="45"/>
      <c r="J44" s="328">
        <v>0.20669649850419999</v>
      </c>
      <c r="K44" s="327">
        <f t="shared" si="1"/>
        <v>0.61483422034299007</v>
      </c>
      <c r="L44" s="45"/>
      <c r="M44" s="202">
        <f t="shared" si="2"/>
        <v>0.29209521499410707</v>
      </c>
      <c r="N44" s="325">
        <v>4.7031268190252398</v>
      </c>
      <c r="O44" s="329">
        <f t="shared" si="3"/>
        <v>0</v>
      </c>
      <c r="P44" s="330">
        <f t="shared" si="4"/>
        <v>0</v>
      </c>
      <c r="Q44" s="103"/>
    </row>
    <row r="45" spans="2:17" ht="14.15" customHeight="1">
      <c r="B45" s="324" t="s">
        <v>891</v>
      </c>
      <c r="C45" s="325">
        <v>0.52534504861086995</v>
      </c>
      <c r="D45" s="326">
        <v>0</v>
      </c>
      <c r="E45" s="326">
        <v>0</v>
      </c>
      <c r="F45" s="325">
        <v>0.44419367999999998</v>
      </c>
      <c r="G45" s="325">
        <v>0.43125599999999997</v>
      </c>
      <c r="H45" s="327">
        <f t="shared" si="0"/>
        <v>8.1151368610869967E-2</v>
      </c>
      <c r="I45" s="45"/>
      <c r="J45" s="328">
        <v>7.1795024498400001E-2</v>
      </c>
      <c r="K45" s="327">
        <f t="shared" si="1"/>
        <v>9.3563441124699664E-3</v>
      </c>
      <c r="L45" s="45"/>
      <c r="M45" s="202">
        <f t="shared" si="2"/>
        <v>1.8132846767576826E-2</v>
      </c>
      <c r="N45" s="325">
        <v>0.56349361409431797</v>
      </c>
      <c r="O45" s="329">
        <f t="shared" si="3"/>
        <v>0</v>
      </c>
      <c r="P45" s="330">
        <f t="shared" si="4"/>
        <v>0</v>
      </c>
      <c r="Q45" s="103"/>
    </row>
    <row r="46" spans="2:17" ht="14.15" customHeight="1">
      <c r="B46" s="324" t="s">
        <v>892</v>
      </c>
      <c r="C46" s="325">
        <v>7.4999999999999997E-2</v>
      </c>
      <c r="D46" s="326">
        <v>0</v>
      </c>
      <c r="E46" s="326">
        <v>0</v>
      </c>
      <c r="F46" s="325">
        <v>6.6536249000000006E-2</v>
      </c>
      <c r="G46" s="325">
        <v>4.9690999999999999E-2</v>
      </c>
      <c r="H46" s="327">
        <f t="shared" si="0"/>
        <v>8.4637509999999916E-3</v>
      </c>
      <c r="I46" s="45"/>
      <c r="J46" s="328">
        <v>4.19577586194E-3</v>
      </c>
      <c r="K46" s="327">
        <f t="shared" si="1"/>
        <v>4.2679751380599916E-3</v>
      </c>
      <c r="L46" s="45"/>
      <c r="M46" s="202">
        <f t="shared" si="2"/>
        <v>6.0340067266426219E-2</v>
      </c>
      <c r="N46" s="325">
        <v>5.4418386407862403E-2</v>
      </c>
      <c r="O46" s="329">
        <f t="shared" si="3"/>
        <v>0</v>
      </c>
      <c r="P46" s="330">
        <f t="shared" si="4"/>
        <v>0</v>
      </c>
      <c r="Q46" s="103"/>
    </row>
    <row r="47" spans="2:17" ht="14.15" customHeight="1">
      <c r="B47" s="324" t="s">
        <v>893</v>
      </c>
      <c r="C47" s="325">
        <v>0.17910000000000001</v>
      </c>
      <c r="D47" s="326">
        <v>0</v>
      </c>
      <c r="E47" s="326">
        <v>0</v>
      </c>
      <c r="F47" s="325">
        <v>0.15561652000000001</v>
      </c>
      <c r="G47" s="325">
        <v>0.151084</v>
      </c>
      <c r="H47" s="327">
        <f t="shared" si="0"/>
        <v>2.3483480000000001E-2</v>
      </c>
      <c r="I47" s="45"/>
      <c r="J47" s="328">
        <v>2.16322524452E-2</v>
      </c>
      <c r="K47" s="327">
        <f t="shared" si="1"/>
        <v>1.8512275548000015E-3</v>
      </c>
      <c r="L47" s="45"/>
      <c r="M47" s="202">
        <f t="shared" si="2"/>
        <v>1.0444233431136147E-2</v>
      </c>
      <c r="N47" s="325">
        <v>0.296667977513831</v>
      </c>
      <c r="O47" s="329">
        <f t="shared" si="3"/>
        <v>0</v>
      </c>
      <c r="P47" s="330">
        <f t="shared" si="4"/>
        <v>0</v>
      </c>
      <c r="Q47" s="103"/>
    </row>
    <row r="48" spans="2:17" ht="14.15" customHeight="1">
      <c r="B48" s="324" t="s">
        <v>894</v>
      </c>
      <c r="C48" s="325">
        <v>4.9750000000000003E-2</v>
      </c>
      <c r="D48" s="326">
        <v>0</v>
      </c>
      <c r="E48" s="326">
        <v>0</v>
      </c>
      <c r="F48" s="325">
        <v>3.600983E-2</v>
      </c>
      <c r="G48" s="325">
        <v>3.4960999999999999E-2</v>
      </c>
      <c r="H48" s="327">
        <f t="shared" si="0"/>
        <v>1.3740170000000003E-2</v>
      </c>
      <c r="I48" s="45"/>
      <c r="J48" s="328">
        <v>2.178594715E-3</v>
      </c>
      <c r="K48" s="327">
        <f t="shared" si="1"/>
        <v>1.1561575285000004E-2</v>
      </c>
      <c r="L48" s="45"/>
      <c r="M48" s="202">
        <f t="shared" si="2"/>
        <v>0.30275077778892362</v>
      </c>
      <c r="N48" s="325">
        <v>0.119731046950989</v>
      </c>
      <c r="O48" s="329">
        <f t="shared" si="3"/>
        <v>0</v>
      </c>
      <c r="P48" s="330">
        <f t="shared" si="4"/>
        <v>0</v>
      </c>
      <c r="Q48" s="103"/>
    </row>
    <row r="49" spans="2:17" ht="14.15" customHeight="1">
      <c r="B49" s="324" t="s">
        <v>895</v>
      </c>
      <c r="C49" s="325">
        <v>1.46</v>
      </c>
      <c r="D49" s="326">
        <v>0</v>
      </c>
      <c r="E49" s="326">
        <v>0</v>
      </c>
      <c r="F49" s="325">
        <v>1.33427436</v>
      </c>
      <c r="G49" s="325">
        <v>1.07951</v>
      </c>
      <c r="H49" s="327">
        <f t="shared" si="0"/>
        <v>0.12572563999999997</v>
      </c>
      <c r="I49" s="45"/>
      <c r="J49" s="328">
        <v>7.0142803105200005E-2</v>
      </c>
      <c r="K49" s="327">
        <f t="shared" si="1"/>
        <v>5.5582836894799967E-2</v>
      </c>
      <c r="L49" s="45"/>
      <c r="M49" s="202">
        <f t="shared" si="2"/>
        <v>3.9577155815943593E-2</v>
      </c>
      <c r="N49" s="325">
        <v>1.990659683436</v>
      </c>
      <c r="O49" s="329">
        <f t="shared" si="3"/>
        <v>0</v>
      </c>
      <c r="P49" s="330">
        <f t="shared" si="4"/>
        <v>0</v>
      </c>
      <c r="Q49" s="103"/>
    </row>
    <row r="50" spans="2:17" ht="14.15" customHeight="1">
      <c r="B50" s="324" t="s">
        <v>896</v>
      </c>
      <c r="C50" s="325">
        <v>0.15</v>
      </c>
      <c r="D50" s="326">
        <v>0</v>
      </c>
      <c r="E50" s="326">
        <v>0</v>
      </c>
      <c r="F50" s="325">
        <v>0.1155238215</v>
      </c>
      <c r="G50" s="325">
        <v>8.6944999999999995E-2</v>
      </c>
      <c r="H50" s="327">
        <f t="shared" si="0"/>
        <v>3.4476178499999996E-2</v>
      </c>
      <c r="I50" s="45"/>
      <c r="J50" s="328">
        <v>7.9226236784700008E-3</v>
      </c>
      <c r="K50" s="327">
        <f t="shared" si="1"/>
        <v>2.6553554821529997E-2</v>
      </c>
      <c r="L50" s="45"/>
      <c r="M50" s="202">
        <f t="shared" si="2"/>
        <v>0.2151018183078563</v>
      </c>
      <c r="N50" s="325">
        <v>0.143945409207894</v>
      </c>
      <c r="O50" s="329">
        <f t="shared" si="3"/>
        <v>0</v>
      </c>
      <c r="P50" s="330">
        <f t="shared" si="4"/>
        <v>0</v>
      </c>
      <c r="Q50" s="103"/>
    </row>
    <row r="51" spans="2:17" ht="14.15" customHeight="1">
      <c r="B51" s="324" t="s">
        <v>897</v>
      </c>
      <c r="C51" s="325">
        <v>0.32198675261951198</v>
      </c>
      <c r="D51" s="326">
        <v>0</v>
      </c>
      <c r="E51" s="326">
        <v>0</v>
      </c>
      <c r="F51" s="325">
        <v>0.2766645714</v>
      </c>
      <c r="G51" s="325">
        <v>0.20822199999999999</v>
      </c>
      <c r="H51" s="327">
        <f t="shared" si="0"/>
        <v>4.5322181219511981E-2</v>
      </c>
      <c r="I51" s="45"/>
      <c r="J51" s="328">
        <v>3.2189922882389997E-2</v>
      </c>
      <c r="K51" s="327">
        <f t="shared" si="1"/>
        <v>1.3132258337121984E-2</v>
      </c>
      <c r="L51" s="45"/>
      <c r="M51" s="202">
        <f t="shared" si="2"/>
        <v>4.2519239901735013E-2</v>
      </c>
      <c r="N51" s="325">
        <v>0.38480125171186802</v>
      </c>
      <c r="O51" s="329">
        <f t="shared" si="3"/>
        <v>0</v>
      </c>
      <c r="P51" s="330">
        <f t="shared" si="4"/>
        <v>0</v>
      </c>
      <c r="Q51" s="103"/>
    </row>
    <row r="52" spans="2:17" ht="14.15" customHeight="1">
      <c r="B52" s="324" t="s">
        <v>898</v>
      </c>
      <c r="C52" s="325">
        <v>0.15</v>
      </c>
      <c r="D52" s="326">
        <v>0</v>
      </c>
      <c r="E52" s="326">
        <v>0</v>
      </c>
      <c r="F52" s="325">
        <v>0.162449025</v>
      </c>
      <c r="G52" s="325">
        <v>0.105145</v>
      </c>
      <c r="H52" s="327">
        <f t="shared" si="0"/>
        <v>-1.2449025000000002E-2</v>
      </c>
      <c r="I52" s="45"/>
      <c r="J52" s="328">
        <v>1.002797831325E-2</v>
      </c>
      <c r="K52" s="327">
        <f t="shared" si="1"/>
        <v>-2.2477003313250005E-2</v>
      </c>
      <c r="L52" s="45"/>
      <c r="M52" s="202">
        <f t="shared" si="2"/>
        <v>-0.1303188418251193</v>
      </c>
      <c r="N52" s="325">
        <v>0.108836772815725</v>
      </c>
      <c r="O52" s="329">
        <f t="shared" si="3"/>
        <v>2.004503546832711E-5</v>
      </c>
      <c r="P52" s="330">
        <f t="shared" si="4"/>
        <v>3.4042484807548636E-5</v>
      </c>
      <c r="Q52" s="103"/>
    </row>
    <row r="53" spans="2:17" ht="14.15" customHeight="1">
      <c r="B53" s="324" t="s">
        <v>899</v>
      </c>
      <c r="C53" s="325">
        <v>0.44774999999999998</v>
      </c>
      <c r="D53" s="326">
        <v>0</v>
      </c>
      <c r="E53" s="326">
        <v>0</v>
      </c>
      <c r="F53" s="325">
        <v>0.43394827000000002</v>
      </c>
      <c r="G53" s="325">
        <v>0.42130899999999999</v>
      </c>
      <c r="H53" s="327">
        <f t="shared" si="0"/>
        <v>1.3801729999999957E-2</v>
      </c>
      <c r="I53" s="45"/>
      <c r="J53" s="328">
        <v>7.1158837314600001E-2</v>
      </c>
      <c r="K53" s="327">
        <f t="shared" si="1"/>
        <v>-5.7357107314600045E-2</v>
      </c>
      <c r="L53" s="45"/>
      <c r="M53" s="202">
        <f t="shared" si="2"/>
        <v>-0.11355434616538833</v>
      </c>
      <c r="N53" s="325">
        <v>0.78643345518459296</v>
      </c>
      <c r="O53" s="329">
        <f t="shared" si="3"/>
        <v>1.4484154660984741E-4</v>
      </c>
      <c r="P53" s="330">
        <f t="shared" si="4"/>
        <v>1.8676722908659443E-4</v>
      </c>
      <c r="Q53" s="103"/>
    </row>
    <row r="54" spans="2:17" ht="14.15" customHeight="1">
      <c r="B54" s="324" t="s">
        <v>900</v>
      </c>
      <c r="C54" s="325">
        <v>0.19900000000000001</v>
      </c>
      <c r="D54" s="326">
        <v>0</v>
      </c>
      <c r="E54" s="326">
        <v>0</v>
      </c>
      <c r="F54" s="325">
        <v>0.13127349999999999</v>
      </c>
      <c r="G54" s="325">
        <v>0.12745000000000001</v>
      </c>
      <c r="H54" s="327">
        <f t="shared" si="0"/>
        <v>6.7726500000000023E-2</v>
      </c>
      <c r="I54" s="45"/>
      <c r="J54" s="328">
        <v>2.4990536194999999E-2</v>
      </c>
      <c r="K54" s="327">
        <f t="shared" si="1"/>
        <v>4.2735963805000027E-2</v>
      </c>
      <c r="L54" s="45"/>
      <c r="M54" s="202">
        <f t="shared" si="2"/>
        <v>0.27348560068978595</v>
      </c>
      <c r="N54" s="325">
        <v>0.28789081841578801</v>
      </c>
      <c r="O54" s="329">
        <f t="shared" si="3"/>
        <v>0</v>
      </c>
      <c r="P54" s="330">
        <f t="shared" si="4"/>
        <v>0</v>
      </c>
      <c r="Q54" s="103"/>
    </row>
    <row r="55" spans="2:17" ht="14.15" customHeight="1">
      <c r="B55" s="324" t="s">
        <v>901</v>
      </c>
      <c r="C55" s="325">
        <v>0.1</v>
      </c>
      <c r="D55" s="326">
        <v>0</v>
      </c>
      <c r="E55" s="326">
        <v>0</v>
      </c>
      <c r="F55" s="325">
        <v>8.3472848000000002E-2</v>
      </c>
      <c r="G55" s="325">
        <v>5.0651000000000002E-2</v>
      </c>
      <c r="H55" s="327">
        <f t="shared" si="0"/>
        <v>1.6527152000000003E-2</v>
      </c>
      <c r="I55" s="45"/>
      <c r="J55" s="328">
        <v>6.0501120230400003E-3</v>
      </c>
      <c r="K55" s="327">
        <f t="shared" si="1"/>
        <v>1.0477039976960003E-2</v>
      </c>
      <c r="L55" s="45"/>
      <c r="M55" s="202">
        <f t="shared" si="2"/>
        <v>0.11703187622776982</v>
      </c>
      <c r="N55" s="325">
        <v>0.101815045537291</v>
      </c>
      <c r="O55" s="329">
        <f t="shared" si="3"/>
        <v>0</v>
      </c>
      <c r="P55" s="330">
        <f t="shared" si="4"/>
        <v>0</v>
      </c>
      <c r="Q55" s="103"/>
    </row>
    <row r="56" spans="2:17" ht="14.15" customHeight="1">
      <c r="B56" s="324" t="s">
        <v>902</v>
      </c>
      <c r="C56" s="325">
        <v>9.6295468429850706E-2</v>
      </c>
      <c r="D56" s="326">
        <v>0</v>
      </c>
      <c r="E56" s="326">
        <v>0</v>
      </c>
      <c r="F56" s="325">
        <v>8.7571094399999994E-2</v>
      </c>
      <c r="G56" s="325">
        <v>5.9041999999999997E-2</v>
      </c>
      <c r="H56" s="327">
        <f t="shared" si="0"/>
        <v>8.7243740298507122E-3</v>
      </c>
      <c r="I56" s="45"/>
      <c r="J56" s="328">
        <v>4.8094045044479996E-3</v>
      </c>
      <c r="K56" s="327">
        <f t="shared" si="1"/>
        <v>3.9149695254027126E-3</v>
      </c>
      <c r="L56" s="45"/>
      <c r="M56" s="202">
        <f t="shared" si="2"/>
        <v>4.237874412707044E-2</v>
      </c>
      <c r="N56" s="325">
        <v>0.14745627284711099</v>
      </c>
      <c r="O56" s="329">
        <f t="shared" si="3"/>
        <v>0</v>
      </c>
      <c r="P56" s="330">
        <f t="shared" si="4"/>
        <v>0</v>
      </c>
      <c r="Q56" s="103"/>
    </row>
    <row r="57" spans="2:17" ht="14.15" customHeight="1">
      <c r="B57" s="324" t="s">
        <v>903</v>
      </c>
      <c r="C57" s="325">
        <v>5.3861839311111097E-2</v>
      </c>
      <c r="D57" s="326">
        <v>0</v>
      </c>
      <c r="E57" s="326">
        <v>0</v>
      </c>
      <c r="F57" s="325">
        <v>5.5035413200000001E-2</v>
      </c>
      <c r="G57" s="325">
        <v>3.3818000000000001E-2</v>
      </c>
      <c r="H57" s="327">
        <f t="shared" si="0"/>
        <v>-1.1735738888889041E-3</v>
      </c>
      <c r="I57" s="45"/>
      <c r="J57" s="328">
        <v>3.4864934262200001E-3</v>
      </c>
      <c r="K57" s="327">
        <f t="shared" si="1"/>
        <v>-4.6600673151089046E-3</v>
      </c>
      <c r="L57" s="45"/>
      <c r="M57" s="202">
        <f t="shared" si="2"/>
        <v>-7.9629451324489495E-2</v>
      </c>
      <c r="N57" s="325">
        <v>0.108836772815725</v>
      </c>
      <c r="O57" s="329">
        <f t="shared" si="3"/>
        <v>2.004503546832711E-5</v>
      </c>
      <c r="P57" s="330">
        <f t="shared" si="4"/>
        <v>1.2710255349243046E-5</v>
      </c>
      <c r="Q57" s="103"/>
    </row>
    <row r="58" spans="2:17" ht="14.15" customHeight="1">
      <c r="B58" s="324" t="s">
        <v>904</v>
      </c>
      <c r="C58" s="325">
        <v>0.04</v>
      </c>
      <c r="D58" s="326">
        <v>0</v>
      </c>
      <c r="E58" s="326">
        <v>0</v>
      </c>
      <c r="F58" s="325">
        <v>3.4216064400000003E-2</v>
      </c>
      <c r="G58" s="325">
        <v>2.3394000000000002E-2</v>
      </c>
      <c r="H58" s="327">
        <f t="shared" si="0"/>
        <v>5.7839355999999981E-3</v>
      </c>
      <c r="I58" s="45"/>
      <c r="J58" s="328">
        <v>1.689931420716E-3</v>
      </c>
      <c r="K58" s="327">
        <f t="shared" si="1"/>
        <v>4.0940041792839983E-3</v>
      </c>
      <c r="L58" s="45"/>
      <c r="M58" s="202">
        <f t="shared" si="2"/>
        <v>0.11402007062346835</v>
      </c>
      <c r="N58" s="325">
        <v>7.7239000062772498E-2</v>
      </c>
      <c r="O58" s="329">
        <f t="shared" si="3"/>
        <v>0</v>
      </c>
      <c r="P58" s="330">
        <f t="shared" si="4"/>
        <v>0</v>
      </c>
      <c r="Q58" s="103"/>
    </row>
    <row r="59" spans="2:17" ht="14.15" customHeight="1">
      <c r="B59" s="324" t="s">
        <v>905</v>
      </c>
      <c r="C59" s="325">
        <v>0.1400733311</v>
      </c>
      <c r="D59" s="326">
        <v>0</v>
      </c>
      <c r="E59" s="326">
        <v>0</v>
      </c>
      <c r="F59" s="325">
        <v>0.18118100670000001</v>
      </c>
      <c r="G59" s="325">
        <v>0.12839700000000001</v>
      </c>
      <c r="H59" s="327">
        <f t="shared" si="0"/>
        <v>-4.1107675600000004E-2</v>
      </c>
      <c r="I59" s="45"/>
      <c r="J59" s="328">
        <v>1.1004934346958E-2</v>
      </c>
      <c r="K59" s="327">
        <f t="shared" si="1"/>
        <v>-5.2112609946958002E-2</v>
      </c>
      <c r="L59" s="45"/>
      <c r="M59" s="202">
        <f t="shared" si="2"/>
        <v>-0.27115724315247908</v>
      </c>
      <c r="N59" s="325">
        <v>0.24576045474518499</v>
      </c>
      <c r="O59" s="329">
        <f t="shared" si="3"/>
        <v>4.5262983315577253E-5</v>
      </c>
      <c r="P59" s="330">
        <f t="shared" si="4"/>
        <v>3.3280174502745192E-4</v>
      </c>
      <c r="Q59" s="103"/>
    </row>
    <row r="60" spans="2:17" ht="14.15" customHeight="1">
      <c r="B60" s="324" t="s">
        <v>906</v>
      </c>
      <c r="C60" s="325">
        <v>0.05</v>
      </c>
      <c r="D60" s="326">
        <v>0</v>
      </c>
      <c r="E60" s="326">
        <v>0</v>
      </c>
      <c r="F60" s="325">
        <v>2.9702625E-2</v>
      </c>
      <c r="G60" s="325">
        <v>1.9224999999999999E-2</v>
      </c>
      <c r="H60" s="327">
        <f t="shared" si="0"/>
        <v>2.0297375000000003E-2</v>
      </c>
      <c r="I60" s="45"/>
      <c r="J60" s="328">
        <v>1.78720694625E-3</v>
      </c>
      <c r="K60" s="327">
        <f t="shared" si="1"/>
        <v>1.8510168053750001E-2</v>
      </c>
      <c r="L60" s="45"/>
      <c r="M60" s="202">
        <f t="shared" si="2"/>
        <v>0.58781412632957242</v>
      </c>
      <c r="N60" s="325">
        <v>4.73966591294286E-2</v>
      </c>
      <c r="O60" s="329">
        <f t="shared" si="3"/>
        <v>0</v>
      </c>
      <c r="P60" s="330">
        <f t="shared" si="4"/>
        <v>0</v>
      </c>
      <c r="Q60" s="103"/>
    </row>
    <row r="61" spans="2:17" ht="14.15" customHeight="1">
      <c r="B61" s="324" t="s">
        <v>907</v>
      </c>
      <c r="C61" s="325">
        <v>0.45</v>
      </c>
      <c r="D61" s="326">
        <v>0</v>
      </c>
      <c r="E61" s="326">
        <v>0</v>
      </c>
      <c r="F61" s="325">
        <v>0.41078744280000001</v>
      </c>
      <c r="G61" s="325">
        <v>0.31652599999999997</v>
      </c>
      <c r="H61" s="327">
        <f t="shared" si="0"/>
        <v>3.9212557199999998E-2</v>
      </c>
      <c r="I61" s="45"/>
      <c r="J61" s="328">
        <v>2.3308079504472001E-2</v>
      </c>
      <c r="K61" s="327">
        <f t="shared" si="1"/>
        <v>1.5904477695527997E-2</v>
      </c>
      <c r="L61" s="45"/>
      <c r="M61" s="202">
        <f t="shared" si="2"/>
        <v>3.663819799636793E-2</v>
      </c>
      <c r="N61" s="325">
        <v>0.942666887129746</v>
      </c>
      <c r="O61" s="329">
        <f t="shared" si="3"/>
        <v>0</v>
      </c>
      <c r="P61" s="330">
        <f t="shared" si="4"/>
        <v>0</v>
      </c>
      <c r="Q61" s="103"/>
    </row>
    <row r="62" spans="2:17" ht="14.15" customHeight="1">
      <c r="B62" s="324" t="s">
        <v>908</v>
      </c>
      <c r="C62" s="325">
        <v>1.5</v>
      </c>
      <c r="D62" s="326">
        <v>0</v>
      </c>
      <c r="E62" s="326">
        <v>0</v>
      </c>
      <c r="F62" s="325">
        <v>1.28948708</v>
      </c>
      <c r="G62" s="325">
        <v>1.015036</v>
      </c>
      <c r="H62" s="327">
        <f t="shared" si="0"/>
        <v>0.21051291999999999</v>
      </c>
      <c r="I62" s="45"/>
      <c r="J62" s="328">
        <v>0.12741421837479999</v>
      </c>
      <c r="K62" s="327">
        <f t="shared" si="1"/>
        <v>8.30987016252E-2</v>
      </c>
      <c r="L62" s="45"/>
      <c r="M62" s="202">
        <f t="shared" si="2"/>
        <v>5.8648193576020469E-2</v>
      </c>
      <c r="N62" s="325">
        <v>1.57813320582801</v>
      </c>
      <c r="O62" s="329">
        <f t="shared" si="3"/>
        <v>0</v>
      </c>
      <c r="P62" s="330">
        <f t="shared" si="4"/>
        <v>0</v>
      </c>
      <c r="Q62" s="103"/>
    </row>
    <row r="63" spans="2:17" ht="14.15" customHeight="1">
      <c r="B63" s="324" t="s">
        <v>909</v>
      </c>
      <c r="C63" s="325">
        <v>5.7709999999999997E-2</v>
      </c>
      <c r="D63" s="326">
        <v>0</v>
      </c>
      <c r="E63" s="326">
        <v>0</v>
      </c>
      <c r="F63" s="325">
        <v>4.965733E-2</v>
      </c>
      <c r="G63" s="325">
        <v>4.8210999999999997E-2</v>
      </c>
      <c r="H63" s="327">
        <f t="shared" si="0"/>
        <v>8.0526699999999979E-3</v>
      </c>
      <c r="I63" s="45"/>
      <c r="J63" s="328">
        <v>2.4873356597000002E-3</v>
      </c>
      <c r="K63" s="327">
        <f t="shared" si="1"/>
        <v>5.5653343402999982E-3</v>
      </c>
      <c r="L63" s="45"/>
      <c r="M63" s="202">
        <f t="shared" si="2"/>
        <v>0.10672873763578786</v>
      </c>
      <c r="N63" s="325">
        <v>4.56412273098201E-2</v>
      </c>
      <c r="O63" s="329">
        <f t="shared" si="3"/>
        <v>0</v>
      </c>
      <c r="P63" s="330">
        <f t="shared" si="4"/>
        <v>0</v>
      </c>
      <c r="Q63" s="103"/>
    </row>
    <row r="64" spans="2:17" ht="14.15" customHeight="1">
      <c r="B64" s="324" t="s">
        <v>910</v>
      </c>
      <c r="C64" s="325">
        <v>0.33</v>
      </c>
      <c r="D64" s="326">
        <v>0</v>
      </c>
      <c r="E64" s="326">
        <v>0</v>
      </c>
      <c r="F64" s="325">
        <v>0.32228287999999999</v>
      </c>
      <c r="G64" s="325">
        <v>0.24445</v>
      </c>
      <c r="H64" s="327">
        <f t="shared" si="0"/>
        <v>7.7171200000000217E-3</v>
      </c>
      <c r="I64" s="45"/>
      <c r="J64" s="328">
        <v>2.8148186739199998E-2</v>
      </c>
      <c r="K64" s="327">
        <f t="shared" si="1"/>
        <v>-2.0431066739199977E-2</v>
      </c>
      <c r="L64" s="45"/>
      <c r="M64" s="202">
        <f t="shared" si="2"/>
        <v>-5.8302669707093385E-2</v>
      </c>
      <c r="N64" s="325">
        <v>0.54067300043940703</v>
      </c>
      <c r="O64" s="329">
        <f t="shared" si="3"/>
        <v>9.9578563294269981E-5</v>
      </c>
      <c r="P64" s="330">
        <f t="shared" si="4"/>
        <v>3.3848758130157528E-5</v>
      </c>
      <c r="Q64" s="103"/>
    </row>
    <row r="65" spans="2:17" ht="14.15" customHeight="1">
      <c r="B65" s="324" t="s">
        <v>911</v>
      </c>
      <c r="C65" s="325">
        <v>2.4E-2</v>
      </c>
      <c r="D65" s="326">
        <v>0</v>
      </c>
      <c r="E65" s="326">
        <v>0</v>
      </c>
      <c r="F65" s="325">
        <v>3.5408897100000003E-2</v>
      </c>
      <c r="G65" s="325">
        <v>2.2468999999999999E-2</v>
      </c>
      <c r="H65" s="327">
        <f t="shared" si="0"/>
        <v>-1.1408897100000003E-2</v>
      </c>
      <c r="I65" s="45"/>
      <c r="J65" s="328">
        <v>2.5646664169530001E-3</v>
      </c>
      <c r="K65" s="327">
        <f t="shared" si="1"/>
        <v>-1.3973563516953003E-2</v>
      </c>
      <c r="L65" s="45"/>
      <c r="M65" s="202">
        <f t="shared" si="2"/>
        <v>-0.36798135920835068</v>
      </c>
      <c r="N65" s="325">
        <v>6.6706409145121701E-2</v>
      </c>
      <c r="O65" s="329">
        <f t="shared" si="3"/>
        <v>1.228566689994241E-5</v>
      </c>
      <c r="P65" s="330">
        <f t="shared" si="4"/>
        <v>1.6636056038128949E-4</v>
      </c>
      <c r="Q65" s="103"/>
    </row>
    <row r="66" spans="2:17" ht="14.15" customHeight="1">
      <c r="B66" s="324" t="s">
        <v>912</v>
      </c>
      <c r="C66" s="325">
        <v>8.4929629483870894E-2</v>
      </c>
      <c r="D66" s="326">
        <v>0</v>
      </c>
      <c r="E66" s="326">
        <v>0</v>
      </c>
      <c r="F66" s="325">
        <v>0.18511139400000001</v>
      </c>
      <c r="G66" s="325">
        <v>0.13824600000000001</v>
      </c>
      <c r="H66" s="327">
        <f t="shared" si="0"/>
        <v>-0.10018176451612912</v>
      </c>
      <c r="I66" s="45"/>
      <c r="J66" s="328">
        <v>1.1780489114160001E-2</v>
      </c>
      <c r="K66" s="327">
        <f t="shared" si="1"/>
        <v>-0.11196225363028912</v>
      </c>
      <c r="L66" s="45"/>
      <c r="M66" s="202">
        <f t="shared" si="2"/>
        <v>-0.56864839656885302</v>
      </c>
      <c r="N66" s="325">
        <v>0.26331477294126998</v>
      </c>
      <c r="O66" s="329">
        <f t="shared" si="3"/>
        <v>4.8496053552404269E-5</v>
      </c>
      <c r="P66" s="330">
        <f t="shared" si="4"/>
        <v>1.5681732320399144E-3</v>
      </c>
      <c r="Q66" s="103"/>
    </row>
    <row r="67" spans="2:17" ht="14.15" customHeight="1">
      <c r="B67" s="324" t="s">
        <v>913</v>
      </c>
      <c r="C67" s="325">
        <v>0.01</v>
      </c>
      <c r="D67" s="326">
        <v>0</v>
      </c>
      <c r="E67" s="326">
        <v>0</v>
      </c>
      <c r="F67" s="325">
        <v>2.9909899999999998E-3</v>
      </c>
      <c r="G67" s="325">
        <v>1.933E-3</v>
      </c>
      <c r="H67" s="327">
        <f t="shared" si="0"/>
        <v>7.0090100000000004E-3</v>
      </c>
      <c r="I67" s="45"/>
      <c r="J67" s="328">
        <v>2.392792E-4</v>
      </c>
      <c r="K67" s="327">
        <f t="shared" si="1"/>
        <v>6.7697308000000001E-3</v>
      </c>
      <c r="L67" s="45"/>
      <c r="M67" s="202">
        <f t="shared" si="2"/>
        <v>2.0957172238152784</v>
      </c>
      <c r="N67" s="325">
        <v>2.1065181835301601E-2</v>
      </c>
      <c r="O67" s="329">
        <f t="shared" si="3"/>
        <v>0</v>
      </c>
      <c r="P67" s="330">
        <f t="shared" si="4"/>
        <v>0</v>
      </c>
      <c r="Q67" s="103"/>
    </row>
    <row r="68" spans="2:17" ht="14.15" customHeight="1">
      <c r="B68" s="324" t="s">
        <v>914</v>
      </c>
      <c r="C68" s="325">
        <v>0.38</v>
      </c>
      <c r="D68" s="326">
        <v>0</v>
      </c>
      <c r="E68" s="326">
        <v>0</v>
      </c>
      <c r="F68" s="325">
        <v>0.31956023</v>
      </c>
      <c r="G68" s="325">
        <v>0.23064100000000001</v>
      </c>
      <c r="H68" s="327">
        <f t="shared" si="0"/>
        <v>6.0439770000000004E-2</v>
      </c>
      <c r="I68" s="45"/>
      <c r="J68" s="328">
        <v>1.7767548788E-2</v>
      </c>
      <c r="K68" s="327">
        <f t="shared" si="1"/>
        <v>4.2672221212000004E-2</v>
      </c>
      <c r="L68" s="45"/>
      <c r="M68" s="202">
        <f t="shared" si="2"/>
        <v>0.12650076244926797</v>
      </c>
      <c r="N68" s="325">
        <v>0.444124250360942</v>
      </c>
      <c r="O68" s="329">
        <f t="shared" si="3"/>
        <v>0</v>
      </c>
      <c r="P68" s="330">
        <f t="shared" si="4"/>
        <v>0</v>
      </c>
      <c r="Q68" s="103"/>
    </row>
    <row r="69" spans="2:17" ht="14.15" customHeight="1">
      <c r="B69" s="324" t="s">
        <v>915</v>
      </c>
      <c r="C69" s="325">
        <v>0.25157936418749999</v>
      </c>
      <c r="D69" s="326">
        <v>0</v>
      </c>
      <c r="E69" s="326">
        <v>0</v>
      </c>
      <c r="F69" s="325">
        <v>0.10251579700000001</v>
      </c>
      <c r="G69" s="325">
        <v>7.8369999999999995E-2</v>
      </c>
      <c r="H69" s="327">
        <f t="shared" si="0"/>
        <v>0.14906356718749997</v>
      </c>
      <c r="I69" s="45"/>
      <c r="J69" s="328">
        <v>5.98487222886E-3</v>
      </c>
      <c r="K69" s="327">
        <f t="shared" si="1"/>
        <v>0.14307869495863998</v>
      </c>
      <c r="L69" s="45"/>
      <c r="M69" s="202">
        <f t="shared" si="2"/>
        <v>1.3186895157010017</v>
      </c>
      <c r="N69" s="325">
        <v>0.20538552289419101</v>
      </c>
      <c r="O69" s="329">
        <f t="shared" si="3"/>
        <v>0</v>
      </c>
      <c r="P69" s="330">
        <f t="shared" si="4"/>
        <v>0</v>
      </c>
      <c r="Q69" s="103"/>
    </row>
    <row r="70" spans="2:17" ht="14.15" customHeight="1">
      <c r="B70" s="324" t="s">
        <v>916</v>
      </c>
      <c r="C70" s="325">
        <v>0.19500000000000001</v>
      </c>
      <c r="D70" s="326">
        <v>0</v>
      </c>
      <c r="E70" s="326">
        <v>0</v>
      </c>
      <c r="F70" s="325">
        <v>0.1018527345</v>
      </c>
      <c r="G70" s="325">
        <v>7.3248999999999995E-2</v>
      </c>
      <c r="H70" s="327">
        <f t="shared" si="0"/>
        <v>9.3147265500000007E-2</v>
      </c>
      <c r="I70" s="45"/>
      <c r="J70" s="328">
        <v>1.9361186301105001E-2</v>
      </c>
      <c r="K70" s="327">
        <f t="shared" si="1"/>
        <v>7.3786079198895002E-2</v>
      </c>
      <c r="L70" s="45"/>
      <c r="M70" s="202">
        <f t="shared" si="2"/>
        <v>0.6087261158721825</v>
      </c>
      <c r="N70" s="325">
        <v>0.22293984109027501</v>
      </c>
      <c r="O70" s="329">
        <f t="shared" si="3"/>
        <v>0</v>
      </c>
      <c r="P70" s="330">
        <f t="shared" si="4"/>
        <v>0</v>
      </c>
      <c r="Q70" s="103"/>
    </row>
    <row r="71" spans="2:17" ht="14.15" customHeight="1">
      <c r="B71" s="324" t="s">
        <v>917</v>
      </c>
      <c r="C71" s="325">
        <v>2.5999999999999999E-2</v>
      </c>
      <c r="D71" s="326">
        <v>0</v>
      </c>
      <c r="E71" s="326">
        <v>0</v>
      </c>
      <c r="F71" s="325">
        <v>1.5331756E-2</v>
      </c>
      <c r="G71" s="325">
        <v>8.7559999999999999E-3</v>
      </c>
      <c r="H71" s="327">
        <f t="shared" si="0"/>
        <v>1.0668243999999999E-2</v>
      </c>
      <c r="I71" s="45"/>
      <c r="J71" s="328">
        <v>2.7992720104799999E-3</v>
      </c>
      <c r="K71" s="327">
        <f t="shared" si="1"/>
        <v>7.8689719895199996E-3</v>
      </c>
      <c r="L71" s="45"/>
      <c r="M71" s="202">
        <f t="shared" si="2"/>
        <v>0.43400583711919805</v>
      </c>
      <c r="N71" s="325">
        <v>5.7929250047079398E-2</v>
      </c>
      <c r="O71" s="329">
        <f t="shared" si="3"/>
        <v>0</v>
      </c>
      <c r="P71" s="330">
        <f t="shared" si="4"/>
        <v>0</v>
      </c>
      <c r="Q71" s="103"/>
    </row>
    <row r="72" spans="2:17" ht="14.15" customHeight="1">
      <c r="B72" s="324" t="s">
        <v>918</v>
      </c>
      <c r="C72" s="325">
        <v>2.1850582106185601</v>
      </c>
      <c r="D72" s="326">
        <v>0</v>
      </c>
      <c r="E72" s="326">
        <v>0</v>
      </c>
      <c r="F72" s="325">
        <v>2.7629411899999998</v>
      </c>
      <c r="G72" s="325">
        <v>2.322273</v>
      </c>
      <c r="H72" s="327">
        <f t="shared" si="0"/>
        <v>-0.57788297938143973</v>
      </c>
      <c r="I72" s="45"/>
      <c r="J72" s="328">
        <v>0.20658511277630001</v>
      </c>
      <c r="K72" s="327">
        <f t="shared" si="1"/>
        <v>-0.78446809215773972</v>
      </c>
      <c r="L72" s="45"/>
      <c r="M72" s="202">
        <f t="shared" si="2"/>
        <v>-0.26417280474138816</v>
      </c>
      <c r="N72" s="325">
        <v>3.8865970222997799</v>
      </c>
      <c r="O72" s="329">
        <f t="shared" si="3"/>
        <v>7.1581482202711397E-4</v>
      </c>
      <c r="P72" s="330">
        <f t="shared" si="4"/>
        <v>4.9954762802357517E-3</v>
      </c>
      <c r="Q72" s="103"/>
    </row>
    <row r="73" spans="2:17" ht="14.15" customHeight="1">
      <c r="B73" s="324" t="s">
        <v>919</v>
      </c>
      <c r="C73" s="325">
        <v>1.0289804420894699</v>
      </c>
      <c r="D73" s="326">
        <v>0</v>
      </c>
      <c r="E73" s="326">
        <v>0</v>
      </c>
      <c r="F73" s="325">
        <v>0.48258899</v>
      </c>
      <c r="G73" s="325">
        <v>0.46853299999999998</v>
      </c>
      <c r="H73" s="327">
        <f t="shared" si="0"/>
        <v>0.54639145208946993</v>
      </c>
      <c r="I73" s="45"/>
      <c r="J73" s="328">
        <v>0.1348160602464</v>
      </c>
      <c r="K73" s="327">
        <f t="shared" si="1"/>
        <v>0.4115753918430699</v>
      </c>
      <c r="L73" s="45"/>
      <c r="M73" s="202">
        <f t="shared" si="2"/>
        <v>0.66662135607542305</v>
      </c>
      <c r="N73" s="325">
        <v>1.36553664570438</v>
      </c>
      <c r="O73" s="329">
        <f t="shared" si="3"/>
        <v>0</v>
      </c>
      <c r="P73" s="330">
        <f t="shared" si="4"/>
        <v>0</v>
      </c>
      <c r="Q73" s="103"/>
    </row>
    <row r="74" spans="2:17" ht="14.15" customHeight="1">
      <c r="B74" s="324" t="s">
        <v>920</v>
      </c>
      <c r="C74" s="325">
        <v>0.36237822347826099</v>
      </c>
      <c r="D74" s="326">
        <v>0</v>
      </c>
      <c r="E74" s="326">
        <v>0</v>
      </c>
      <c r="F74" s="325">
        <v>0.57788393000000005</v>
      </c>
      <c r="G74" s="325">
        <v>0.44843100000000002</v>
      </c>
      <c r="H74" s="327">
        <f t="shared" si="0"/>
        <v>-0.21550570652173906</v>
      </c>
      <c r="I74" s="45"/>
      <c r="J74" s="328">
        <v>4.78083375289E-2</v>
      </c>
      <c r="K74" s="327">
        <f t="shared" si="1"/>
        <v>-0.26331404405063907</v>
      </c>
      <c r="L74" s="45"/>
      <c r="M74" s="202">
        <f t="shared" si="2"/>
        <v>-0.4208363403475765</v>
      </c>
      <c r="N74" s="325">
        <v>0.56875990955314304</v>
      </c>
      <c r="O74" s="329">
        <f t="shared" si="3"/>
        <v>1.0475147567319319E-4</v>
      </c>
      <c r="P74" s="330">
        <f t="shared" si="4"/>
        <v>1.855182420264263E-3</v>
      </c>
      <c r="Q74" s="103"/>
    </row>
    <row r="75" spans="2:17" ht="14.15" customHeight="1">
      <c r="B75" s="324" t="s">
        <v>921</v>
      </c>
      <c r="C75" s="325">
        <v>0.29296692499999999</v>
      </c>
      <c r="D75" s="326">
        <v>0</v>
      </c>
      <c r="E75" s="326">
        <v>0</v>
      </c>
      <c r="F75" s="325">
        <v>0.31877727500000003</v>
      </c>
      <c r="G75" s="325">
        <v>0.24759400000000001</v>
      </c>
      <c r="H75" s="327">
        <f t="shared" si="0"/>
        <v>-2.5810350000000037E-2</v>
      </c>
      <c r="I75" s="45"/>
      <c r="J75" s="328">
        <v>1.9620741276249999E-2</v>
      </c>
      <c r="K75" s="327">
        <f t="shared" si="1"/>
        <v>-4.5431091276250037E-2</v>
      </c>
      <c r="L75" s="45"/>
      <c r="M75" s="202">
        <f t="shared" si="2"/>
        <v>-0.13425342079772276</v>
      </c>
      <c r="N75" s="325">
        <v>0.40199388669033898</v>
      </c>
      <c r="O75" s="329">
        <f t="shared" si="3"/>
        <v>7.4037308423337213E-5</v>
      </c>
      <c r="P75" s="330">
        <f t="shared" si="4"/>
        <v>1.3344470400091074E-4</v>
      </c>
      <c r="Q75" s="103"/>
    </row>
    <row r="76" spans="2:17" ht="14.15" customHeight="1">
      <c r="B76" s="324" t="s">
        <v>922</v>
      </c>
      <c r="C76" s="325">
        <v>0.4</v>
      </c>
      <c r="D76" s="326">
        <v>0</v>
      </c>
      <c r="E76" s="326">
        <v>0</v>
      </c>
      <c r="F76" s="325">
        <v>0.42784510799999997</v>
      </c>
      <c r="G76" s="325">
        <v>0.34615299999999999</v>
      </c>
      <c r="H76" s="327">
        <f t="shared" si="0"/>
        <v>-2.7845107999999952E-2</v>
      </c>
      <c r="I76" s="45"/>
      <c r="J76" s="328">
        <v>4.2382336398479999E-2</v>
      </c>
      <c r="K76" s="327">
        <f t="shared" si="1"/>
        <v>-7.0227444398479943E-2</v>
      </c>
      <c r="L76" s="45"/>
      <c r="M76" s="202">
        <f t="shared" si="2"/>
        <v>-0.1493478214320639</v>
      </c>
      <c r="N76" s="325">
        <v>0.66530865963160901</v>
      </c>
      <c r="O76" s="329">
        <f t="shared" si="3"/>
        <v>1.2253336197574148E-4</v>
      </c>
      <c r="P76" s="330">
        <f t="shared" si="4"/>
        <v>2.7330786726512905E-4</v>
      </c>
      <c r="Q76" s="103"/>
    </row>
    <row r="77" spans="2:17" ht="14.15" customHeight="1">
      <c r="B77" s="324" t="s">
        <v>923</v>
      </c>
      <c r="C77" s="325">
        <v>5.1331429473684201E-2</v>
      </c>
      <c r="D77" s="326">
        <v>0</v>
      </c>
      <c r="E77" s="326">
        <v>0</v>
      </c>
      <c r="F77" s="325">
        <v>0.20423438999999999</v>
      </c>
      <c r="G77" s="325">
        <v>0.15071300000000001</v>
      </c>
      <c r="H77" s="327">
        <f t="shared" ref="H77:H140" si="5">+C77+D77-E77-F77</f>
        <v>-0.1529029605263158</v>
      </c>
      <c r="I77" s="45"/>
      <c r="J77" s="328">
        <v>1.4947915004100001E-2</v>
      </c>
      <c r="K77" s="327">
        <f t="shared" ref="K77:K140" si="6">+H77-J77</f>
        <v>-0.16785087553041581</v>
      </c>
      <c r="L77" s="45"/>
      <c r="M77" s="202">
        <f t="shared" ref="M77:M140" si="7">+IF(ISERROR(K77/(F77+J77)),0,K77/(F77+J77))</f>
        <v>-0.7658048651658993</v>
      </c>
      <c r="N77" s="325">
        <v>0.33002118208639197</v>
      </c>
      <c r="O77" s="329">
        <f t="shared" ref="O77:O140" si="8">IF(K77&lt;0,N77/$N$263,0)</f>
        <v>6.0781720452346733E-5</v>
      </c>
      <c r="P77" s="330">
        <f t="shared" ref="P77:P140" si="9">(M77^2*O77)*100</f>
        <v>3.5645870993564195E-3</v>
      </c>
      <c r="Q77" s="103"/>
    </row>
    <row r="78" spans="2:17" ht="14.15" customHeight="1">
      <c r="B78" s="324" t="s">
        <v>924</v>
      </c>
      <c r="C78" s="325">
        <v>0.19</v>
      </c>
      <c r="D78" s="326">
        <v>0</v>
      </c>
      <c r="E78" s="326">
        <v>0</v>
      </c>
      <c r="F78" s="325">
        <v>0.24345923999999999</v>
      </c>
      <c r="G78" s="325">
        <v>0.19170799999999999</v>
      </c>
      <c r="H78" s="327">
        <f t="shared" si="5"/>
        <v>-5.3459239999999991E-2</v>
      </c>
      <c r="I78" s="45"/>
      <c r="J78" s="328">
        <v>2.8370305237200001E-2</v>
      </c>
      <c r="K78" s="327">
        <f t="shared" si="6"/>
        <v>-8.1829545237199985E-2</v>
      </c>
      <c r="L78" s="45"/>
      <c r="M78" s="202">
        <f t="shared" si="7"/>
        <v>-0.3010325649693269</v>
      </c>
      <c r="N78" s="325">
        <v>0.54945015953745002</v>
      </c>
      <c r="O78" s="329">
        <f t="shared" si="8"/>
        <v>1.0119509841268357E-4</v>
      </c>
      <c r="P78" s="330">
        <f t="shared" si="9"/>
        <v>9.1703610585986979E-4</v>
      </c>
      <c r="Q78" s="103"/>
    </row>
    <row r="79" spans="2:17" ht="14.15" customHeight="1">
      <c r="B79" s="324" t="s">
        <v>925</v>
      </c>
      <c r="C79" s="325">
        <v>0.127642053666667</v>
      </c>
      <c r="D79" s="326">
        <v>0</v>
      </c>
      <c r="E79" s="326">
        <v>0</v>
      </c>
      <c r="F79" s="325">
        <v>0.136711797</v>
      </c>
      <c r="G79" s="325">
        <v>0.108795</v>
      </c>
      <c r="H79" s="327">
        <f t="shared" si="5"/>
        <v>-9.0697433333329913E-3</v>
      </c>
      <c r="I79" s="45"/>
      <c r="J79" s="328">
        <v>2.2456279775219998E-2</v>
      </c>
      <c r="K79" s="327">
        <f t="shared" si="6"/>
        <v>-3.1526023108552986E-2</v>
      </c>
      <c r="L79" s="45"/>
      <c r="M79" s="202">
        <f t="shared" si="7"/>
        <v>-0.1980675003887532</v>
      </c>
      <c r="N79" s="325">
        <v>0.23873872746675101</v>
      </c>
      <c r="O79" s="329">
        <f t="shared" si="8"/>
        <v>4.3969755220846457E-5</v>
      </c>
      <c r="P79" s="330">
        <f t="shared" si="9"/>
        <v>1.7249658023436024E-4</v>
      </c>
      <c r="Q79" s="103"/>
    </row>
    <row r="80" spans="2:17" ht="14.15" customHeight="1">
      <c r="B80" s="324" t="s">
        <v>926</v>
      </c>
      <c r="C80" s="325">
        <v>0.244564785263158</v>
      </c>
      <c r="D80" s="326">
        <v>0</v>
      </c>
      <c r="E80" s="326">
        <v>0</v>
      </c>
      <c r="F80" s="325">
        <v>0.27873068000000001</v>
      </c>
      <c r="G80" s="325">
        <v>0.21915599999999999</v>
      </c>
      <c r="H80" s="327">
        <f t="shared" si="5"/>
        <v>-3.4165894736842006E-2</v>
      </c>
      <c r="I80" s="45"/>
      <c r="J80" s="328">
        <v>3.7274653836400003E-2</v>
      </c>
      <c r="K80" s="327">
        <f t="shared" si="6"/>
        <v>-7.1440548573242002E-2</v>
      </c>
      <c r="L80" s="45"/>
      <c r="M80" s="202">
        <f t="shared" si="7"/>
        <v>-0.22607386940572238</v>
      </c>
      <c r="N80" s="325">
        <v>0.54630097911584596</v>
      </c>
      <c r="O80" s="329">
        <f t="shared" si="8"/>
        <v>1.0061509744780662E-4</v>
      </c>
      <c r="P80" s="330">
        <f t="shared" si="9"/>
        <v>5.1423767008792131E-4</v>
      </c>
      <c r="Q80" s="103"/>
    </row>
    <row r="81" spans="2:17" ht="14.15" customHeight="1">
      <c r="B81" s="324" t="s">
        <v>927</v>
      </c>
      <c r="C81" s="325">
        <v>0.54800000000000004</v>
      </c>
      <c r="D81" s="326">
        <v>0</v>
      </c>
      <c r="E81" s="326">
        <v>0</v>
      </c>
      <c r="F81" s="325">
        <v>0.58605619799999997</v>
      </c>
      <c r="G81" s="325">
        <v>0.43768200000000002</v>
      </c>
      <c r="H81" s="327">
        <f t="shared" si="5"/>
        <v>-3.805619799999993E-2</v>
      </c>
      <c r="I81" s="45"/>
      <c r="J81" s="328">
        <v>3.200452897278E-2</v>
      </c>
      <c r="K81" s="327">
        <f t="shared" si="6"/>
        <v>-7.006072697277993E-2</v>
      </c>
      <c r="L81" s="45"/>
      <c r="M81" s="202">
        <f t="shared" si="7"/>
        <v>-0.11335573336932872</v>
      </c>
      <c r="N81" s="325">
        <v>1.0005961371768299</v>
      </c>
      <c r="O81" s="329">
        <f t="shared" si="8"/>
        <v>1.8428500349913695E-4</v>
      </c>
      <c r="P81" s="330">
        <f t="shared" si="9"/>
        <v>2.3679742597507278E-4</v>
      </c>
      <c r="Q81" s="103"/>
    </row>
    <row r="82" spans="2:17" ht="14.15" customHeight="1">
      <c r="B82" s="324" t="s">
        <v>928</v>
      </c>
      <c r="C82" s="325">
        <v>0.2</v>
      </c>
      <c r="D82" s="326">
        <v>0</v>
      </c>
      <c r="E82" s="326">
        <v>0</v>
      </c>
      <c r="F82" s="325">
        <v>0.22362645</v>
      </c>
      <c r="G82" s="325">
        <v>0.163715</v>
      </c>
      <c r="H82" s="327">
        <f t="shared" si="5"/>
        <v>-2.3626449999999993E-2</v>
      </c>
      <c r="I82" s="45"/>
      <c r="J82" s="328">
        <v>2.0620594954499999E-2</v>
      </c>
      <c r="K82" s="327">
        <f t="shared" si="6"/>
        <v>-4.4247044954499992E-2</v>
      </c>
      <c r="L82" s="45"/>
      <c r="M82" s="202">
        <f t="shared" si="7"/>
        <v>-0.18115693052803417</v>
      </c>
      <c r="N82" s="325">
        <v>0.27209193203931198</v>
      </c>
      <c r="O82" s="329">
        <f t="shared" si="8"/>
        <v>5.0112588670817682E-5</v>
      </c>
      <c r="P82" s="330">
        <f t="shared" si="9"/>
        <v>1.6445865901673921E-4</v>
      </c>
      <c r="Q82" s="103"/>
    </row>
    <row r="83" spans="2:17" ht="14.15" customHeight="1">
      <c r="B83" s="324" t="s">
        <v>929</v>
      </c>
      <c r="C83" s="325">
        <v>0.950695645795547</v>
      </c>
      <c r="D83" s="326">
        <v>0</v>
      </c>
      <c r="E83" s="326">
        <v>0</v>
      </c>
      <c r="F83" s="325">
        <v>1.0237265600000001</v>
      </c>
      <c r="G83" s="325">
        <v>0.81915199999999999</v>
      </c>
      <c r="H83" s="327">
        <f t="shared" si="5"/>
        <v>-7.3030914204453068E-2</v>
      </c>
      <c r="I83" s="45"/>
      <c r="J83" s="328">
        <v>5.7656279859200001E-2</v>
      </c>
      <c r="K83" s="327">
        <f t="shared" si="6"/>
        <v>-0.13068719406365306</v>
      </c>
      <c r="L83" s="45"/>
      <c r="M83" s="202">
        <f t="shared" si="7"/>
        <v>-0.120851921490329</v>
      </c>
      <c r="N83" s="325">
        <v>1.5974429558437</v>
      </c>
      <c r="O83" s="329">
        <f t="shared" si="8"/>
        <v>2.9420939155125174E-4</v>
      </c>
      <c r="P83" s="330">
        <f t="shared" si="9"/>
        <v>4.2969831595511212E-4</v>
      </c>
      <c r="Q83" s="103"/>
    </row>
    <row r="84" spans="2:17" ht="14.15" customHeight="1">
      <c r="B84" s="324" t="s">
        <v>930</v>
      </c>
      <c r="C84" s="325">
        <v>0.16</v>
      </c>
      <c r="D84" s="326">
        <v>0</v>
      </c>
      <c r="E84" s="326">
        <v>0</v>
      </c>
      <c r="F84" s="325">
        <v>0.119922076</v>
      </c>
      <c r="G84" s="325">
        <v>8.0296000000000006E-2</v>
      </c>
      <c r="H84" s="327">
        <f t="shared" si="5"/>
        <v>4.0077924000000001E-2</v>
      </c>
      <c r="I84" s="45"/>
      <c r="J84" s="328">
        <v>7.0610118348800001E-3</v>
      </c>
      <c r="K84" s="327">
        <f t="shared" si="6"/>
        <v>3.3016912165120003E-2</v>
      </c>
      <c r="L84" s="45"/>
      <c r="M84" s="202">
        <f t="shared" si="7"/>
        <v>0.26001031104278161</v>
      </c>
      <c r="N84" s="325">
        <v>0.184320341058889</v>
      </c>
      <c r="O84" s="329">
        <f t="shared" si="8"/>
        <v>0</v>
      </c>
      <c r="P84" s="330">
        <f t="shared" si="9"/>
        <v>0</v>
      </c>
      <c r="Q84" s="103"/>
    </row>
    <row r="85" spans="2:17" ht="14.15" customHeight="1">
      <c r="B85" s="324" t="s">
        <v>931</v>
      </c>
      <c r="C85" s="325">
        <v>2.3082539032258102E-2</v>
      </c>
      <c r="D85" s="326">
        <v>0</v>
      </c>
      <c r="E85" s="326">
        <v>0</v>
      </c>
      <c r="F85" s="325">
        <v>6.0097409999999997E-2</v>
      </c>
      <c r="G85" s="325">
        <v>3.8898000000000002E-2</v>
      </c>
      <c r="H85" s="327">
        <f t="shared" si="5"/>
        <v>-3.7014870967741892E-2</v>
      </c>
      <c r="I85" s="45"/>
      <c r="J85" s="328">
        <v>5.7134607687000004E-3</v>
      </c>
      <c r="K85" s="327">
        <f t="shared" si="6"/>
        <v>-4.2728331736441895E-2</v>
      </c>
      <c r="L85" s="45"/>
      <c r="M85" s="202">
        <f t="shared" si="7"/>
        <v>-0.64925948004267586</v>
      </c>
      <c r="N85" s="325">
        <v>7.0217272784338605E-2</v>
      </c>
      <c r="O85" s="329">
        <f t="shared" si="8"/>
        <v>1.2932280947307794E-5</v>
      </c>
      <c r="P85" s="330">
        <f t="shared" si="9"/>
        <v>5.4514461961341885E-4</v>
      </c>
      <c r="Q85" s="103"/>
    </row>
    <row r="86" spans="2:17" ht="14.15" customHeight="1">
      <c r="B86" s="324" t="s">
        <v>932</v>
      </c>
      <c r="C86" s="325">
        <v>1.6</v>
      </c>
      <c r="D86" s="326">
        <v>0</v>
      </c>
      <c r="E86" s="326">
        <v>0</v>
      </c>
      <c r="F86" s="325">
        <v>2.0520218099999998</v>
      </c>
      <c r="G86" s="325">
        <v>1.6398269999999999</v>
      </c>
      <c r="H86" s="327">
        <f t="shared" si="5"/>
        <v>-0.45202180999999975</v>
      </c>
      <c r="I86" s="45"/>
      <c r="J86" s="328">
        <v>0.25428654269520001</v>
      </c>
      <c r="K86" s="327">
        <f t="shared" si="6"/>
        <v>-0.70630835269519976</v>
      </c>
      <c r="L86" s="45"/>
      <c r="M86" s="202">
        <f t="shared" si="7"/>
        <v>-0.30625061556482386</v>
      </c>
      <c r="N86" s="325">
        <v>3.01831066434218</v>
      </c>
      <c r="O86" s="329">
        <f t="shared" si="8"/>
        <v>5.5589799987552978E-4</v>
      </c>
      <c r="P86" s="330">
        <f t="shared" si="9"/>
        <v>5.2137361846305002E-3</v>
      </c>
      <c r="Q86" s="103"/>
    </row>
    <row r="87" spans="2:17" ht="14.15" customHeight="1">
      <c r="B87" s="324" t="s">
        <v>933</v>
      </c>
      <c r="C87" s="325">
        <v>0.51739999999999997</v>
      </c>
      <c r="D87" s="326">
        <v>0</v>
      </c>
      <c r="E87" s="326">
        <v>0</v>
      </c>
      <c r="F87" s="325">
        <v>0.45750952</v>
      </c>
      <c r="G87" s="325">
        <v>0.44418400000000002</v>
      </c>
      <c r="H87" s="327">
        <f t="shared" si="5"/>
        <v>5.9890479999999968E-2</v>
      </c>
      <c r="I87" s="45"/>
      <c r="J87" s="328">
        <v>2.8402191001600002E-2</v>
      </c>
      <c r="K87" s="327">
        <f t="shared" si="6"/>
        <v>3.1488288998399963E-2</v>
      </c>
      <c r="L87" s="45"/>
      <c r="M87" s="202">
        <f t="shared" si="7"/>
        <v>6.4802490422578587E-2</v>
      </c>
      <c r="N87" s="325">
        <v>0.94091145531013798</v>
      </c>
      <c r="O87" s="329">
        <f t="shared" si="8"/>
        <v>0</v>
      </c>
      <c r="P87" s="330">
        <f t="shared" si="9"/>
        <v>0</v>
      </c>
      <c r="Q87" s="103"/>
    </row>
    <row r="88" spans="2:17" ht="14.15" customHeight="1">
      <c r="B88" s="324" t="s">
        <v>934</v>
      </c>
      <c r="C88" s="325">
        <v>1.3</v>
      </c>
      <c r="D88" s="326">
        <v>0</v>
      </c>
      <c r="E88" s="326">
        <v>0</v>
      </c>
      <c r="F88" s="325">
        <v>1.2675219861</v>
      </c>
      <c r="G88" s="325">
        <v>0.89825100000000002</v>
      </c>
      <c r="H88" s="327">
        <f t="shared" si="5"/>
        <v>3.2478013900000047E-2</v>
      </c>
      <c r="I88" s="45"/>
      <c r="J88" s="328">
        <v>7.0347470228549994E-2</v>
      </c>
      <c r="K88" s="327">
        <f t="shared" si="6"/>
        <v>-3.7869456328549947E-2</v>
      </c>
      <c r="L88" s="45"/>
      <c r="M88" s="202">
        <f t="shared" si="7"/>
        <v>-2.8305793326408132E-2</v>
      </c>
      <c r="N88" s="325">
        <v>1.45349754663581</v>
      </c>
      <c r="O88" s="329">
        <f t="shared" si="8"/>
        <v>2.6769821560927151E-4</v>
      </c>
      <c r="P88" s="330">
        <f t="shared" si="9"/>
        <v>2.1448461173779732E-5</v>
      </c>
      <c r="Q88" s="103"/>
    </row>
    <row r="89" spans="2:17" ht="14.15" customHeight="1">
      <c r="B89" s="324" t="s">
        <v>935</v>
      </c>
      <c r="C89" s="325">
        <v>0.42829496146122498</v>
      </c>
      <c r="D89" s="326">
        <v>0</v>
      </c>
      <c r="E89" s="326">
        <v>0</v>
      </c>
      <c r="F89" s="325">
        <v>0.2416331384</v>
      </c>
      <c r="G89" s="325">
        <v>0.154339</v>
      </c>
      <c r="H89" s="327">
        <f t="shared" si="5"/>
        <v>0.18666182306122497</v>
      </c>
      <c r="I89" s="45"/>
      <c r="J89" s="328">
        <v>1.3840746167551999E-2</v>
      </c>
      <c r="K89" s="327">
        <f t="shared" si="6"/>
        <v>0.17282107689367299</v>
      </c>
      <c r="L89" s="45"/>
      <c r="M89" s="202">
        <f t="shared" si="7"/>
        <v>0.67647257638960712</v>
      </c>
      <c r="N89" s="325">
        <v>0.18555489728559799</v>
      </c>
      <c r="O89" s="329">
        <f t="shared" si="8"/>
        <v>0</v>
      </c>
      <c r="P89" s="330">
        <f t="shared" si="9"/>
        <v>0</v>
      </c>
      <c r="Q89" s="103"/>
    </row>
    <row r="90" spans="2:17" ht="14.15" customHeight="1">
      <c r="B90" s="324" t="s">
        <v>936</v>
      </c>
      <c r="C90" s="325">
        <v>5.6715000000000002E-2</v>
      </c>
      <c r="D90" s="326">
        <v>0</v>
      </c>
      <c r="E90" s="326">
        <v>0</v>
      </c>
      <c r="F90" s="325">
        <v>4.6467420000000002E-2</v>
      </c>
      <c r="G90" s="325">
        <v>4.5114000000000001E-2</v>
      </c>
      <c r="H90" s="327">
        <f t="shared" si="5"/>
        <v>1.0247579999999999E-2</v>
      </c>
      <c r="I90" s="45"/>
      <c r="J90" s="328">
        <v>3.1156405109999999E-3</v>
      </c>
      <c r="K90" s="327">
        <f t="shared" si="6"/>
        <v>7.1319394889999988E-3</v>
      </c>
      <c r="L90" s="45"/>
      <c r="M90" s="202">
        <f t="shared" si="7"/>
        <v>0.14383822651322173</v>
      </c>
      <c r="N90" s="325">
        <v>7.9755557499294E-2</v>
      </c>
      <c r="O90" s="329">
        <f t="shared" si="8"/>
        <v>0</v>
      </c>
      <c r="P90" s="330">
        <f t="shared" si="9"/>
        <v>0</v>
      </c>
      <c r="Q90" s="103"/>
    </row>
    <row r="91" spans="2:17" ht="14.15" customHeight="1">
      <c r="B91" s="324" t="s">
        <v>937</v>
      </c>
      <c r="C91" s="325">
        <v>0.35322500000000001</v>
      </c>
      <c r="D91" s="326">
        <v>0</v>
      </c>
      <c r="E91" s="326">
        <v>0</v>
      </c>
      <c r="F91" s="325">
        <v>0.37720865999999997</v>
      </c>
      <c r="G91" s="325">
        <v>0.36622199999999999</v>
      </c>
      <c r="H91" s="327">
        <f t="shared" si="5"/>
        <v>-2.3983659999999962E-2</v>
      </c>
      <c r="I91" s="45"/>
      <c r="J91" s="328">
        <v>2.4963669118799998E-2</v>
      </c>
      <c r="K91" s="327">
        <f t="shared" si="6"/>
        <v>-4.8947329118799961E-2</v>
      </c>
      <c r="L91" s="45"/>
      <c r="M91" s="202">
        <f t="shared" si="7"/>
        <v>-0.12170735173662614</v>
      </c>
      <c r="N91" s="325">
        <v>0.51043556799548095</v>
      </c>
      <c r="O91" s="329">
        <f t="shared" si="8"/>
        <v>9.4009577829808728E-5</v>
      </c>
      <c r="P91" s="330">
        <f t="shared" si="9"/>
        <v>1.3925337431967702E-4</v>
      </c>
      <c r="Q91" s="103"/>
    </row>
    <row r="92" spans="2:17" ht="14.15" customHeight="1">
      <c r="B92" s="324" t="s">
        <v>938</v>
      </c>
      <c r="C92" s="325">
        <v>0.05</v>
      </c>
      <c r="D92" s="326">
        <v>0</v>
      </c>
      <c r="E92" s="326">
        <v>0</v>
      </c>
      <c r="F92" s="325">
        <v>6.3542038999999995E-2</v>
      </c>
      <c r="G92" s="325">
        <v>3.6289000000000002E-2</v>
      </c>
      <c r="H92" s="327">
        <f t="shared" si="5"/>
        <v>-1.3542038999999992E-2</v>
      </c>
      <c r="I92" s="45"/>
      <c r="J92" s="328">
        <v>4.3475463083800002E-3</v>
      </c>
      <c r="K92" s="327">
        <f t="shared" si="6"/>
        <v>-1.7889585308379991E-2</v>
      </c>
      <c r="L92" s="45"/>
      <c r="M92" s="202">
        <f t="shared" si="7"/>
        <v>-0.26351001007177721</v>
      </c>
      <c r="N92" s="325">
        <v>8.93262243992093E-2</v>
      </c>
      <c r="O92" s="329">
        <f t="shared" si="8"/>
        <v>1.6451676120216552E-5</v>
      </c>
      <c r="P92" s="330">
        <f t="shared" si="9"/>
        <v>1.1423636786021864E-4</v>
      </c>
      <c r="Q92" s="103"/>
    </row>
    <row r="93" spans="2:17" ht="14.15" customHeight="1">
      <c r="B93" s="324" t="s">
        <v>939</v>
      </c>
      <c r="C93" s="325">
        <v>0.04</v>
      </c>
      <c r="D93" s="326">
        <v>0</v>
      </c>
      <c r="E93" s="326">
        <v>0</v>
      </c>
      <c r="F93" s="325">
        <v>8.8990700000000002E-3</v>
      </c>
      <c r="G93" s="325">
        <v>7.6689999999999996E-3</v>
      </c>
      <c r="H93" s="327">
        <f t="shared" si="5"/>
        <v>3.1100929999999999E-2</v>
      </c>
      <c r="I93" s="45"/>
      <c r="J93" s="328">
        <v>1.2068918734E-3</v>
      </c>
      <c r="K93" s="327">
        <f t="shared" si="6"/>
        <v>2.9894038126599999E-2</v>
      </c>
      <c r="L93" s="45"/>
      <c r="M93" s="202">
        <f t="shared" si="7"/>
        <v>2.958059658357151</v>
      </c>
      <c r="N93" s="325">
        <v>5.1043556799548098E-2</v>
      </c>
      <c r="O93" s="329">
        <f t="shared" si="8"/>
        <v>0</v>
      </c>
      <c r="P93" s="330">
        <f t="shared" si="9"/>
        <v>0</v>
      </c>
      <c r="Q93" s="103"/>
    </row>
    <row r="94" spans="2:17" ht="14.15" customHeight="1">
      <c r="B94" s="324" t="s">
        <v>940</v>
      </c>
      <c r="C94" s="325">
        <v>0.5896325026</v>
      </c>
      <c r="D94" s="326">
        <v>0</v>
      </c>
      <c r="E94" s="326">
        <v>0</v>
      </c>
      <c r="F94" s="325">
        <v>0.55249303000000005</v>
      </c>
      <c r="G94" s="325">
        <v>0.53640100000000002</v>
      </c>
      <c r="H94" s="327">
        <f t="shared" si="5"/>
        <v>3.7139472599999945E-2</v>
      </c>
      <c r="I94" s="45"/>
      <c r="J94" s="328">
        <v>0.1029515512102</v>
      </c>
      <c r="K94" s="327">
        <f t="shared" si="6"/>
        <v>-6.5812078610200053E-2</v>
      </c>
      <c r="L94" s="45"/>
      <c r="M94" s="202">
        <f t="shared" si="7"/>
        <v>-0.10040830376335695</v>
      </c>
      <c r="N94" s="325">
        <v>0.48914801967015098</v>
      </c>
      <c r="O94" s="329">
        <f t="shared" si="8"/>
        <v>9.0088939150660813E-5</v>
      </c>
      <c r="P94" s="330">
        <f t="shared" si="9"/>
        <v>9.0826114098892404E-5</v>
      </c>
      <c r="Q94" s="103"/>
    </row>
    <row r="95" spans="2:17" ht="14.15" customHeight="1">
      <c r="B95" s="324" t="s">
        <v>941</v>
      </c>
      <c r="C95" s="325">
        <v>0.35135426545714299</v>
      </c>
      <c r="D95" s="326">
        <v>0</v>
      </c>
      <c r="E95" s="326">
        <v>0</v>
      </c>
      <c r="F95" s="325">
        <v>0.1833939926</v>
      </c>
      <c r="G95" s="325">
        <v>0.13387399999999999</v>
      </c>
      <c r="H95" s="327">
        <f t="shared" si="5"/>
        <v>0.16796027285714299</v>
      </c>
      <c r="I95" s="45"/>
      <c r="J95" s="328">
        <v>7.8804398620220002E-3</v>
      </c>
      <c r="K95" s="327">
        <f t="shared" si="6"/>
        <v>0.16007983299512099</v>
      </c>
      <c r="L95" s="45"/>
      <c r="M95" s="202">
        <f t="shared" si="7"/>
        <v>0.83691181792896041</v>
      </c>
      <c r="N95" s="325">
        <v>0.31423689654721798</v>
      </c>
      <c r="O95" s="329">
        <f t="shared" si="8"/>
        <v>0</v>
      </c>
      <c r="P95" s="330">
        <f t="shared" si="9"/>
        <v>0</v>
      </c>
      <c r="Q95" s="103"/>
    </row>
    <row r="96" spans="2:17" ht="14.15" customHeight="1">
      <c r="B96" s="324" t="s">
        <v>942</v>
      </c>
      <c r="C96" s="325">
        <v>0.60071992170869604</v>
      </c>
      <c r="D96" s="326">
        <v>0</v>
      </c>
      <c r="E96" s="326">
        <v>0</v>
      </c>
      <c r="F96" s="325">
        <v>0.53161493000000004</v>
      </c>
      <c r="G96" s="325">
        <v>0.51613100000000001</v>
      </c>
      <c r="H96" s="327">
        <f t="shared" si="5"/>
        <v>6.9104991708695995E-2</v>
      </c>
      <c r="I96" s="45"/>
      <c r="J96" s="328">
        <v>2.9100601268200001E-2</v>
      </c>
      <c r="K96" s="327">
        <f t="shared" si="6"/>
        <v>4.0004390440495995E-2</v>
      </c>
      <c r="L96" s="45"/>
      <c r="M96" s="202">
        <f t="shared" si="7"/>
        <v>7.1345251218591976E-2</v>
      </c>
      <c r="N96" s="325">
        <v>0.57583512514490198</v>
      </c>
      <c r="O96" s="329">
        <f t="shared" si="8"/>
        <v>0</v>
      </c>
      <c r="P96" s="330">
        <f t="shared" si="9"/>
        <v>0</v>
      </c>
      <c r="Q96" s="103"/>
    </row>
    <row r="97" spans="2:17" ht="14.15" customHeight="1">
      <c r="B97" s="324" t="s">
        <v>943</v>
      </c>
      <c r="C97" s="325">
        <v>4.2627410000000001</v>
      </c>
      <c r="D97" s="326">
        <v>0</v>
      </c>
      <c r="E97" s="326">
        <v>0</v>
      </c>
      <c r="F97" s="325">
        <v>4.24535821</v>
      </c>
      <c r="G97" s="325">
        <v>4.1217069999999998</v>
      </c>
      <c r="H97" s="327">
        <f t="shared" si="5"/>
        <v>1.7382790000000092E-2</v>
      </c>
      <c r="I97" s="45"/>
      <c r="J97" s="328">
        <v>0.1689228031759</v>
      </c>
      <c r="K97" s="327">
        <f t="shared" si="6"/>
        <v>-0.15154001317589991</v>
      </c>
      <c r="L97" s="45"/>
      <c r="M97" s="202">
        <f t="shared" si="7"/>
        <v>-3.4329489383113122E-2</v>
      </c>
      <c r="N97" s="325">
        <v>5.4856872369672303</v>
      </c>
      <c r="O97" s="329">
        <f t="shared" si="8"/>
        <v>1.0103275978178405E-3</v>
      </c>
      <c r="P97" s="330">
        <f t="shared" si="9"/>
        <v>1.1906850582810357E-4</v>
      </c>
      <c r="Q97" s="103"/>
    </row>
    <row r="98" spans="2:17" ht="14.15" customHeight="1">
      <c r="B98" s="324" t="s">
        <v>944</v>
      </c>
      <c r="C98" s="325">
        <v>7</v>
      </c>
      <c r="D98" s="326">
        <v>0</v>
      </c>
      <c r="E98" s="326">
        <v>0</v>
      </c>
      <c r="F98" s="325">
        <v>7.2666324900000001</v>
      </c>
      <c r="G98" s="325">
        <v>7.054983</v>
      </c>
      <c r="H98" s="327">
        <f t="shared" si="5"/>
        <v>-0.26663249000000011</v>
      </c>
      <c r="I98" s="45"/>
      <c r="J98" s="328">
        <v>0.58067660227590001</v>
      </c>
      <c r="K98" s="327">
        <f t="shared" si="6"/>
        <v>-0.84730909227590012</v>
      </c>
      <c r="L98" s="45"/>
      <c r="M98" s="202">
        <f t="shared" si="7"/>
        <v>-0.10797447664064944</v>
      </c>
      <c r="N98" s="325">
        <v>14.6365134493099</v>
      </c>
      <c r="O98" s="329">
        <f t="shared" si="8"/>
        <v>2.6956829354064984E-3</v>
      </c>
      <c r="P98" s="330">
        <f t="shared" si="9"/>
        <v>3.1427586091662936E-3</v>
      </c>
      <c r="Q98" s="103"/>
    </row>
    <row r="99" spans="2:17" ht="14.15" customHeight="1">
      <c r="B99" s="324" t="s">
        <v>945</v>
      </c>
      <c r="C99" s="325">
        <v>0.59699999999999998</v>
      </c>
      <c r="D99" s="326">
        <v>0</v>
      </c>
      <c r="E99" s="326">
        <v>0</v>
      </c>
      <c r="F99" s="325">
        <v>0.69369985000000001</v>
      </c>
      <c r="G99" s="325">
        <v>0.67349499999999995</v>
      </c>
      <c r="H99" s="327">
        <f t="shared" si="5"/>
        <v>-9.6699850000000032E-2</v>
      </c>
      <c r="I99" s="45"/>
      <c r="J99" s="328">
        <v>3.8514215672000002E-2</v>
      </c>
      <c r="K99" s="327">
        <f t="shared" si="6"/>
        <v>-0.13521406567200003</v>
      </c>
      <c r="L99" s="45"/>
      <c r="M99" s="202">
        <f t="shared" si="7"/>
        <v>-0.18466466571890472</v>
      </c>
      <c r="N99" s="325">
        <v>0.99792410327658598</v>
      </c>
      <c r="O99" s="329">
        <f t="shared" si="8"/>
        <v>1.8379288109494137E-4</v>
      </c>
      <c r="P99" s="330">
        <f t="shared" si="9"/>
        <v>6.2675281629633831E-4</v>
      </c>
      <c r="Q99" s="103"/>
    </row>
    <row r="100" spans="2:17" ht="14.15" customHeight="1">
      <c r="B100" s="324" t="s">
        <v>946</v>
      </c>
      <c r="C100" s="325">
        <v>0.58704000000000001</v>
      </c>
      <c r="D100" s="326">
        <v>0</v>
      </c>
      <c r="E100" s="326">
        <v>0</v>
      </c>
      <c r="F100" s="325">
        <v>0.36498153</v>
      </c>
      <c r="G100" s="325">
        <v>0.35435100000000003</v>
      </c>
      <c r="H100" s="327">
        <f t="shared" si="5"/>
        <v>0.22205847000000001</v>
      </c>
      <c r="I100" s="45"/>
      <c r="J100" s="328">
        <v>2.2723750057799998E-2</v>
      </c>
      <c r="K100" s="327">
        <f t="shared" si="6"/>
        <v>0.19933471994220001</v>
      </c>
      <c r="L100" s="45"/>
      <c r="M100" s="202">
        <f t="shared" si="7"/>
        <v>0.5141398123659362</v>
      </c>
      <c r="N100" s="325">
        <v>0.76050695684908098</v>
      </c>
      <c r="O100" s="329">
        <f t="shared" si="8"/>
        <v>0</v>
      </c>
      <c r="P100" s="330">
        <f t="shared" si="9"/>
        <v>0</v>
      </c>
      <c r="Q100" s="103"/>
    </row>
    <row r="101" spans="2:17" ht="14.15" customHeight="1">
      <c r="B101" s="324" t="s">
        <v>947</v>
      </c>
      <c r="C101" s="325">
        <v>0.39800000000000002</v>
      </c>
      <c r="D101" s="326">
        <v>0</v>
      </c>
      <c r="E101" s="326">
        <v>0</v>
      </c>
      <c r="F101" s="325">
        <v>0.37581506999999997</v>
      </c>
      <c r="G101" s="325">
        <v>0.364869</v>
      </c>
      <c r="H101" s="327">
        <f t="shared" si="5"/>
        <v>2.2184930000000047E-2</v>
      </c>
      <c r="I101" s="45"/>
      <c r="J101" s="328">
        <v>2.02451578209E-2</v>
      </c>
      <c r="K101" s="327">
        <f t="shared" si="6"/>
        <v>1.9397721791000466E-3</v>
      </c>
      <c r="L101" s="45"/>
      <c r="M101" s="202">
        <f t="shared" si="7"/>
        <v>4.8976697048642289E-3</v>
      </c>
      <c r="N101" s="325">
        <v>0.87825041971150197</v>
      </c>
      <c r="O101" s="329">
        <f t="shared" si="8"/>
        <v>0</v>
      </c>
      <c r="P101" s="330">
        <f t="shared" si="9"/>
        <v>0</v>
      </c>
      <c r="Q101" s="103"/>
    </row>
    <row r="102" spans="2:17" ht="14.15" customHeight="1">
      <c r="B102" s="324" t="s">
        <v>948</v>
      </c>
      <c r="C102" s="325">
        <v>5.7371999999999999E-2</v>
      </c>
      <c r="D102" s="326">
        <v>0</v>
      </c>
      <c r="E102" s="326">
        <v>0</v>
      </c>
      <c r="F102" s="325">
        <v>1.9662700000000002E-2</v>
      </c>
      <c r="G102" s="325">
        <v>1.9089999999999999E-2</v>
      </c>
      <c r="H102" s="327">
        <f t="shared" si="5"/>
        <v>3.7709300000000001E-2</v>
      </c>
      <c r="I102" s="45"/>
      <c r="J102" s="328">
        <v>9.9925841399999991E-4</v>
      </c>
      <c r="K102" s="327">
        <f t="shared" si="6"/>
        <v>3.6710041586000004E-2</v>
      </c>
      <c r="L102" s="45"/>
      <c r="M102" s="202">
        <f t="shared" si="7"/>
        <v>1.776697099589855</v>
      </c>
      <c r="N102" s="325">
        <v>0.11581324215975899</v>
      </c>
      <c r="O102" s="329">
        <f t="shared" si="8"/>
        <v>0</v>
      </c>
      <c r="P102" s="330">
        <f t="shared" si="9"/>
        <v>0</v>
      </c>
      <c r="Q102" s="103"/>
    </row>
    <row r="103" spans="2:17" ht="14.15" customHeight="1">
      <c r="B103" s="324" t="s">
        <v>949</v>
      </c>
      <c r="C103" s="325">
        <v>1.3943861875E-2</v>
      </c>
      <c r="D103" s="326">
        <v>0</v>
      </c>
      <c r="E103" s="326">
        <v>0</v>
      </c>
      <c r="F103" s="325">
        <v>2.1516690000000002E-2</v>
      </c>
      <c r="G103" s="325">
        <v>1.3122999999999999E-2</v>
      </c>
      <c r="H103" s="327">
        <f t="shared" si="5"/>
        <v>-7.5728281250000019E-3</v>
      </c>
      <c r="I103" s="45"/>
      <c r="J103" s="328">
        <v>2.0143925178000002E-3</v>
      </c>
      <c r="K103" s="327">
        <f t="shared" si="6"/>
        <v>-9.5872206428000012E-3</v>
      </c>
      <c r="L103" s="45"/>
      <c r="M103" s="202">
        <f t="shared" si="7"/>
        <v>-0.40742794708011343</v>
      </c>
      <c r="N103" s="325">
        <v>6.94879452958551E-2</v>
      </c>
      <c r="O103" s="329">
        <f t="shared" si="8"/>
        <v>1.2797956904096494E-5</v>
      </c>
      <c r="P103" s="330">
        <f t="shared" si="9"/>
        <v>2.1244292615147734E-4</v>
      </c>
      <c r="Q103" s="103"/>
    </row>
    <row r="104" spans="2:17" ht="14.15" customHeight="1">
      <c r="B104" s="324" t="s">
        <v>950</v>
      </c>
      <c r="C104" s="325">
        <v>0.03</v>
      </c>
      <c r="D104" s="326">
        <v>0</v>
      </c>
      <c r="E104" s="326">
        <v>0</v>
      </c>
      <c r="F104" s="325">
        <v>1.69267728E-2</v>
      </c>
      <c r="G104" s="325">
        <v>9.7820000000000008E-3</v>
      </c>
      <c r="H104" s="327">
        <f t="shared" si="5"/>
        <v>1.3073227199999999E-2</v>
      </c>
      <c r="I104" s="45"/>
      <c r="J104" s="328">
        <v>1.4932798964159999E-3</v>
      </c>
      <c r="K104" s="327">
        <f t="shared" si="6"/>
        <v>1.1579947303583998E-2</v>
      </c>
      <c r="L104" s="45"/>
      <c r="M104" s="202">
        <f t="shared" si="7"/>
        <v>0.62865983580150753</v>
      </c>
      <c r="N104" s="325">
        <v>6.0715247934052502E-2</v>
      </c>
      <c r="O104" s="329">
        <f t="shared" si="8"/>
        <v>0</v>
      </c>
      <c r="P104" s="330">
        <f t="shared" si="9"/>
        <v>0</v>
      </c>
      <c r="Q104" s="103"/>
    </row>
    <row r="105" spans="2:17" ht="14.15" customHeight="1">
      <c r="B105" s="324" t="s">
        <v>951</v>
      </c>
      <c r="C105" s="325">
        <v>4.44504258935034E-3</v>
      </c>
      <c r="D105" s="326">
        <v>0</v>
      </c>
      <c r="E105" s="326">
        <v>0</v>
      </c>
      <c r="F105" s="325">
        <v>1.9229481999999999E-2</v>
      </c>
      <c r="G105" s="325">
        <v>1.0982E-2</v>
      </c>
      <c r="H105" s="327">
        <f t="shared" si="5"/>
        <v>-1.478443941064966E-2</v>
      </c>
      <c r="I105" s="45"/>
      <c r="J105" s="328">
        <v>1.91467952274E-3</v>
      </c>
      <c r="K105" s="327">
        <f t="shared" si="6"/>
        <v>-1.669911893338966E-2</v>
      </c>
      <c r="L105" s="45"/>
      <c r="M105" s="202">
        <f t="shared" si="7"/>
        <v>-0.78977446873124713</v>
      </c>
      <c r="N105" s="325">
        <v>3.8604414053252802E-2</v>
      </c>
      <c r="O105" s="329">
        <f t="shared" si="8"/>
        <v>7.1099760578313802E-6</v>
      </c>
      <c r="P105" s="330">
        <f t="shared" si="9"/>
        <v>4.4348028547015191E-4</v>
      </c>
      <c r="Q105" s="103"/>
    </row>
    <row r="106" spans="2:17" ht="14.15" customHeight="1">
      <c r="B106" s="324" t="s">
        <v>952</v>
      </c>
      <c r="C106" s="325">
        <v>1.4999999999999999E-2</v>
      </c>
      <c r="D106" s="326">
        <v>0</v>
      </c>
      <c r="E106" s="326">
        <v>0</v>
      </c>
      <c r="F106" s="325">
        <v>4.0324499999999999E-3</v>
      </c>
      <c r="G106" s="325">
        <v>3.9150000000000001E-3</v>
      </c>
      <c r="H106" s="327">
        <f t="shared" si="5"/>
        <v>1.096755E-2</v>
      </c>
      <c r="I106" s="45"/>
      <c r="J106" s="328">
        <v>3.2259600000000003E-4</v>
      </c>
      <c r="K106" s="327">
        <f t="shared" si="6"/>
        <v>1.0644954E-2</v>
      </c>
      <c r="L106" s="45"/>
      <c r="M106" s="202">
        <f t="shared" si="7"/>
        <v>2.444280496692802</v>
      </c>
      <c r="N106" s="325">
        <v>2.14193220638485E-2</v>
      </c>
      <c r="O106" s="329">
        <f t="shared" si="8"/>
        <v>0</v>
      </c>
      <c r="P106" s="330">
        <f t="shared" si="9"/>
        <v>0</v>
      </c>
      <c r="Q106" s="103"/>
    </row>
    <row r="107" spans="2:17" ht="14.15" customHeight="1">
      <c r="B107" s="324" t="s">
        <v>953</v>
      </c>
      <c r="C107" s="325">
        <v>1.7</v>
      </c>
      <c r="D107" s="326">
        <v>0</v>
      </c>
      <c r="E107" s="326">
        <v>0</v>
      </c>
      <c r="F107" s="325">
        <v>1.5643016335</v>
      </c>
      <c r="G107" s="325">
        <v>1.320643</v>
      </c>
      <c r="H107" s="327">
        <f t="shared" si="5"/>
        <v>0.1356983665</v>
      </c>
      <c r="I107" s="45"/>
      <c r="J107" s="328">
        <v>0.13798704709103499</v>
      </c>
      <c r="K107" s="327">
        <f t="shared" si="6"/>
        <v>-2.2886805910349861E-3</v>
      </c>
      <c r="L107" s="45"/>
      <c r="M107" s="202">
        <f t="shared" si="7"/>
        <v>-1.3444726603247788E-3</v>
      </c>
      <c r="N107" s="325">
        <v>2.8952904241163102</v>
      </c>
      <c r="O107" s="329">
        <f t="shared" si="8"/>
        <v>5.332407213211128E-4</v>
      </c>
      <c r="P107" s="330">
        <f t="shared" si="9"/>
        <v>9.6388951889544774E-8</v>
      </c>
      <c r="Q107" s="103"/>
    </row>
    <row r="108" spans="2:17" ht="14.15" customHeight="1">
      <c r="B108" s="324" t="s">
        <v>954</v>
      </c>
      <c r="C108" s="325">
        <v>0.52626275249999999</v>
      </c>
      <c r="D108" s="326">
        <v>0</v>
      </c>
      <c r="E108" s="326">
        <v>0</v>
      </c>
      <c r="F108" s="325">
        <v>0.38150993999999999</v>
      </c>
      <c r="G108" s="325">
        <v>0.26457000000000003</v>
      </c>
      <c r="H108" s="327">
        <f t="shared" si="5"/>
        <v>0.14475281249999999</v>
      </c>
      <c r="I108" s="45"/>
      <c r="J108" s="328">
        <v>2.2238214402600001E-2</v>
      </c>
      <c r="K108" s="327">
        <f t="shared" si="6"/>
        <v>0.12251459809739999</v>
      </c>
      <c r="L108" s="45"/>
      <c r="M108" s="202">
        <f t="shared" si="7"/>
        <v>0.30344311611449198</v>
      </c>
      <c r="N108" s="325">
        <v>0.49494908926234199</v>
      </c>
      <c r="O108" s="329">
        <f t="shared" si="8"/>
        <v>0</v>
      </c>
      <c r="P108" s="330">
        <f t="shared" si="9"/>
        <v>0</v>
      </c>
      <c r="Q108" s="103"/>
    </row>
    <row r="109" spans="2:17" ht="14.15" customHeight="1">
      <c r="B109" s="324" t="s">
        <v>955</v>
      </c>
      <c r="C109" s="325">
        <v>0.86565000000000003</v>
      </c>
      <c r="D109" s="326">
        <v>0</v>
      </c>
      <c r="E109" s="326">
        <v>0</v>
      </c>
      <c r="F109" s="325">
        <v>0.37344092000000001</v>
      </c>
      <c r="G109" s="325">
        <v>0.362564</v>
      </c>
      <c r="H109" s="327">
        <f t="shared" si="5"/>
        <v>0.49220908000000002</v>
      </c>
      <c r="I109" s="45"/>
      <c r="J109" s="328">
        <v>1.72268296396E-2</v>
      </c>
      <c r="K109" s="327">
        <f t="shared" si="6"/>
        <v>0.47498225036040004</v>
      </c>
      <c r="L109" s="45"/>
      <c r="M109" s="202">
        <f t="shared" si="7"/>
        <v>1.2158215025391323</v>
      </c>
      <c r="N109" s="325">
        <v>1.1306189980208401</v>
      </c>
      <c r="O109" s="329">
        <f t="shared" si="8"/>
        <v>0</v>
      </c>
      <c r="P109" s="330">
        <f t="shared" si="9"/>
        <v>0</v>
      </c>
      <c r="Q109" s="103"/>
    </row>
    <row r="110" spans="2:17" ht="14.15" customHeight="1">
      <c r="B110" s="324" t="s">
        <v>956</v>
      </c>
      <c r="C110" s="325">
        <v>6.2135396792782602</v>
      </c>
      <c r="D110" s="326">
        <v>0</v>
      </c>
      <c r="E110" s="326">
        <v>0</v>
      </c>
      <c r="F110" s="325">
        <v>3.49825389</v>
      </c>
      <c r="G110" s="325">
        <v>3.396363</v>
      </c>
      <c r="H110" s="327">
        <f t="shared" si="5"/>
        <v>2.7152857892782603</v>
      </c>
      <c r="I110" s="45"/>
      <c r="J110" s="328">
        <v>0.30280885671840002</v>
      </c>
      <c r="K110" s="327">
        <f t="shared" si="6"/>
        <v>2.4124769325598603</v>
      </c>
      <c r="L110" s="45"/>
      <c r="M110" s="202">
        <f t="shared" si="7"/>
        <v>0.63468484824215077</v>
      </c>
      <c r="N110" s="325">
        <v>8.5456500872061394</v>
      </c>
      <c r="O110" s="329">
        <f t="shared" si="8"/>
        <v>0</v>
      </c>
      <c r="P110" s="330">
        <f t="shared" si="9"/>
        <v>0</v>
      </c>
      <c r="Q110" s="103"/>
    </row>
    <row r="111" spans="2:17" ht="14.15" customHeight="1">
      <c r="B111" s="324" t="s">
        <v>957</v>
      </c>
      <c r="C111" s="325">
        <v>2.1653207054708301</v>
      </c>
      <c r="D111" s="326">
        <v>0</v>
      </c>
      <c r="E111" s="326">
        <v>0</v>
      </c>
      <c r="F111" s="325">
        <v>1.91379871</v>
      </c>
      <c r="G111" s="325">
        <v>1.8580570000000001</v>
      </c>
      <c r="H111" s="327">
        <f t="shared" si="5"/>
        <v>0.2515219954708301</v>
      </c>
      <c r="I111" s="45"/>
      <c r="J111" s="328">
        <v>0.1026561628044</v>
      </c>
      <c r="K111" s="327">
        <f t="shared" si="6"/>
        <v>0.14886583266643011</v>
      </c>
      <c r="L111" s="45"/>
      <c r="M111" s="202">
        <f t="shared" si="7"/>
        <v>7.382552154980479E-2</v>
      </c>
      <c r="N111" s="325">
        <v>5.1330108430431398</v>
      </c>
      <c r="O111" s="329">
        <f t="shared" si="8"/>
        <v>0</v>
      </c>
      <c r="P111" s="330">
        <f t="shared" si="9"/>
        <v>0</v>
      </c>
      <c r="Q111" s="103"/>
    </row>
    <row r="112" spans="2:17" ht="14.15" customHeight="1">
      <c r="B112" s="324" t="s">
        <v>958</v>
      </c>
      <c r="C112" s="325">
        <v>2.9849999999999998E-3</v>
      </c>
      <c r="D112" s="326">
        <v>0</v>
      </c>
      <c r="E112" s="326">
        <v>0</v>
      </c>
      <c r="F112" s="325">
        <v>1.64697E-3</v>
      </c>
      <c r="G112" s="325">
        <v>1.5989999999999999E-3</v>
      </c>
      <c r="H112" s="327">
        <f t="shared" si="5"/>
        <v>1.3380299999999998E-3</v>
      </c>
      <c r="I112" s="45"/>
      <c r="J112" s="328">
        <v>1.3175759999999999E-4</v>
      </c>
      <c r="K112" s="327">
        <f t="shared" si="6"/>
        <v>1.2062723999999999E-3</v>
      </c>
      <c r="L112" s="45"/>
      <c r="M112" s="202">
        <f t="shared" si="7"/>
        <v>0.67816589791489146</v>
      </c>
      <c r="N112" s="325">
        <v>1.6174806838638599E-2</v>
      </c>
      <c r="O112" s="329">
        <f t="shared" si="8"/>
        <v>0</v>
      </c>
      <c r="P112" s="330">
        <f t="shared" si="9"/>
        <v>0</v>
      </c>
      <c r="Q112" s="103"/>
    </row>
    <row r="113" spans="2:17" ht="14.15" customHeight="1">
      <c r="B113" s="324" t="s">
        <v>959</v>
      </c>
      <c r="C113" s="325">
        <v>1.2E-2</v>
      </c>
      <c r="D113" s="326">
        <v>0</v>
      </c>
      <c r="E113" s="326">
        <v>0</v>
      </c>
      <c r="F113" s="325">
        <v>1.8311422399999999E-2</v>
      </c>
      <c r="G113" s="325">
        <v>9.6620000000000004E-3</v>
      </c>
      <c r="H113" s="327">
        <f t="shared" si="5"/>
        <v>-6.311422399999999E-3</v>
      </c>
      <c r="I113" s="45"/>
      <c r="J113" s="328">
        <v>1.2171602469280001E-3</v>
      </c>
      <c r="K113" s="327">
        <f t="shared" si="6"/>
        <v>-7.5285826469279988E-3</v>
      </c>
      <c r="L113" s="45"/>
      <c r="M113" s="202">
        <f t="shared" si="7"/>
        <v>-0.38551608086684697</v>
      </c>
      <c r="N113" s="325">
        <v>2.2644729574094101E-2</v>
      </c>
      <c r="O113" s="329">
        <f t="shared" si="8"/>
        <v>4.1705978203886023E-6</v>
      </c>
      <c r="P113" s="330">
        <f t="shared" si="9"/>
        <v>6.1984529434045698E-5</v>
      </c>
      <c r="Q113" s="103"/>
    </row>
    <row r="114" spans="2:17" ht="14.15" customHeight="1">
      <c r="B114" s="324" t="s">
        <v>960</v>
      </c>
      <c r="C114" s="325">
        <v>0.61599999999999999</v>
      </c>
      <c r="D114" s="326">
        <v>0</v>
      </c>
      <c r="E114" s="326">
        <v>0</v>
      </c>
      <c r="F114" s="325">
        <v>0.56570671459999999</v>
      </c>
      <c r="G114" s="325">
        <v>0.465449</v>
      </c>
      <c r="H114" s="327">
        <f t="shared" si="5"/>
        <v>5.0293285399999998E-2</v>
      </c>
      <c r="I114" s="45"/>
      <c r="J114" s="328">
        <v>5.3781737357021998E-2</v>
      </c>
      <c r="K114" s="327">
        <f t="shared" si="6"/>
        <v>-3.4884519570219999E-3</v>
      </c>
      <c r="L114" s="45"/>
      <c r="M114" s="202">
        <f t="shared" si="7"/>
        <v>-5.6311815757043634E-3</v>
      </c>
      <c r="N114" s="325">
        <v>1.0076904660471899</v>
      </c>
      <c r="O114" s="329">
        <f t="shared" si="8"/>
        <v>1.8559160300729325E-4</v>
      </c>
      <c r="P114" s="330">
        <f t="shared" si="9"/>
        <v>5.8851479518273068E-7</v>
      </c>
      <c r="Q114" s="103"/>
    </row>
    <row r="115" spans="2:17" ht="14.15" customHeight="1">
      <c r="B115" s="324" t="s">
        <v>961</v>
      </c>
      <c r="C115" s="325">
        <v>3.0000000000000001E-3</v>
      </c>
      <c r="D115" s="326">
        <v>0</v>
      </c>
      <c r="E115" s="326">
        <v>0</v>
      </c>
      <c r="F115" s="325">
        <v>3.11575E-3</v>
      </c>
      <c r="G115" s="325">
        <v>1.3749999999999999E-3</v>
      </c>
      <c r="H115" s="327">
        <f t="shared" si="5"/>
        <v>-1.1574999999999997E-4</v>
      </c>
      <c r="I115" s="45"/>
      <c r="J115" s="328">
        <v>2.4926000000000001E-4</v>
      </c>
      <c r="K115" s="327">
        <f t="shared" si="6"/>
        <v>-3.6500999999999998E-4</v>
      </c>
      <c r="L115" s="45"/>
      <c r="M115" s="202">
        <f t="shared" si="7"/>
        <v>-0.1084721887899293</v>
      </c>
      <c r="N115" s="325">
        <v>1.1322364787047E-2</v>
      </c>
      <c r="O115" s="329">
        <f t="shared" si="8"/>
        <v>2.0852989101942918E-6</v>
      </c>
      <c r="P115" s="330">
        <f t="shared" si="9"/>
        <v>2.4536076861563951E-6</v>
      </c>
      <c r="Q115" s="103"/>
    </row>
    <row r="116" spans="2:17" ht="14.15" customHeight="1">
      <c r="B116" s="324" t="s">
        <v>962</v>
      </c>
      <c r="C116" s="325">
        <v>1</v>
      </c>
      <c r="D116" s="326">
        <v>0</v>
      </c>
      <c r="E116" s="326">
        <v>0</v>
      </c>
      <c r="F116" s="325">
        <v>1.18655925</v>
      </c>
      <c r="G116" s="325">
        <v>0.96947499999999998</v>
      </c>
      <c r="H116" s="327">
        <f t="shared" si="5"/>
        <v>-0.18655924999999995</v>
      </c>
      <c r="I116" s="45"/>
      <c r="J116" s="328">
        <v>0.15785984262</v>
      </c>
      <c r="K116" s="327">
        <f t="shared" si="6"/>
        <v>-0.34441909261999992</v>
      </c>
      <c r="L116" s="45"/>
      <c r="M116" s="202">
        <f t="shared" si="7"/>
        <v>-0.25618432117681178</v>
      </c>
      <c r="N116" s="325">
        <v>1.6773274691668301</v>
      </c>
      <c r="O116" s="329">
        <f t="shared" si="8"/>
        <v>3.0892213855307054E-4</v>
      </c>
      <c r="P116" s="330">
        <f t="shared" si="9"/>
        <v>2.027468550439239E-3</v>
      </c>
      <c r="Q116" s="103"/>
    </row>
    <row r="117" spans="2:17" ht="14.15" customHeight="1">
      <c r="B117" s="324" t="s">
        <v>963</v>
      </c>
      <c r="C117" s="325">
        <v>1.2513000000000001</v>
      </c>
      <c r="D117" s="326">
        <v>0</v>
      </c>
      <c r="E117" s="326">
        <v>0</v>
      </c>
      <c r="F117" s="325">
        <v>0.82565109000000003</v>
      </c>
      <c r="G117" s="325">
        <v>0.80160299999999995</v>
      </c>
      <c r="H117" s="327">
        <f t="shared" si="5"/>
        <v>0.42564891000000005</v>
      </c>
      <c r="I117" s="45"/>
      <c r="J117" s="328">
        <v>9.4355406565200001E-2</v>
      </c>
      <c r="K117" s="327">
        <f t="shared" si="6"/>
        <v>0.33129350343480002</v>
      </c>
      <c r="L117" s="45"/>
      <c r="M117" s="202">
        <f t="shared" si="7"/>
        <v>0.36009909133432033</v>
      </c>
      <c r="N117" s="325">
        <v>1.4585865937450799</v>
      </c>
      <c r="O117" s="329">
        <f t="shared" si="8"/>
        <v>0</v>
      </c>
      <c r="P117" s="330">
        <f t="shared" si="9"/>
        <v>0</v>
      </c>
      <c r="Q117" s="103"/>
    </row>
    <row r="118" spans="2:17" ht="14.15" customHeight="1">
      <c r="B118" s="324" t="s">
        <v>964</v>
      </c>
      <c r="C118" s="325">
        <v>0.69501145747957005</v>
      </c>
      <c r="D118" s="326">
        <v>0</v>
      </c>
      <c r="E118" s="326">
        <v>0</v>
      </c>
      <c r="F118" s="325">
        <v>0.89785577920000004</v>
      </c>
      <c r="G118" s="325">
        <v>0.71451200000000004</v>
      </c>
      <c r="H118" s="327">
        <f t="shared" si="5"/>
        <v>-0.20284432172042999</v>
      </c>
      <c r="I118" s="45"/>
      <c r="J118" s="328">
        <v>7.3265031582720005E-2</v>
      </c>
      <c r="K118" s="327">
        <f t="shared" si="6"/>
        <v>-0.27610935330315001</v>
      </c>
      <c r="L118" s="45"/>
      <c r="M118" s="202">
        <f t="shared" si="7"/>
        <v>-0.28432029283834087</v>
      </c>
      <c r="N118" s="325">
        <v>1.48969970983862</v>
      </c>
      <c r="O118" s="329">
        <f t="shared" si="8"/>
        <v>2.7436575661270748E-4</v>
      </c>
      <c r="P118" s="330">
        <f t="shared" si="9"/>
        <v>2.2179186967627904E-3</v>
      </c>
      <c r="Q118" s="103"/>
    </row>
    <row r="119" spans="2:17" ht="14.15" customHeight="1">
      <c r="B119" s="324" t="s">
        <v>965</v>
      </c>
      <c r="C119" s="325">
        <v>127.90984544953101</v>
      </c>
      <c r="D119" s="326">
        <v>0</v>
      </c>
      <c r="E119" s="326">
        <v>0</v>
      </c>
      <c r="F119" s="325">
        <v>134.84171355000001</v>
      </c>
      <c r="G119" s="325">
        <v>130.91428500000001</v>
      </c>
      <c r="H119" s="327">
        <f t="shared" si="5"/>
        <v>-6.9318681004690035</v>
      </c>
      <c r="I119" s="45"/>
      <c r="J119" s="328">
        <v>8.3318694802545004</v>
      </c>
      <c r="K119" s="327">
        <f t="shared" si="6"/>
        <v>-15.263737580723504</v>
      </c>
      <c r="L119" s="45"/>
      <c r="M119" s="202">
        <f t="shared" si="7"/>
        <v>-0.10661001322777588</v>
      </c>
      <c r="N119" s="325">
        <v>380.39409000711902</v>
      </c>
      <c r="O119" s="329">
        <f t="shared" si="8"/>
        <v>7.0059161337362216E-2</v>
      </c>
      <c r="P119" s="330">
        <f t="shared" si="9"/>
        <v>7.962710541414017E-2</v>
      </c>
      <c r="Q119" s="103"/>
    </row>
    <row r="120" spans="2:17" ht="14.15" customHeight="1">
      <c r="B120" s="324" t="s">
        <v>966</v>
      </c>
      <c r="C120" s="325">
        <v>12.9584660796211</v>
      </c>
      <c r="D120" s="326">
        <v>0</v>
      </c>
      <c r="E120" s="326">
        <v>0</v>
      </c>
      <c r="F120" s="325">
        <v>12.10918676</v>
      </c>
      <c r="G120" s="325">
        <v>11.756492</v>
      </c>
      <c r="H120" s="327">
        <f t="shared" si="5"/>
        <v>0.84927931962110037</v>
      </c>
      <c r="I120" s="45"/>
      <c r="J120" s="328">
        <v>1.0565265448100001</v>
      </c>
      <c r="K120" s="327">
        <f t="shared" si="6"/>
        <v>-0.20724722518889971</v>
      </c>
      <c r="L120" s="45"/>
      <c r="M120" s="202">
        <f t="shared" si="7"/>
        <v>-1.574143537769301E-2</v>
      </c>
      <c r="N120" s="325">
        <v>33.6790721206958</v>
      </c>
      <c r="O120" s="329">
        <f t="shared" si="8"/>
        <v>6.2028501740190728E-3</v>
      </c>
      <c r="P120" s="330">
        <f t="shared" si="9"/>
        <v>1.5370215366162864E-4</v>
      </c>
      <c r="Q120" s="103"/>
    </row>
    <row r="121" spans="2:17" ht="14.15" customHeight="1">
      <c r="B121" s="324" t="s">
        <v>967</v>
      </c>
      <c r="C121" s="325">
        <v>14.8225029120833</v>
      </c>
      <c r="D121" s="326">
        <v>0</v>
      </c>
      <c r="E121" s="326">
        <v>0</v>
      </c>
      <c r="F121" s="325">
        <v>15.99180314</v>
      </c>
      <c r="G121" s="325">
        <v>13.498837999999999</v>
      </c>
      <c r="H121" s="327">
        <f t="shared" si="5"/>
        <v>-1.1693002279167004</v>
      </c>
      <c r="I121" s="45"/>
      <c r="J121" s="328">
        <v>0.4023537670024</v>
      </c>
      <c r="K121" s="327">
        <f t="shared" si="6"/>
        <v>-1.5716539949191004</v>
      </c>
      <c r="L121" s="45"/>
      <c r="M121" s="202">
        <f t="shared" si="7"/>
        <v>-9.586671664999151E-2</v>
      </c>
      <c r="N121" s="325">
        <v>35.9772275404233</v>
      </c>
      <c r="O121" s="329">
        <f t="shared" si="8"/>
        <v>6.6261134306222682E-3</v>
      </c>
      <c r="P121" s="330">
        <f t="shared" si="9"/>
        <v>6.0896814171535396E-3</v>
      </c>
      <c r="Q121" s="103"/>
    </row>
    <row r="122" spans="2:17" ht="14.15" customHeight="1">
      <c r="B122" s="324" t="s">
        <v>968</v>
      </c>
      <c r="C122" s="325">
        <v>1.94</v>
      </c>
      <c r="D122" s="326">
        <v>0</v>
      </c>
      <c r="E122" s="326">
        <v>0</v>
      </c>
      <c r="F122" s="325">
        <v>1.8093762799999999</v>
      </c>
      <c r="G122" s="325">
        <v>1.7566759999999999</v>
      </c>
      <c r="H122" s="327">
        <f t="shared" si="5"/>
        <v>0.13062372</v>
      </c>
      <c r="I122" s="45"/>
      <c r="J122" s="328">
        <v>7.8056492719199996E-2</v>
      </c>
      <c r="K122" s="327">
        <f t="shared" si="6"/>
        <v>5.2567227280800002E-2</v>
      </c>
      <c r="L122" s="45"/>
      <c r="M122" s="202">
        <f t="shared" si="7"/>
        <v>2.7851178617115502E-2</v>
      </c>
      <c r="N122" s="325">
        <v>4.4314846788159299</v>
      </c>
      <c r="O122" s="329">
        <f t="shared" si="8"/>
        <v>0</v>
      </c>
      <c r="P122" s="330">
        <f t="shared" si="9"/>
        <v>0</v>
      </c>
      <c r="Q122" s="103"/>
    </row>
    <row r="123" spans="2:17" ht="14.15" customHeight="1">
      <c r="B123" s="324" t="s">
        <v>969</v>
      </c>
      <c r="C123" s="325">
        <v>7.0635223772086997</v>
      </c>
      <c r="D123" s="326">
        <v>0</v>
      </c>
      <c r="E123" s="326">
        <v>0</v>
      </c>
      <c r="F123" s="325">
        <v>7.6521594300000002</v>
      </c>
      <c r="G123" s="325">
        <v>7.4292809999999996</v>
      </c>
      <c r="H123" s="327">
        <f t="shared" si="5"/>
        <v>-0.58863705279130052</v>
      </c>
      <c r="I123" s="45"/>
      <c r="J123" s="328">
        <v>0.74554989326489995</v>
      </c>
      <c r="K123" s="327">
        <f t="shared" si="6"/>
        <v>-1.3341869460562004</v>
      </c>
      <c r="L123" s="45"/>
      <c r="M123" s="202">
        <f t="shared" si="7"/>
        <v>-0.15887510447164288</v>
      </c>
      <c r="N123" s="325">
        <v>18.460060929999401</v>
      </c>
      <c r="O123" s="329">
        <f t="shared" si="8"/>
        <v>3.3998855948791451E-3</v>
      </c>
      <c r="P123" s="330">
        <f t="shared" si="9"/>
        <v>8.5817528257134366E-3</v>
      </c>
      <c r="Q123" s="103"/>
    </row>
    <row r="124" spans="2:17" ht="14.15" customHeight="1">
      <c r="B124" s="324" t="s">
        <v>970</v>
      </c>
      <c r="C124" s="325">
        <v>0.45</v>
      </c>
      <c r="D124" s="326">
        <v>0</v>
      </c>
      <c r="E124" s="326">
        <v>0</v>
      </c>
      <c r="F124" s="325">
        <v>0.36286929870000001</v>
      </c>
      <c r="G124" s="325">
        <v>0.28642299999999998</v>
      </c>
      <c r="H124" s="327">
        <f t="shared" si="5"/>
        <v>8.7130701300000002E-2</v>
      </c>
      <c r="I124" s="45"/>
      <c r="J124" s="328">
        <v>1.9253844989021999E-2</v>
      </c>
      <c r="K124" s="327">
        <f t="shared" si="6"/>
        <v>6.7876856310978007E-2</v>
      </c>
      <c r="L124" s="45"/>
      <c r="M124" s="202">
        <f t="shared" si="7"/>
        <v>0.17763084343882948</v>
      </c>
      <c r="N124" s="325">
        <v>0.80262303542573699</v>
      </c>
      <c r="O124" s="329">
        <f t="shared" si="8"/>
        <v>0</v>
      </c>
      <c r="P124" s="330">
        <f t="shared" si="9"/>
        <v>0</v>
      </c>
      <c r="Q124" s="103"/>
    </row>
    <row r="125" spans="2:17" ht="14.15" customHeight="1">
      <c r="B125" s="324" t="s">
        <v>971</v>
      </c>
      <c r="C125" s="325">
        <v>19.124491122121899</v>
      </c>
      <c r="D125" s="326">
        <v>0</v>
      </c>
      <c r="E125" s="326">
        <v>0</v>
      </c>
      <c r="F125" s="325">
        <v>17.187922090000001</v>
      </c>
      <c r="G125" s="325">
        <v>16.687303</v>
      </c>
      <c r="H125" s="327">
        <f t="shared" si="5"/>
        <v>1.9365690321218985</v>
      </c>
      <c r="I125" s="45"/>
      <c r="J125" s="328">
        <v>1.7122607986058</v>
      </c>
      <c r="K125" s="327">
        <f t="shared" si="6"/>
        <v>0.22430823351609841</v>
      </c>
      <c r="L125" s="45"/>
      <c r="M125" s="202">
        <f t="shared" si="7"/>
        <v>1.186804566062296E-2</v>
      </c>
      <c r="N125" s="325">
        <v>26.152985767105601</v>
      </c>
      <c r="O125" s="329">
        <f t="shared" si="8"/>
        <v>0</v>
      </c>
      <c r="P125" s="330">
        <f t="shared" si="9"/>
        <v>0</v>
      </c>
      <c r="Q125" s="103"/>
    </row>
    <row r="126" spans="2:17" ht="14.15" customHeight="1">
      <c r="B126" s="324" t="s">
        <v>972</v>
      </c>
      <c r="C126" s="325">
        <v>36.315092888977802</v>
      </c>
      <c r="D126" s="326">
        <v>0</v>
      </c>
      <c r="E126" s="326">
        <v>0</v>
      </c>
      <c r="F126" s="325">
        <v>32.606395849999998</v>
      </c>
      <c r="G126" s="325">
        <v>31.656694999999999</v>
      </c>
      <c r="H126" s="327">
        <f t="shared" si="5"/>
        <v>3.7086970389778031</v>
      </c>
      <c r="I126" s="45"/>
      <c r="J126" s="328">
        <v>2.4705866135545</v>
      </c>
      <c r="K126" s="327">
        <f t="shared" si="6"/>
        <v>1.2381104254233031</v>
      </c>
      <c r="L126" s="45"/>
      <c r="M126" s="202">
        <f t="shared" si="7"/>
        <v>3.529694798318863E-2</v>
      </c>
      <c r="N126" s="325">
        <v>46.914766526963497</v>
      </c>
      <c r="O126" s="329">
        <f t="shared" si="8"/>
        <v>0</v>
      </c>
      <c r="P126" s="330">
        <f t="shared" si="9"/>
        <v>0</v>
      </c>
      <c r="Q126" s="103"/>
    </row>
    <row r="127" spans="2:17" ht="14.15" customHeight="1">
      <c r="B127" s="324" t="s">
        <v>973</v>
      </c>
      <c r="C127" s="325">
        <v>0.1</v>
      </c>
      <c r="D127" s="326">
        <v>0</v>
      </c>
      <c r="E127" s="326">
        <v>0</v>
      </c>
      <c r="F127" s="325">
        <v>2.7518304E-2</v>
      </c>
      <c r="G127" s="325">
        <v>1.6698000000000001E-2</v>
      </c>
      <c r="H127" s="327">
        <f t="shared" si="5"/>
        <v>7.2481696000000012E-2</v>
      </c>
      <c r="I127" s="45"/>
      <c r="J127" s="328">
        <v>1.7914415903999999E-3</v>
      </c>
      <c r="K127" s="327">
        <f t="shared" si="6"/>
        <v>7.0690254409600015E-2</v>
      </c>
      <c r="L127" s="45"/>
      <c r="M127" s="202">
        <f t="shared" si="7"/>
        <v>2.4118344593463008</v>
      </c>
      <c r="N127" s="325">
        <v>7.5777449316000903E-2</v>
      </c>
      <c r="O127" s="329">
        <f t="shared" si="8"/>
        <v>0</v>
      </c>
      <c r="P127" s="330">
        <f t="shared" si="9"/>
        <v>0</v>
      </c>
      <c r="Q127" s="103"/>
    </row>
    <row r="128" spans="2:17" ht="14.15" customHeight="1">
      <c r="B128" s="324" t="s">
        <v>974</v>
      </c>
      <c r="C128" s="325">
        <v>15.2707052860479</v>
      </c>
      <c r="D128" s="326">
        <v>0</v>
      </c>
      <c r="E128" s="326">
        <v>0</v>
      </c>
      <c r="F128" s="325">
        <v>13.661738720000001</v>
      </c>
      <c r="G128" s="325">
        <v>13.263824</v>
      </c>
      <c r="H128" s="327">
        <f t="shared" si="5"/>
        <v>1.6089665660478989</v>
      </c>
      <c r="I128" s="45"/>
      <c r="J128" s="328">
        <v>0.96861727524800001</v>
      </c>
      <c r="K128" s="327">
        <f t="shared" si="6"/>
        <v>0.64034929079989888</v>
      </c>
      <c r="L128" s="45"/>
      <c r="M128" s="202">
        <f t="shared" si="7"/>
        <v>4.3768537895310745E-2</v>
      </c>
      <c r="N128" s="325">
        <v>20.608019696070901</v>
      </c>
      <c r="O128" s="329">
        <f t="shared" si="8"/>
        <v>0</v>
      </c>
      <c r="P128" s="330">
        <f t="shared" si="9"/>
        <v>0</v>
      </c>
      <c r="Q128" s="103"/>
    </row>
    <row r="129" spans="2:17" ht="14.15" customHeight="1">
      <c r="B129" s="324" t="s">
        <v>975</v>
      </c>
      <c r="C129" s="325">
        <v>18.636378007225598</v>
      </c>
      <c r="D129" s="326">
        <v>0</v>
      </c>
      <c r="E129" s="326">
        <v>0</v>
      </c>
      <c r="F129" s="325">
        <v>15.41859221</v>
      </c>
      <c r="G129" s="325">
        <v>14.969507</v>
      </c>
      <c r="H129" s="327">
        <f t="shared" si="5"/>
        <v>3.2177857972255985</v>
      </c>
      <c r="I129" s="45"/>
      <c r="J129" s="328">
        <v>1.6591947077181</v>
      </c>
      <c r="K129" s="327">
        <f t="shared" si="6"/>
        <v>1.5585910895074986</v>
      </c>
      <c r="L129" s="45"/>
      <c r="M129" s="202">
        <f t="shared" si="7"/>
        <v>9.1264230957845582E-2</v>
      </c>
      <c r="N129" s="325">
        <v>36.113353783748302</v>
      </c>
      <c r="O129" s="329">
        <f t="shared" si="8"/>
        <v>0</v>
      </c>
      <c r="P129" s="330">
        <f t="shared" si="9"/>
        <v>0</v>
      </c>
      <c r="Q129" s="103"/>
    </row>
    <row r="130" spans="2:17" ht="14.15" customHeight="1">
      <c r="B130" s="324" t="s">
        <v>976</v>
      </c>
      <c r="C130" s="325">
        <v>0.4</v>
      </c>
      <c r="D130" s="326">
        <v>0</v>
      </c>
      <c r="E130" s="326">
        <v>0</v>
      </c>
      <c r="F130" s="325">
        <v>0.24040089000000001</v>
      </c>
      <c r="G130" s="325">
        <v>0.171263</v>
      </c>
      <c r="H130" s="327">
        <f t="shared" si="5"/>
        <v>0.15959911000000002</v>
      </c>
      <c r="I130" s="45"/>
      <c r="J130" s="328">
        <v>1.0363682367899999E-2</v>
      </c>
      <c r="K130" s="327">
        <f t="shared" si="6"/>
        <v>0.14923542763210002</v>
      </c>
      <c r="L130" s="45"/>
      <c r="M130" s="202">
        <f t="shared" si="7"/>
        <v>0.59512165623282209</v>
      </c>
      <c r="N130" s="325">
        <v>0.13183066018423401</v>
      </c>
      <c r="O130" s="329">
        <f t="shared" si="8"/>
        <v>0</v>
      </c>
      <c r="P130" s="330">
        <f t="shared" si="9"/>
        <v>0</v>
      </c>
      <c r="Q130" s="103"/>
    </row>
    <row r="131" spans="2:17" ht="14.15" customHeight="1">
      <c r="B131" s="324" t="s">
        <v>977</v>
      </c>
      <c r="C131" s="325">
        <v>0.4</v>
      </c>
      <c r="D131" s="326">
        <v>0</v>
      </c>
      <c r="E131" s="326">
        <v>0</v>
      </c>
      <c r="F131" s="325">
        <v>0.38739144599999997</v>
      </c>
      <c r="G131" s="325">
        <v>0.28931400000000002</v>
      </c>
      <c r="H131" s="327">
        <f t="shared" si="5"/>
        <v>1.260855400000005E-2</v>
      </c>
      <c r="I131" s="45"/>
      <c r="J131" s="328">
        <v>1.9962281212380001E-2</v>
      </c>
      <c r="K131" s="327">
        <f t="shared" si="6"/>
        <v>-7.3537272123799513E-3</v>
      </c>
      <c r="L131" s="45"/>
      <c r="M131" s="202">
        <f t="shared" si="7"/>
        <v>-1.8052436300763183E-2</v>
      </c>
      <c r="N131" s="325">
        <v>0.901830744211786</v>
      </c>
      <c r="O131" s="329">
        <f t="shared" si="8"/>
        <v>1.6609486652788039E-4</v>
      </c>
      <c r="P131" s="330">
        <f t="shared" si="9"/>
        <v>5.4128731857324022E-6</v>
      </c>
      <c r="Q131" s="103"/>
    </row>
    <row r="132" spans="2:17" ht="14.15" customHeight="1">
      <c r="B132" s="324" t="s">
        <v>978</v>
      </c>
      <c r="C132" s="325">
        <v>0.200536308181818</v>
      </c>
      <c r="D132" s="326">
        <v>0</v>
      </c>
      <c r="E132" s="326">
        <v>0</v>
      </c>
      <c r="F132" s="325">
        <v>0.24291629000000001</v>
      </c>
      <c r="G132" s="325">
        <v>0.18244299999999999</v>
      </c>
      <c r="H132" s="327">
        <f t="shared" si="5"/>
        <v>-4.2379981818182005E-2</v>
      </c>
      <c r="I132" s="45"/>
      <c r="J132" s="328">
        <v>1.0299650695999999E-2</v>
      </c>
      <c r="K132" s="327">
        <f t="shared" si="6"/>
        <v>-5.2679632514182007E-2</v>
      </c>
      <c r="L132" s="45"/>
      <c r="M132" s="202">
        <f t="shared" si="7"/>
        <v>-0.208042322965073</v>
      </c>
      <c r="N132" s="325">
        <v>0.33987592078747803</v>
      </c>
      <c r="O132" s="329">
        <f t="shared" si="8"/>
        <v>6.2596719020237239E-5</v>
      </c>
      <c r="P132" s="330">
        <f t="shared" si="9"/>
        <v>2.7092866637780318E-4</v>
      </c>
      <c r="Q132" s="103"/>
    </row>
    <row r="133" spans="2:17" ht="14.15" customHeight="1">
      <c r="B133" s="324" t="s">
        <v>979</v>
      </c>
      <c r="C133" s="325">
        <v>0.102541659859155</v>
      </c>
      <c r="D133" s="326">
        <v>0</v>
      </c>
      <c r="E133" s="326">
        <v>0</v>
      </c>
      <c r="F133" s="325">
        <v>0.1047901</v>
      </c>
      <c r="G133" s="325">
        <v>7.0669999999999997E-2</v>
      </c>
      <c r="H133" s="327">
        <f t="shared" si="5"/>
        <v>-2.2484401408449928E-3</v>
      </c>
      <c r="I133" s="45"/>
      <c r="J133" s="328">
        <v>2.1078528615000001E-2</v>
      </c>
      <c r="K133" s="327">
        <f t="shared" si="6"/>
        <v>-2.3326968755844994E-2</v>
      </c>
      <c r="L133" s="45"/>
      <c r="M133" s="202">
        <f t="shared" si="7"/>
        <v>-0.18532790110231703</v>
      </c>
      <c r="N133" s="325">
        <v>0.232763509387788</v>
      </c>
      <c r="O133" s="329">
        <f t="shared" si="8"/>
        <v>4.2869268177495814E-5</v>
      </c>
      <c r="P133" s="330">
        <f t="shared" si="9"/>
        <v>1.4724063583489792E-4</v>
      </c>
      <c r="Q133" s="103"/>
    </row>
    <row r="134" spans="2:17" ht="14.15" customHeight="1">
      <c r="B134" s="324" t="s">
        <v>980</v>
      </c>
      <c r="C134" s="325">
        <v>0.1</v>
      </c>
      <c r="D134" s="326">
        <v>0</v>
      </c>
      <c r="E134" s="326">
        <v>0</v>
      </c>
      <c r="F134" s="325">
        <v>6.5881477999999993E-2</v>
      </c>
      <c r="G134" s="325">
        <v>4.3810000000000002E-2</v>
      </c>
      <c r="H134" s="327">
        <f t="shared" si="5"/>
        <v>3.4118522000000012E-2</v>
      </c>
      <c r="I134" s="45"/>
      <c r="J134" s="328">
        <v>4.0121820102000001E-3</v>
      </c>
      <c r="K134" s="327">
        <f t="shared" si="6"/>
        <v>3.0106339989800012E-2</v>
      </c>
      <c r="L134" s="45"/>
      <c r="M134" s="202">
        <f t="shared" si="7"/>
        <v>0.43074493431029964</v>
      </c>
      <c r="N134" s="325">
        <v>5.9735767895981E-2</v>
      </c>
      <c r="O134" s="329">
        <f t="shared" si="8"/>
        <v>0</v>
      </c>
      <c r="P134" s="330">
        <f t="shared" si="9"/>
        <v>0</v>
      </c>
      <c r="Q134" s="103"/>
    </row>
    <row r="135" spans="2:17" ht="14.15" customHeight="1">
      <c r="B135" s="324" t="s">
        <v>981</v>
      </c>
      <c r="C135" s="325">
        <v>0.1</v>
      </c>
      <c r="D135" s="326">
        <v>0</v>
      </c>
      <c r="E135" s="326">
        <v>0</v>
      </c>
      <c r="F135" s="325">
        <v>8.1723187000000003E-2</v>
      </c>
      <c r="G135" s="325">
        <v>6.1032999999999997E-2</v>
      </c>
      <c r="H135" s="327">
        <f t="shared" si="5"/>
        <v>1.8276813000000003E-2</v>
      </c>
      <c r="I135" s="45"/>
      <c r="J135" s="328">
        <v>5.3683961540299998E-3</v>
      </c>
      <c r="K135" s="327">
        <f t="shared" si="6"/>
        <v>1.2908416845970003E-2</v>
      </c>
      <c r="L135" s="45"/>
      <c r="M135" s="202">
        <f t="shared" si="7"/>
        <v>0.14821658280272851</v>
      </c>
      <c r="N135" s="325">
        <v>0.21422482279937999</v>
      </c>
      <c r="O135" s="329">
        <f t="shared" si="8"/>
        <v>0</v>
      </c>
      <c r="P135" s="330">
        <f t="shared" si="9"/>
        <v>0</v>
      </c>
      <c r="Q135" s="103"/>
    </row>
    <row r="136" spans="2:17" ht="14.15" customHeight="1">
      <c r="B136" s="324" t="s">
        <v>982</v>
      </c>
      <c r="C136" s="325">
        <v>0.1</v>
      </c>
      <c r="D136" s="326">
        <v>0</v>
      </c>
      <c r="E136" s="326">
        <v>0</v>
      </c>
      <c r="F136" s="325">
        <v>0.128500946</v>
      </c>
      <c r="G136" s="325">
        <v>8.9112999999999998E-2</v>
      </c>
      <c r="H136" s="327">
        <f t="shared" si="5"/>
        <v>-2.8500945999999999E-2</v>
      </c>
      <c r="I136" s="45"/>
      <c r="J136" s="328">
        <v>7.9053781979199992E-3</v>
      </c>
      <c r="K136" s="327">
        <f t="shared" si="6"/>
        <v>-3.6406324197919997E-2</v>
      </c>
      <c r="L136" s="45"/>
      <c r="M136" s="202">
        <f t="shared" si="7"/>
        <v>-0.26689616051156034</v>
      </c>
      <c r="N136" s="325">
        <v>0.119471535791962</v>
      </c>
      <c r="O136" s="329">
        <f t="shared" si="8"/>
        <v>2.2003695170750065E-5</v>
      </c>
      <c r="P136" s="330">
        <f t="shared" si="9"/>
        <v>1.567401551077044E-4</v>
      </c>
      <c r="Q136" s="103"/>
    </row>
    <row r="137" spans="2:17" ht="14.15" customHeight="1">
      <c r="B137" s="324" t="s">
        <v>983</v>
      </c>
      <c r="C137" s="325">
        <v>0.18942459224788699</v>
      </c>
      <c r="D137" s="326">
        <v>0</v>
      </c>
      <c r="E137" s="326">
        <v>0</v>
      </c>
      <c r="F137" s="325">
        <v>0.2325553776</v>
      </c>
      <c r="G137" s="325">
        <v>0.13439400000000001</v>
      </c>
      <c r="H137" s="327">
        <f t="shared" si="5"/>
        <v>-4.313078535211301E-2</v>
      </c>
      <c r="I137" s="45"/>
      <c r="J137" s="328">
        <v>1.3467281916815999E-2</v>
      </c>
      <c r="K137" s="327">
        <f t="shared" si="6"/>
        <v>-5.6598067268929006E-2</v>
      </c>
      <c r="L137" s="45"/>
      <c r="M137" s="202">
        <f t="shared" si="7"/>
        <v>-0.23005225364235379</v>
      </c>
      <c r="N137" s="325">
        <v>0.14007007644574901</v>
      </c>
      <c r="O137" s="329">
        <f t="shared" si="8"/>
        <v>2.5797435717431194E-5</v>
      </c>
      <c r="P137" s="330">
        <f t="shared" si="9"/>
        <v>1.3653045044811684E-4</v>
      </c>
      <c r="Q137" s="103"/>
    </row>
    <row r="138" spans="2:17" ht="14.15" customHeight="1">
      <c r="B138" s="324" t="s">
        <v>984</v>
      </c>
      <c r="C138" s="325">
        <v>9.2818109499204091</v>
      </c>
      <c r="D138" s="326">
        <v>0</v>
      </c>
      <c r="E138" s="326">
        <v>0</v>
      </c>
      <c r="F138" s="325">
        <v>6.3654298699999998</v>
      </c>
      <c r="G138" s="325">
        <v>6.1800290000000002</v>
      </c>
      <c r="H138" s="327">
        <f t="shared" si="5"/>
        <v>2.9163810799204093</v>
      </c>
      <c r="I138" s="45"/>
      <c r="J138" s="328">
        <v>0.23908554591719999</v>
      </c>
      <c r="K138" s="327">
        <f t="shared" si="6"/>
        <v>2.6772955340032092</v>
      </c>
      <c r="L138" s="45"/>
      <c r="M138" s="202">
        <f t="shared" si="7"/>
        <v>0.40537350061305</v>
      </c>
      <c r="N138" s="325">
        <v>5.5635627019673599</v>
      </c>
      <c r="O138" s="329">
        <f t="shared" si="8"/>
        <v>0</v>
      </c>
      <c r="P138" s="330">
        <f t="shared" si="9"/>
        <v>0</v>
      </c>
      <c r="Q138" s="103"/>
    </row>
    <row r="139" spans="2:17" ht="14.15" customHeight="1">
      <c r="B139" s="324" t="s">
        <v>985</v>
      </c>
      <c r="C139" s="325">
        <v>0.122129295714286</v>
      </c>
      <c r="D139" s="326">
        <v>0</v>
      </c>
      <c r="E139" s="326">
        <v>0</v>
      </c>
      <c r="F139" s="325">
        <v>0.17274355999999999</v>
      </c>
      <c r="G139" s="325">
        <v>0.12305199999999999</v>
      </c>
      <c r="H139" s="327">
        <f t="shared" si="5"/>
        <v>-5.0614264285713986E-2</v>
      </c>
      <c r="I139" s="45"/>
      <c r="J139" s="328">
        <v>2.03336444476E-2</v>
      </c>
      <c r="K139" s="327">
        <f t="shared" si="6"/>
        <v>-7.0947908733313983E-2</v>
      </c>
      <c r="L139" s="45"/>
      <c r="M139" s="202">
        <f t="shared" si="7"/>
        <v>-0.36745875276316642</v>
      </c>
      <c r="N139" s="325">
        <v>0.235611068688623</v>
      </c>
      <c r="O139" s="329">
        <f t="shared" si="8"/>
        <v>4.3393718009172147E-5</v>
      </c>
      <c r="P139" s="330">
        <f t="shared" si="9"/>
        <v>5.8592773465450843E-4</v>
      </c>
      <c r="Q139" s="103"/>
    </row>
    <row r="140" spans="2:17" ht="14.15" customHeight="1">
      <c r="B140" s="324" t="s">
        <v>986</v>
      </c>
      <c r="C140" s="325">
        <v>2.86591987053913</v>
      </c>
      <c r="D140" s="326">
        <v>0</v>
      </c>
      <c r="E140" s="326">
        <v>0</v>
      </c>
      <c r="F140" s="325">
        <v>2.6626539887999998</v>
      </c>
      <c r="G140" s="325">
        <v>2.2094879999999999</v>
      </c>
      <c r="H140" s="327">
        <f t="shared" si="5"/>
        <v>0.20326588173913018</v>
      </c>
      <c r="I140" s="45"/>
      <c r="J140" s="328">
        <v>0.23205029512392</v>
      </c>
      <c r="K140" s="327">
        <f t="shared" si="6"/>
        <v>-2.878441338478982E-2</v>
      </c>
      <c r="L140" s="45"/>
      <c r="M140" s="202">
        <f t="shared" si="7"/>
        <v>-9.9438182838390218E-3</v>
      </c>
      <c r="N140" s="325">
        <v>5.3498472049721704</v>
      </c>
      <c r="O140" s="329">
        <f t="shared" si="8"/>
        <v>9.8530923142461859E-4</v>
      </c>
      <c r="P140" s="330">
        <f t="shared" si="9"/>
        <v>9.742690588655391E-6</v>
      </c>
      <c r="Q140" s="103"/>
    </row>
    <row r="141" spans="2:17" ht="14.15" customHeight="1">
      <c r="B141" s="324" t="s">
        <v>987</v>
      </c>
      <c r="C141" s="325">
        <v>6.2685000000000005E-2</v>
      </c>
      <c r="D141" s="326">
        <v>0</v>
      </c>
      <c r="E141" s="326">
        <v>0</v>
      </c>
      <c r="F141" s="325">
        <v>3.3721170000000002E-2</v>
      </c>
      <c r="G141" s="325">
        <v>3.2738999999999997E-2</v>
      </c>
      <c r="H141" s="327">
        <f t="shared" ref="H141:H204" si="10">+C141+D141-E141-F141</f>
        <v>2.8963830000000003E-2</v>
      </c>
      <c r="I141" s="45"/>
      <c r="J141" s="328">
        <v>8.1413020730999996E-3</v>
      </c>
      <c r="K141" s="327">
        <f t="shared" ref="K141:K204" si="11">+H141-J141</f>
        <v>2.0822527926900002E-2</v>
      </c>
      <c r="L141" s="45"/>
      <c r="M141" s="202">
        <f t="shared" ref="M141:M204" si="12">+IF(ISERROR(K141/(F141+J141)),0,K141/(F141+J141))</f>
        <v>0.49740320854773756</v>
      </c>
      <c r="N141" s="325">
        <v>0.109951832054691</v>
      </c>
      <c r="O141" s="329">
        <f t="shared" ref="O141:O204" si="13">IF(K141&lt;0,N141/$N$263,0)</f>
        <v>0</v>
      </c>
      <c r="P141" s="330">
        <f t="shared" ref="P141:P204" si="14">(M141^2*O141)*100</f>
        <v>0</v>
      </c>
      <c r="Q141" s="103"/>
    </row>
    <row r="142" spans="2:17" ht="14.15" customHeight="1">
      <c r="B142" s="324" t="s">
        <v>988</v>
      </c>
      <c r="C142" s="325">
        <v>0.142906168318605</v>
      </c>
      <c r="D142" s="326">
        <v>0</v>
      </c>
      <c r="E142" s="326">
        <v>0</v>
      </c>
      <c r="F142" s="325">
        <v>0.11795972</v>
      </c>
      <c r="G142" s="325">
        <v>0.114524</v>
      </c>
      <c r="H142" s="327">
        <f t="shared" si="10"/>
        <v>2.4946448318605E-2</v>
      </c>
      <c r="I142" s="45"/>
      <c r="J142" s="328">
        <v>5.4650738275999998E-3</v>
      </c>
      <c r="K142" s="327">
        <f t="shared" si="11"/>
        <v>1.9481374491005E-2</v>
      </c>
      <c r="L142" s="45"/>
      <c r="M142" s="202">
        <f t="shared" si="12"/>
        <v>0.15784004077994751</v>
      </c>
      <c r="N142" s="325">
        <v>0.224615885483154</v>
      </c>
      <c r="O142" s="329">
        <f t="shared" si="13"/>
        <v>0</v>
      </c>
      <c r="P142" s="330">
        <f t="shared" si="14"/>
        <v>0</v>
      </c>
      <c r="Q142" s="103"/>
    </row>
    <row r="143" spans="2:17" ht="14.15" customHeight="1">
      <c r="B143" s="324" t="s">
        <v>989</v>
      </c>
      <c r="C143" s="325">
        <v>0.54725000000000001</v>
      </c>
      <c r="D143" s="326">
        <v>0</v>
      </c>
      <c r="E143" s="326">
        <v>0</v>
      </c>
      <c r="F143" s="325">
        <v>0.44040121999999998</v>
      </c>
      <c r="G143" s="325">
        <v>0.42757400000000001</v>
      </c>
      <c r="H143" s="327">
        <f t="shared" si="10"/>
        <v>0.10684878000000003</v>
      </c>
      <c r="I143" s="45"/>
      <c r="J143" s="328">
        <v>2.6525365480599999E-2</v>
      </c>
      <c r="K143" s="327">
        <f t="shared" si="11"/>
        <v>8.0323414519400033E-2</v>
      </c>
      <c r="L143" s="45"/>
      <c r="M143" s="202">
        <f t="shared" si="12"/>
        <v>0.17202578952904224</v>
      </c>
      <c r="N143" s="325">
        <v>0.61887174042211701</v>
      </c>
      <c r="O143" s="329">
        <f t="shared" si="13"/>
        <v>0</v>
      </c>
      <c r="P143" s="330">
        <f t="shared" si="14"/>
        <v>0</v>
      </c>
      <c r="Q143" s="103"/>
    </row>
    <row r="144" spans="2:17" ht="14.15" customHeight="1">
      <c r="B144" s="324" t="s">
        <v>990</v>
      </c>
      <c r="C144" s="325">
        <v>2.7885277918894702</v>
      </c>
      <c r="D144" s="326">
        <v>0</v>
      </c>
      <c r="E144" s="326">
        <v>0</v>
      </c>
      <c r="F144" s="325">
        <v>3.0232055299999998</v>
      </c>
      <c r="G144" s="325">
        <v>2.9351509999999998</v>
      </c>
      <c r="H144" s="327">
        <f t="shared" si="10"/>
        <v>-0.23467773811052961</v>
      </c>
      <c r="I144" s="45"/>
      <c r="J144" s="328">
        <v>0.26555837375519997</v>
      </c>
      <c r="K144" s="327">
        <f t="shared" si="11"/>
        <v>-0.50023611186572958</v>
      </c>
      <c r="L144" s="45"/>
      <c r="M144" s="202">
        <f t="shared" si="12"/>
        <v>-0.15210459811193697</v>
      </c>
      <c r="N144" s="325">
        <v>6.0538470757159502</v>
      </c>
      <c r="O144" s="329">
        <f t="shared" si="13"/>
        <v>1.1149685553247285E-3</v>
      </c>
      <c r="P144" s="330">
        <f t="shared" si="14"/>
        <v>2.5795699276981339E-3</v>
      </c>
      <c r="Q144" s="103"/>
    </row>
    <row r="145" spans="2:17" ht="14.15" customHeight="1">
      <c r="B145" s="324" t="s">
        <v>991</v>
      </c>
      <c r="C145" s="325">
        <v>0.43</v>
      </c>
      <c r="D145" s="326">
        <v>0</v>
      </c>
      <c r="E145" s="326">
        <v>0</v>
      </c>
      <c r="F145" s="325">
        <v>0.31971803999999998</v>
      </c>
      <c r="G145" s="325">
        <v>0.20166799999999999</v>
      </c>
      <c r="H145" s="327">
        <f t="shared" si="10"/>
        <v>0.11028196000000001</v>
      </c>
      <c r="I145" s="45"/>
      <c r="J145" s="328">
        <v>1.40164388736E-2</v>
      </c>
      <c r="K145" s="327">
        <f t="shared" si="11"/>
        <v>9.6265521126400008E-2</v>
      </c>
      <c r="L145" s="45"/>
      <c r="M145" s="202">
        <f t="shared" si="12"/>
        <v>0.28844943276855739</v>
      </c>
      <c r="N145" s="325">
        <v>0.50577842745157797</v>
      </c>
      <c r="O145" s="329">
        <f t="shared" si="13"/>
        <v>0</v>
      </c>
      <c r="P145" s="330">
        <f t="shared" si="14"/>
        <v>0</v>
      </c>
      <c r="Q145" s="103"/>
    </row>
    <row r="146" spans="2:17" ht="14.15" customHeight="1">
      <c r="B146" s="324" t="s">
        <v>992</v>
      </c>
      <c r="C146" s="325">
        <v>8.2000000000000003E-2</v>
      </c>
      <c r="D146" s="326">
        <v>0</v>
      </c>
      <c r="E146" s="326">
        <v>0</v>
      </c>
      <c r="F146" s="325">
        <v>4.6304539999999998E-2</v>
      </c>
      <c r="G146" s="325">
        <v>3.6218E-2</v>
      </c>
      <c r="H146" s="327">
        <f t="shared" si="10"/>
        <v>3.5695460000000005E-2</v>
      </c>
      <c r="I146" s="45"/>
      <c r="J146" s="328">
        <v>2.9667318778E-3</v>
      </c>
      <c r="K146" s="327">
        <f t="shared" si="11"/>
        <v>3.2728728122200006E-2</v>
      </c>
      <c r="L146" s="45"/>
      <c r="M146" s="202">
        <f t="shared" si="12"/>
        <v>0.66425580008107088</v>
      </c>
      <c r="N146" s="325">
        <v>9.4244427475449297E-2</v>
      </c>
      <c r="O146" s="329">
        <f t="shared" si="13"/>
        <v>0</v>
      </c>
      <c r="P146" s="330">
        <f t="shared" si="14"/>
        <v>0</v>
      </c>
      <c r="Q146" s="103"/>
    </row>
    <row r="147" spans="2:17" ht="14.15" customHeight="1">
      <c r="B147" s="324" t="s">
        <v>993</v>
      </c>
      <c r="C147" s="325">
        <v>0.01</v>
      </c>
      <c r="D147" s="326">
        <v>0</v>
      </c>
      <c r="E147" s="326">
        <v>0</v>
      </c>
      <c r="F147" s="325">
        <v>5.3032742999999999E-3</v>
      </c>
      <c r="G147" s="325">
        <v>3.0109999999999998E-3</v>
      </c>
      <c r="H147" s="327">
        <f t="shared" si="10"/>
        <v>4.6967257000000004E-3</v>
      </c>
      <c r="I147" s="45"/>
      <c r="J147" s="328">
        <v>3.9387418226100002E-4</v>
      </c>
      <c r="K147" s="327">
        <f t="shared" si="11"/>
        <v>4.302851517739E-3</v>
      </c>
      <c r="L147" s="45"/>
      <c r="M147" s="202">
        <f t="shared" si="12"/>
        <v>0.75526406431860238</v>
      </c>
      <c r="N147" s="325">
        <v>2.0419625953014001E-2</v>
      </c>
      <c r="O147" s="329">
        <f t="shared" si="13"/>
        <v>0</v>
      </c>
      <c r="P147" s="330">
        <f t="shared" si="14"/>
        <v>0</v>
      </c>
      <c r="Q147" s="103"/>
    </row>
    <row r="148" spans="2:17" ht="14.15" customHeight="1">
      <c r="B148" s="324" t="s">
        <v>994</v>
      </c>
      <c r="C148" s="325">
        <v>0.20596500000000001</v>
      </c>
      <c r="D148" s="326">
        <v>0</v>
      </c>
      <c r="E148" s="326">
        <v>0</v>
      </c>
      <c r="F148" s="325">
        <v>0.11589457</v>
      </c>
      <c r="G148" s="325">
        <v>0.11251899999999999</v>
      </c>
      <c r="H148" s="327">
        <f t="shared" si="10"/>
        <v>9.0070430000000007E-2</v>
      </c>
      <c r="I148" s="45"/>
      <c r="J148" s="328">
        <v>6.9698994398000001E-3</v>
      </c>
      <c r="K148" s="327">
        <f t="shared" si="11"/>
        <v>8.3100530560200003E-2</v>
      </c>
      <c r="L148" s="45"/>
      <c r="M148" s="202">
        <f t="shared" si="12"/>
        <v>0.67635933267849113</v>
      </c>
      <c r="N148" s="325">
        <v>0.19791329769844401</v>
      </c>
      <c r="O148" s="329">
        <f t="shared" si="13"/>
        <v>0</v>
      </c>
      <c r="P148" s="330">
        <f t="shared" si="14"/>
        <v>0</v>
      </c>
      <c r="Q148" s="103"/>
    </row>
    <row r="149" spans="2:17" ht="14.15" customHeight="1">
      <c r="B149" s="324" t="s">
        <v>995</v>
      </c>
      <c r="C149" s="325">
        <v>0.08</v>
      </c>
      <c r="D149" s="326">
        <v>0</v>
      </c>
      <c r="E149" s="326">
        <v>0</v>
      </c>
      <c r="F149" s="325">
        <v>6.9589090000000006E-2</v>
      </c>
      <c r="G149" s="325">
        <v>4.6203000000000001E-2</v>
      </c>
      <c r="H149" s="327">
        <f t="shared" si="10"/>
        <v>1.0410909999999995E-2</v>
      </c>
      <c r="I149" s="45"/>
      <c r="J149" s="328">
        <v>1.0673574624200001E-2</v>
      </c>
      <c r="K149" s="327">
        <f t="shared" si="11"/>
        <v>-2.6266462420000518E-4</v>
      </c>
      <c r="L149" s="45"/>
      <c r="M149" s="202">
        <f t="shared" si="12"/>
        <v>-3.2725629709633281E-3</v>
      </c>
      <c r="N149" s="325">
        <v>0.17121070991373299</v>
      </c>
      <c r="O149" s="329">
        <f t="shared" si="13"/>
        <v>3.1532768419998478E-5</v>
      </c>
      <c r="P149" s="330">
        <f t="shared" si="14"/>
        <v>3.3770549347813047E-8</v>
      </c>
      <c r="Q149" s="103"/>
    </row>
    <row r="150" spans="2:17" ht="14.15" customHeight="1">
      <c r="B150" s="324" t="s">
        <v>996</v>
      </c>
      <c r="C150" s="325">
        <v>0.47</v>
      </c>
      <c r="D150" s="326">
        <v>0</v>
      </c>
      <c r="E150" s="326">
        <v>0</v>
      </c>
      <c r="F150" s="325">
        <v>0.44302697000000002</v>
      </c>
      <c r="G150" s="325">
        <v>0.34759899999999999</v>
      </c>
      <c r="H150" s="327">
        <f t="shared" si="10"/>
        <v>2.6973029999999953E-2</v>
      </c>
      <c r="I150" s="45"/>
      <c r="J150" s="328">
        <v>2.3958898537599999E-2</v>
      </c>
      <c r="K150" s="327">
        <f t="shared" si="11"/>
        <v>3.0141314623999549E-3</v>
      </c>
      <c r="L150" s="45"/>
      <c r="M150" s="202">
        <f t="shared" si="12"/>
        <v>6.454438272059335E-3</v>
      </c>
      <c r="N150" s="325">
        <v>0.40839251906028101</v>
      </c>
      <c r="O150" s="329">
        <f t="shared" si="13"/>
        <v>0</v>
      </c>
      <c r="P150" s="330">
        <f t="shared" si="14"/>
        <v>0</v>
      </c>
      <c r="Q150" s="103"/>
    </row>
    <row r="151" spans="2:17" ht="14.15" customHeight="1">
      <c r="B151" s="324" t="s">
        <v>997</v>
      </c>
      <c r="C151" s="325">
        <v>0.15</v>
      </c>
      <c r="D151" s="326">
        <v>0</v>
      </c>
      <c r="E151" s="326">
        <v>0</v>
      </c>
      <c r="F151" s="325">
        <v>9.5368936000000001E-2</v>
      </c>
      <c r="G151" s="325">
        <v>7.1223999999999996E-2</v>
      </c>
      <c r="H151" s="327">
        <f t="shared" si="10"/>
        <v>5.4631063999999993E-2</v>
      </c>
      <c r="I151" s="45"/>
      <c r="J151" s="328">
        <v>8.0148053814399992E-3</v>
      </c>
      <c r="K151" s="327">
        <f t="shared" si="11"/>
        <v>4.6616258618559996E-2</v>
      </c>
      <c r="L151" s="45"/>
      <c r="M151" s="202">
        <f t="shared" si="12"/>
        <v>0.45090512294933055</v>
      </c>
      <c r="N151" s="325">
        <v>0.190059595408823</v>
      </c>
      <c r="O151" s="329">
        <f t="shared" si="13"/>
        <v>0</v>
      </c>
      <c r="P151" s="330">
        <f t="shared" si="14"/>
        <v>0</v>
      </c>
      <c r="Q151" s="103"/>
    </row>
    <row r="152" spans="2:17" ht="14.15" customHeight="1">
      <c r="B152" s="324" t="s">
        <v>998</v>
      </c>
      <c r="C152" s="325">
        <v>0.13930000000000001</v>
      </c>
      <c r="D152" s="326">
        <v>0</v>
      </c>
      <c r="E152" s="326">
        <v>0</v>
      </c>
      <c r="F152" s="325">
        <v>0.11399113</v>
      </c>
      <c r="G152" s="325">
        <v>0.11067100000000001</v>
      </c>
      <c r="H152" s="327">
        <f t="shared" si="10"/>
        <v>2.5308870000000011E-2</v>
      </c>
      <c r="I152" s="45"/>
      <c r="J152" s="328">
        <v>5.0669057284999999E-3</v>
      </c>
      <c r="K152" s="327">
        <f t="shared" si="11"/>
        <v>2.0241964271500011E-2</v>
      </c>
      <c r="L152" s="45"/>
      <c r="M152" s="202">
        <f t="shared" si="12"/>
        <v>0.17001762331825965</v>
      </c>
      <c r="N152" s="325">
        <v>0.14136664121317399</v>
      </c>
      <c r="O152" s="329">
        <f t="shared" si="13"/>
        <v>0</v>
      </c>
      <c r="P152" s="330">
        <f t="shared" si="14"/>
        <v>0</v>
      </c>
      <c r="Q152" s="103"/>
    </row>
    <row r="153" spans="2:17" ht="14.15" customHeight="1">
      <c r="B153" s="324" t="s">
        <v>999</v>
      </c>
      <c r="C153" s="325">
        <v>0.95145081314782598</v>
      </c>
      <c r="D153" s="326">
        <v>0</v>
      </c>
      <c r="E153" s="326">
        <v>0</v>
      </c>
      <c r="F153" s="325">
        <v>1.0253139737999999</v>
      </c>
      <c r="G153" s="325">
        <v>0.81594299999999997</v>
      </c>
      <c r="H153" s="327">
        <f t="shared" si="10"/>
        <v>-7.3863160652173909E-2</v>
      </c>
      <c r="I153" s="45"/>
      <c r="J153" s="328">
        <v>0.101054945257728</v>
      </c>
      <c r="K153" s="327">
        <f t="shared" si="11"/>
        <v>-0.17491810590990192</v>
      </c>
      <c r="L153" s="45"/>
      <c r="M153" s="202">
        <f t="shared" si="12"/>
        <v>-0.15529379668628546</v>
      </c>
      <c r="N153" s="325">
        <v>1.03825944268787</v>
      </c>
      <c r="O153" s="329">
        <f t="shared" si="13"/>
        <v>1.9122165069375278E-4</v>
      </c>
      <c r="P153" s="330">
        <f t="shared" si="14"/>
        <v>4.6115325525688156E-4</v>
      </c>
      <c r="Q153" s="103"/>
    </row>
    <row r="154" spans="2:17" ht="14.15" customHeight="1">
      <c r="B154" s="324" t="s">
        <v>1000</v>
      </c>
      <c r="C154" s="325">
        <v>0.36015469999999999</v>
      </c>
      <c r="D154" s="326">
        <v>0</v>
      </c>
      <c r="E154" s="326">
        <v>0</v>
      </c>
      <c r="F154" s="325">
        <v>0.83310795000000004</v>
      </c>
      <c r="G154" s="325">
        <v>0.64476500000000003</v>
      </c>
      <c r="H154" s="327">
        <f t="shared" si="10"/>
        <v>-0.47295325000000005</v>
      </c>
      <c r="I154" s="45"/>
      <c r="J154" s="328">
        <v>0.16875434635200001</v>
      </c>
      <c r="K154" s="327">
        <f t="shared" si="11"/>
        <v>-0.64170759635200003</v>
      </c>
      <c r="L154" s="45"/>
      <c r="M154" s="202">
        <f t="shared" si="12"/>
        <v>-0.6405147680360842</v>
      </c>
      <c r="N154" s="325">
        <v>1.0790986945938901</v>
      </c>
      <c r="O154" s="329">
        <f t="shared" si="13"/>
        <v>1.9874322848200781E-4</v>
      </c>
      <c r="P154" s="330">
        <f t="shared" si="14"/>
        <v>8.1536231577035295E-3</v>
      </c>
      <c r="Q154" s="103"/>
    </row>
    <row r="155" spans="2:17" ht="14.15" customHeight="1">
      <c r="B155" s="324" t="s">
        <v>1001</v>
      </c>
      <c r="C155" s="325">
        <v>9.0545E-2</v>
      </c>
      <c r="D155" s="326">
        <v>0</v>
      </c>
      <c r="E155" s="326">
        <v>0</v>
      </c>
      <c r="F155" s="325">
        <v>5.223233E-2</v>
      </c>
      <c r="G155" s="325">
        <v>5.0710999999999999E-2</v>
      </c>
      <c r="H155" s="327">
        <f t="shared" si="10"/>
        <v>3.831267E-2</v>
      </c>
      <c r="I155" s="45"/>
      <c r="J155" s="328">
        <v>3.3982353897999999E-3</v>
      </c>
      <c r="K155" s="327">
        <f t="shared" si="11"/>
        <v>3.4914434610200003E-2</v>
      </c>
      <c r="L155" s="45"/>
      <c r="M155" s="202">
        <f t="shared" si="12"/>
        <v>0.62761243509852316</v>
      </c>
      <c r="N155" s="325">
        <v>0.13979590075525</v>
      </c>
      <c r="O155" s="329">
        <f t="shared" si="13"/>
        <v>0</v>
      </c>
      <c r="P155" s="330">
        <f t="shared" si="14"/>
        <v>0</v>
      </c>
      <c r="Q155" s="103"/>
    </row>
    <row r="156" spans="2:17" ht="14.15" customHeight="1">
      <c r="B156" s="324" t="s">
        <v>1002</v>
      </c>
      <c r="C156" s="325">
        <v>0.16400000000000001</v>
      </c>
      <c r="D156" s="326">
        <v>0</v>
      </c>
      <c r="E156" s="326">
        <v>0</v>
      </c>
      <c r="F156" s="325">
        <v>0.20874227200000001</v>
      </c>
      <c r="G156" s="325">
        <v>0.14272000000000001</v>
      </c>
      <c r="H156" s="327">
        <f t="shared" si="10"/>
        <v>-4.4742272E-2</v>
      </c>
      <c r="I156" s="45"/>
      <c r="J156" s="328">
        <v>1.3491013039359999E-2</v>
      </c>
      <c r="K156" s="327">
        <f t="shared" si="11"/>
        <v>-5.8233285039359997E-2</v>
      </c>
      <c r="L156" s="45"/>
      <c r="M156" s="202">
        <f t="shared" si="12"/>
        <v>-0.26203673778680914</v>
      </c>
      <c r="N156" s="325">
        <v>0.30158216792143799</v>
      </c>
      <c r="O156" s="329">
        <f t="shared" si="13"/>
        <v>5.5543959051740449E-5</v>
      </c>
      <c r="P156" s="330">
        <f t="shared" si="14"/>
        <v>3.8138288546675253E-4</v>
      </c>
      <c r="Q156" s="103"/>
    </row>
    <row r="157" spans="2:17" ht="14.15" customHeight="1">
      <c r="B157" s="324" t="s">
        <v>1003</v>
      </c>
      <c r="C157" s="325">
        <v>0.6169</v>
      </c>
      <c r="D157" s="326">
        <v>0</v>
      </c>
      <c r="E157" s="326">
        <v>0</v>
      </c>
      <c r="F157" s="325">
        <v>0.40299780000000002</v>
      </c>
      <c r="G157" s="325">
        <v>0.39126</v>
      </c>
      <c r="H157" s="327">
        <f t="shared" si="10"/>
        <v>0.21390219999999999</v>
      </c>
      <c r="I157" s="45"/>
      <c r="J157" s="328">
        <v>4.2649257173999998E-2</v>
      </c>
      <c r="K157" s="327">
        <f t="shared" si="11"/>
        <v>0.17125294282599998</v>
      </c>
      <c r="L157" s="45"/>
      <c r="M157" s="202">
        <f t="shared" si="12"/>
        <v>0.38427930818610878</v>
      </c>
      <c r="N157" s="325">
        <v>0.86547799231621003</v>
      </c>
      <c r="O157" s="329">
        <f t="shared" si="13"/>
        <v>0</v>
      </c>
      <c r="P157" s="330">
        <f t="shared" si="14"/>
        <v>0</v>
      </c>
      <c r="Q157" s="103"/>
    </row>
    <row r="158" spans="2:17" ht="14.15" customHeight="1">
      <c r="B158" s="324" t="s">
        <v>1004</v>
      </c>
      <c r="C158" s="325">
        <v>4.1000000000000002E-2</v>
      </c>
      <c r="D158" s="326">
        <v>0</v>
      </c>
      <c r="E158" s="326">
        <v>0</v>
      </c>
      <c r="F158" s="325">
        <v>1.7969936200000002E-2</v>
      </c>
      <c r="G158" s="325">
        <v>1.1554E-2</v>
      </c>
      <c r="H158" s="327">
        <f t="shared" si="10"/>
        <v>2.30300638E-2</v>
      </c>
      <c r="I158" s="45"/>
      <c r="J158" s="328">
        <v>2.6376272354360001E-3</v>
      </c>
      <c r="K158" s="327">
        <f t="shared" si="11"/>
        <v>2.0392436564564E-2</v>
      </c>
      <c r="L158" s="45"/>
      <c r="M158" s="202">
        <f t="shared" si="12"/>
        <v>0.9895607808489344</v>
      </c>
      <c r="N158" s="325">
        <v>3.1414809158483097E-2</v>
      </c>
      <c r="O158" s="329">
        <f t="shared" si="13"/>
        <v>0</v>
      </c>
      <c r="P158" s="330">
        <f t="shared" si="14"/>
        <v>0</v>
      </c>
      <c r="Q158" s="103"/>
    </row>
    <row r="159" spans="2:17" ht="14.15" customHeight="1">
      <c r="B159" s="324" t="s">
        <v>1005</v>
      </c>
      <c r="C159" s="325">
        <v>1.1639999999999999</v>
      </c>
      <c r="D159" s="326">
        <v>0</v>
      </c>
      <c r="E159" s="326">
        <v>0</v>
      </c>
      <c r="F159" s="325">
        <v>0.82181433999999998</v>
      </c>
      <c r="G159" s="325">
        <v>0.79787799999999998</v>
      </c>
      <c r="H159" s="327">
        <f t="shared" si="10"/>
        <v>0.34218565999999995</v>
      </c>
      <c r="I159" s="45"/>
      <c r="J159" s="328">
        <v>6.9040622703400001E-2</v>
      </c>
      <c r="K159" s="327">
        <f t="shared" si="11"/>
        <v>0.27314503729659995</v>
      </c>
      <c r="L159" s="45"/>
      <c r="M159" s="202">
        <f t="shared" si="12"/>
        <v>0.30660999683687062</v>
      </c>
      <c r="N159" s="325">
        <v>1.5126230609809601</v>
      </c>
      <c r="O159" s="329">
        <f t="shared" si="13"/>
        <v>0</v>
      </c>
      <c r="P159" s="330">
        <f t="shared" si="14"/>
        <v>0</v>
      </c>
      <c r="Q159" s="103"/>
    </row>
    <row r="160" spans="2:17" ht="14.15" customHeight="1">
      <c r="B160" s="324" t="s">
        <v>1006</v>
      </c>
      <c r="C160" s="325">
        <v>0.54258721685106404</v>
      </c>
      <c r="D160" s="326">
        <v>0</v>
      </c>
      <c r="E160" s="326">
        <v>0</v>
      </c>
      <c r="F160" s="325">
        <v>0.67788543599999995</v>
      </c>
      <c r="G160" s="325">
        <v>0.487512</v>
      </c>
      <c r="H160" s="327">
        <f t="shared" si="10"/>
        <v>-0.13529821914893592</v>
      </c>
      <c r="I160" s="45"/>
      <c r="J160" s="328">
        <v>5.1410831466240002E-2</v>
      </c>
      <c r="K160" s="327">
        <f t="shared" si="11"/>
        <v>-0.18670905061517593</v>
      </c>
      <c r="L160" s="45"/>
      <c r="M160" s="202">
        <f t="shared" si="12"/>
        <v>-0.25601262332501779</v>
      </c>
      <c r="N160" s="325">
        <v>0.89532206101676903</v>
      </c>
      <c r="O160" s="329">
        <f t="shared" si="13"/>
        <v>1.6489612843485446E-4</v>
      </c>
      <c r="P160" s="330">
        <f t="shared" si="14"/>
        <v>1.0807698446543329E-3</v>
      </c>
      <c r="Q160" s="103"/>
    </row>
    <row r="161" spans="2:17" ht="14.15" customHeight="1">
      <c r="B161" s="324" t="s">
        <v>1007</v>
      </c>
      <c r="C161" s="325">
        <v>0.95666710064698801</v>
      </c>
      <c r="D161" s="326">
        <v>0</v>
      </c>
      <c r="E161" s="326">
        <v>0</v>
      </c>
      <c r="F161" s="325">
        <v>0.91152321999999997</v>
      </c>
      <c r="G161" s="325">
        <v>0.88497400000000004</v>
      </c>
      <c r="H161" s="327">
        <f t="shared" si="10"/>
        <v>4.5143880646988044E-2</v>
      </c>
      <c r="I161" s="45"/>
      <c r="J161" s="328">
        <v>4.9012603539399999E-2</v>
      </c>
      <c r="K161" s="327">
        <f t="shared" si="11"/>
        <v>-3.8687228924119549E-3</v>
      </c>
      <c r="L161" s="45"/>
      <c r="M161" s="202">
        <f t="shared" si="12"/>
        <v>-4.0276716366042589E-3</v>
      </c>
      <c r="N161" s="325">
        <v>1.5642026027718501</v>
      </c>
      <c r="O161" s="329">
        <f t="shared" si="13"/>
        <v>2.8808734255010126E-4</v>
      </c>
      <c r="P161" s="330">
        <f t="shared" si="14"/>
        <v>4.6733928609162149E-7</v>
      </c>
      <c r="Q161" s="103"/>
    </row>
    <row r="162" spans="2:17" ht="14.15" customHeight="1">
      <c r="B162" s="324" t="s">
        <v>1008</v>
      </c>
      <c r="C162" s="325">
        <v>0.87</v>
      </c>
      <c r="D162" s="326">
        <v>0</v>
      </c>
      <c r="E162" s="326">
        <v>0</v>
      </c>
      <c r="F162" s="325">
        <v>0.94536939080000004</v>
      </c>
      <c r="G162" s="325">
        <v>0.74018899999999999</v>
      </c>
      <c r="H162" s="327">
        <f t="shared" si="10"/>
        <v>-7.5369390800000047E-2</v>
      </c>
      <c r="I162" s="45"/>
      <c r="J162" s="328">
        <v>4.8762153177463997E-2</v>
      </c>
      <c r="K162" s="327">
        <f t="shared" si="11"/>
        <v>-0.12413154397746404</v>
      </c>
      <c r="L162" s="45"/>
      <c r="M162" s="202">
        <f t="shared" si="12"/>
        <v>-0.12486430465813483</v>
      </c>
      <c r="N162" s="325">
        <v>1.70898561536314</v>
      </c>
      <c r="O162" s="329">
        <f t="shared" si="13"/>
        <v>3.1475278427095635E-4</v>
      </c>
      <c r="P162" s="330">
        <f t="shared" si="14"/>
        <v>4.9073404281816172E-4</v>
      </c>
      <c r="Q162" s="103"/>
    </row>
    <row r="163" spans="2:17" ht="14.15" customHeight="1">
      <c r="B163" s="324" t="s">
        <v>1009</v>
      </c>
      <c r="C163" s="325">
        <v>10.3621137918316</v>
      </c>
      <c r="D163" s="326">
        <v>0</v>
      </c>
      <c r="E163" s="326">
        <v>0</v>
      </c>
      <c r="F163" s="325">
        <v>8.0256609551999993</v>
      </c>
      <c r="G163" s="325">
        <v>6.9570569999999998</v>
      </c>
      <c r="H163" s="327">
        <f t="shared" si="10"/>
        <v>2.3364528366316009</v>
      </c>
      <c r="I163" s="45"/>
      <c r="J163" s="328">
        <v>0.81917921369726399</v>
      </c>
      <c r="K163" s="327">
        <f t="shared" si="11"/>
        <v>1.5172736229343369</v>
      </c>
      <c r="L163" s="45"/>
      <c r="M163" s="202">
        <f t="shared" si="12"/>
        <v>0.17154336245326454</v>
      </c>
      <c r="N163" s="325">
        <v>11.3732579798477</v>
      </c>
      <c r="O163" s="329">
        <f t="shared" si="13"/>
        <v>0</v>
      </c>
      <c r="P163" s="330">
        <f t="shared" si="14"/>
        <v>0</v>
      </c>
      <c r="Q163" s="103"/>
    </row>
    <row r="164" spans="2:17" ht="14.15" customHeight="1">
      <c r="B164" s="324" t="s">
        <v>1010</v>
      </c>
      <c r="C164" s="325">
        <v>3.4924614497204201</v>
      </c>
      <c r="D164" s="326">
        <v>0</v>
      </c>
      <c r="E164" s="326">
        <v>0</v>
      </c>
      <c r="F164" s="325">
        <v>3.3612875799999999</v>
      </c>
      <c r="G164" s="325">
        <v>3.2633860000000001</v>
      </c>
      <c r="H164" s="327">
        <f t="shared" si="10"/>
        <v>0.13117386972042011</v>
      </c>
      <c r="I164" s="45"/>
      <c r="J164" s="328">
        <v>0.16134180383999999</v>
      </c>
      <c r="K164" s="327">
        <f t="shared" si="11"/>
        <v>-3.0167934119579881E-2</v>
      </c>
      <c r="L164" s="45"/>
      <c r="M164" s="202">
        <f t="shared" si="12"/>
        <v>-8.5640386292054303E-3</v>
      </c>
      <c r="N164" s="325">
        <v>5.3413861656283803</v>
      </c>
      <c r="O164" s="329">
        <f t="shared" si="13"/>
        <v>9.837509177282695E-4</v>
      </c>
      <c r="P164" s="330">
        <f t="shared" si="14"/>
        <v>7.2151005139553882E-6</v>
      </c>
      <c r="Q164" s="103"/>
    </row>
    <row r="165" spans="2:17" ht="14.15" customHeight="1">
      <c r="B165" s="324" t="s">
        <v>1011</v>
      </c>
      <c r="C165" s="325">
        <v>0.19</v>
      </c>
      <c r="D165" s="326">
        <v>0</v>
      </c>
      <c r="E165" s="326">
        <v>0</v>
      </c>
      <c r="F165" s="325">
        <v>0.17126180799999999</v>
      </c>
      <c r="G165" s="325">
        <v>0.103921</v>
      </c>
      <c r="H165" s="327">
        <f t="shared" si="10"/>
        <v>1.8738192000000015E-2</v>
      </c>
      <c r="I165" s="45"/>
      <c r="J165" s="328">
        <v>2.215785271904E-2</v>
      </c>
      <c r="K165" s="327">
        <f t="shared" si="11"/>
        <v>-3.4196607190399853E-3</v>
      </c>
      <c r="L165" s="45"/>
      <c r="M165" s="202">
        <f t="shared" si="12"/>
        <v>-1.7680005777734042E-2</v>
      </c>
      <c r="N165" s="325">
        <v>0.31444885325190802</v>
      </c>
      <c r="O165" s="329">
        <f t="shared" si="13"/>
        <v>5.7913683522032824E-5</v>
      </c>
      <c r="P165" s="330">
        <f t="shared" si="14"/>
        <v>1.8102810019964085E-6</v>
      </c>
      <c r="Q165" s="103"/>
    </row>
    <row r="166" spans="2:17" ht="14.15" customHeight="1">
      <c r="B166" s="324" t="s">
        <v>1012</v>
      </c>
      <c r="C166" s="325">
        <v>3.1935539750337401</v>
      </c>
      <c r="D166" s="326">
        <v>0</v>
      </c>
      <c r="E166" s="326">
        <v>0</v>
      </c>
      <c r="F166" s="325">
        <v>2.9769338099999998</v>
      </c>
      <c r="G166" s="325">
        <v>2.8902269999999999</v>
      </c>
      <c r="H166" s="327">
        <f t="shared" si="10"/>
        <v>0.21662016503374026</v>
      </c>
      <c r="I166" s="45"/>
      <c r="J166" s="328">
        <v>0.40730408388419997</v>
      </c>
      <c r="K166" s="327">
        <f t="shared" si="11"/>
        <v>-0.19068391885045971</v>
      </c>
      <c r="L166" s="45"/>
      <c r="M166" s="202">
        <f t="shared" si="12"/>
        <v>-5.6344714771692832E-2</v>
      </c>
      <c r="N166" s="325">
        <v>7.1393108280046302</v>
      </c>
      <c r="O166" s="329">
        <f t="shared" si="13"/>
        <v>1.3148840696431238E-3</v>
      </c>
      <c r="P166" s="330">
        <f t="shared" si="14"/>
        <v>4.1743978035345012E-4</v>
      </c>
      <c r="Q166" s="103"/>
    </row>
    <row r="167" spans="2:17" ht="14.15" customHeight="1">
      <c r="B167" s="324" t="s">
        <v>1013</v>
      </c>
      <c r="C167" s="325">
        <v>9.8176224462956494</v>
      </c>
      <c r="D167" s="326">
        <v>0</v>
      </c>
      <c r="E167" s="326">
        <v>0</v>
      </c>
      <c r="F167" s="325">
        <v>8.9311155800000002</v>
      </c>
      <c r="G167" s="325">
        <v>8.6709859999999992</v>
      </c>
      <c r="H167" s="327">
        <f t="shared" si="10"/>
        <v>0.88650686629564923</v>
      </c>
      <c r="I167" s="45"/>
      <c r="J167" s="328">
        <v>0.46057763046060002</v>
      </c>
      <c r="K167" s="327">
        <f t="shared" si="11"/>
        <v>0.42592923583504921</v>
      </c>
      <c r="L167" s="45"/>
      <c r="M167" s="202">
        <f t="shared" si="12"/>
        <v>4.5351698175217565E-2</v>
      </c>
      <c r="N167" s="325">
        <v>13.3381848767963</v>
      </c>
      <c r="O167" s="329">
        <f t="shared" si="13"/>
        <v>0</v>
      </c>
      <c r="P167" s="330">
        <f t="shared" si="14"/>
        <v>0</v>
      </c>
      <c r="Q167" s="103"/>
    </row>
    <row r="168" spans="2:17" ht="14.15" customHeight="1">
      <c r="B168" s="324" t="s">
        <v>1014</v>
      </c>
      <c r="C168" s="325">
        <v>0.37074035030714297</v>
      </c>
      <c r="D168" s="326">
        <v>0</v>
      </c>
      <c r="E168" s="326">
        <v>0</v>
      </c>
      <c r="F168" s="325">
        <v>0.53516430999999998</v>
      </c>
      <c r="G168" s="325">
        <v>0.51957699999999996</v>
      </c>
      <c r="H168" s="327">
        <f t="shared" si="10"/>
        <v>-0.164423959692857</v>
      </c>
      <c r="I168" s="45"/>
      <c r="J168" s="328">
        <v>2.8064016416399998E-2</v>
      </c>
      <c r="K168" s="327">
        <f t="shared" si="11"/>
        <v>-0.192487976109257</v>
      </c>
      <c r="L168" s="45"/>
      <c r="M168" s="202">
        <f t="shared" si="12"/>
        <v>-0.34175833686132617</v>
      </c>
      <c r="N168" s="325">
        <v>1.08019144375249</v>
      </c>
      <c r="O168" s="329">
        <f t="shared" si="13"/>
        <v>1.9894448578756214E-4</v>
      </c>
      <c r="P168" s="330">
        <f t="shared" si="14"/>
        <v>2.3236469410809401E-3</v>
      </c>
      <c r="Q168" s="103"/>
    </row>
    <row r="169" spans="2:17" ht="14.15" customHeight="1">
      <c r="B169" s="324" t="s">
        <v>1015</v>
      </c>
      <c r="C169" s="325">
        <v>0.25735284077746501</v>
      </c>
      <c r="D169" s="326">
        <v>0</v>
      </c>
      <c r="E169" s="326">
        <v>0</v>
      </c>
      <c r="F169" s="325">
        <v>0.36694063119999998</v>
      </c>
      <c r="G169" s="325">
        <v>0.234377</v>
      </c>
      <c r="H169" s="327">
        <f t="shared" si="10"/>
        <v>-0.10958779042253497</v>
      </c>
      <c r="I169" s="45"/>
      <c r="J169" s="328">
        <v>3.3149416622608001E-2</v>
      </c>
      <c r="K169" s="327">
        <f t="shared" si="11"/>
        <v>-0.14273720704514298</v>
      </c>
      <c r="L169" s="45"/>
      <c r="M169" s="202">
        <f t="shared" si="12"/>
        <v>-0.35676270335129612</v>
      </c>
      <c r="N169" s="325">
        <v>0.42879389079805702</v>
      </c>
      <c r="O169" s="329">
        <f t="shared" si="13"/>
        <v>7.8973204802772158E-5</v>
      </c>
      <c r="P169" s="330">
        <f t="shared" si="14"/>
        <v>1.0051680011004247E-3</v>
      </c>
      <c r="Q169" s="103"/>
    </row>
    <row r="170" spans="2:17" ht="14.15" customHeight="1">
      <c r="B170" s="324" t="s">
        <v>1016</v>
      </c>
      <c r="C170" s="325">
        <v>1.0289056378947401</v>
      </c>
      <c r="D170" s="326">
        <v>0</v>
      </c>
      <c r="E170" s="326">
        <v>0</v>
      </c>
      <c r="F170" s="325">
        <v>0.62221888000000003</v>
      </c>
      <c r="G170" s="325">
        <v>0.47194999999999998</v>
      </c>
      <c r="H170" s="327">
        <f t="shared" si="10"/>
        <v>0.40668675789474007</v>
      </c>
      <c r="I170" s="45"/>
      <c r="J170" s="328">
        <v>6.2638774649599993E-2</v>
      </c>
      <c r="K170" s="327">
        <f t="shared" si="11"/>
        <v>0.34404798324514008</v>
      </c>
      <c r="L170" s="45"/>
      <c r="M170" s="202">
        <f t="shared" si="12"/>
        <v>0.50236422256413049</v>
      </c>
      <c r="N170" s="325">
        <v>0.95643071851690098</v>
      </c>
      <c r="O170" s="329">
        <f t="shared" si="13"/>
        <v>0</v>
      </c>
      <c r="P170" s="330">
        <f t="shared" si="14"/>
        <v>0</v>
      </c>
      <c r="Q170" s="103"/>
    </row>
    <row r="171" spans="2:17" ht="14.15" customHeight="1">
      <c r="B171" s="324" t="s">
        <v>1017</v>
      </c>
      <c r="C171" s="325">
        <v>0.2</v>
      </c>
      <c r="D171" s="326">
        <v>0</v>
      </c>
      <c r="E171" s="326">
        <v>0</v>
      </c>
      <c r="F171" s="325">
        <v>0.25580712</v>
      </c>
      <c r="G171" s="325">
        <v>0.190104</v>
      </c>
      <c r="H171" s="327">
        <f t="shared" si="10"/>
        <v>-5.5807119999999988E-2</v>
      </c>
      <c r="I171" s="45"/>
      <c r="J171" s="328">
        <v>1.4862393672000001E-2</v>
      </c>
      <c r="K171" s="327">
        <f t="shared" si="11"/>
        <v>-7.0669513671999987E-2</v>
      </c>
      <c r="L171" s="45"/>
      <c r="M171" s="202">
        <f t="shared" si="12"/>
        <v>-0.26109151604579306</v>
      </c>
      <c r="N171" s="325">
        <v>0.37777952443343399</v>
      </c>
      <c r="O171" s="329">
        <f t="shared" si="13"/>
        <v>6.9577623174268036E-5</v>
      </c>
      <c r="P171" s="330">
        <f t="shared" si="14"/>
        <v>4.7430216697710566E-4</v>
      </c>
      <c r="Q171" s="103"/>
    </row>
    <row r="172" spans="2:17" ht="14.15" customHeight="1">
      <c r="B172" s="324" t="s">
        <v>1018</v>
      </c>
      <c r="C172" s="325">
        <v>1.4528228333333301E-2</v>
      </c>
      <c r="D172" s="326">
        <v>0</v>
      </c>
      <c r="E172" s="326">
        <v>0</v>
      </c>
      <c r="F172" s="325">
        <v>2.9562020000000001E-2</v>
      </c>
      <c r="G172" s="325">
        <v>2.0934000000000001E-2</v>
      </c>
      <c r="H172" s="327">
        <f t="shared" si="10"/>
        <v>-1.50337916666667E-2</v>
      </c>
      <c r="I172" s="45"/>
      <c r="J172" s="328">
        <v>1.6602030432000001E-3</v>
      </c>
      <c r="K172" s="327">
        <f t="shared" si="11"/>
        <v>-1.66939947098667E-2</v>
      </c>
      <c r="L172" s="45"/>
      <c r="M172" s="202">
        <f t="shared" si="12"/>
        <v>-0.53468309052716678</v>
      </c>
      <c r="N172" s="325">
        <v>3.86195000313862E-2</v>
      </c>
      <c r="O172" s="329">
        <f t="shared" si="13"/>
        <v>7.1127545210192806E-6</v>
      </c>
      <c r="P172" s="330">
        <f t="shared" si="14"/>
        <v>2.0334369908885159E-4</v>
      </c>
      <c r="Q172" s="103"/>
    </row>
    <row r="173" spans="2:17" ht="14.15" customHeight="1">
      <c r="B173" s="324" t="s">
        <v>1019</v>
      </c>
      <c r="C173" s="325">
        <v>7.0478577994736797</v>
      </c>
      <c r="D173" s="326">
        <v>0</v>
      </c>
      <c r="E173" s="326">
        <v>0</v>
      </c>
      <c r="F173" s="325">
        <v>8.1258668099999998</v>
      </c>
      <c r="G173" s="325">
        <v>6.6513270000000002</v>
      </c>
      <c r="H173" s="327">
        <f t="shared" si="10"/>
        <v>-1.07800901052632</v>
      </c>
      <c r="I173" s="45"/>
      <c r="J173" s="328">
        <v>0.30610140273269998</v>
      </c>
      <c r="K173" s="327">
        <f t="shared" si="11"/>
        <v>-1.3841104132590201</v>
      </c>
      <c r="L173" s="45"/>
      <c r="M173" s="202">
        <f t="shared" si="12"/>
        <v>-0.16415033576252613</v>
      </c>
      <c r="N173" s="325">
        <v>13.6716613216959</v>
      </c>
      <c r="O173" s="329">
        <f t="shared" si="13"/>
        <v>2.5179810923680289E-3</v>
      </c>
      <c r="P173" s="330">
        <f t="shared" si="14"/>
        <v>6.7847838344097652E-3</v>
      </c>
      <c r="Q173" s="103"/>
    </row>
    <row r="174" spans="2:17" ht="14.15" customHeight="1">
      <c r="B174" s="324" t="s">
        <v>1020</v>
      </c>
      <c r="C174" s="325">
        <v>2.0592367058823498E-3</v>
      </c>
      <c r="D174" s="326">
        <v>0</v>
      </c>
      <c r="E174" s="326">
        <v>0</v>
      </c>
      <c r="F174" s="325">
        <v>6.3678720000000001E-3</v>
      </c>
      <c r="G174" s="325">
        <v>3.8639999999999998E-3</v>
      </c>
      <c r="H174" s="327">
        <f t="shared" si="10"/>
        <v>-4.3086352941176503E-3</v>
      </c>
      <c r="I174" s="45"/>
      <c r="J174" s="328">
        <v>1.03968246144E-3</v>
      </c>
      <c r="K174" s="327">
        <f t="shared" si="11"/>
        <v>-5.3483177555576503E-3</v>
      </c>
      <c r="L174" s="45"/>
      <c r="M174" s="202">
        <f t="shared" si="12"/>
        <v>-0.72200856347372133</v>
      </c>
      <c r="N174" s="325">
        <v>9.7048841031831794E-3</v>
      </c>
      <c r="O174" s="329">
        <f t="shared" si="13"/>
        <v>1.7873990658808282E-6</v>
      </c>
      <c r="P174" s="330">
        <f t="shared" si="14"/>
        <v>9.3176463715177629E-5</v>
      </c>
      <c r="Q174" s="103"/>
    </row>
    <row r="175" spans="2:17" ht="14.15" customHeight="1">
      <c r="B175" s="324" t="s">
        <v>1021</v>
      </c>
      <c r="C175" s="325">
        <v>0.119847955477778</v>
      </c>
      <c r="D175" s="326">
        <v>0</v>
      </c>
      <c r="E175" s="326">
        <v>0</v>
      </c>
      <c r="F175" s="325">
        <v>0.25753640020000002</v>
      </c>
      <c r="G175" s="325">
        <v>0.20494699999999999</v>
      </c>
      <c r="H175" s="327">
        <f t="shared" si="10"/>
        <v>-0.13768844472222203</v>
      </c>
      <c r="I175" s="45"/>
      <c r="J175" s="328">
        <v>1.7239486629387998E-2</v>
      </c>
      <c r="K175" s="327">
        <f t="shared" si="11"/>
        <v>-0.15492793135161004</v>
      </c>
      <c r="L175" s="45"/>
      <c r="M175" s="202">
        <f t="shared" si="12"/>
        <v>-0.5638337961140194</v>
      </c>
      <c r="N175" s="325">
        <v>0.38795043213347102</v>
      </c>
      <c r="O175" s="329">
        <f t="shared" si="13"/>
        <v>7.1450852233875608E-5</v>
      </c>
      <c r="P175" s="330">
        <f t="shared" si="14"/>
        <v>2.271483680423804E-3</v>
      </c>
      <c r="Q175" s="103"/>
    </row>
    <row r="176" spans="2:17" ht="14.15" customHeight="1">
      <c r="B176" s="324" t="s">
        <v>1022</v>
      </c>
      <c r="C176" s="325">
        <v>13.871</v>
      </c>
      <c r="D176" s="326">
        <v>0</v>
      </c>
      <c r="E176" s="326">
        <v>0</v>
      </c>
      <c r="F176" s="325">
        <v>7.6850524800000004</v>
      </c>
      <c r="G176" s="325">
        <v>7.4612160000000003</v>
      </c>
      <c r="H176" s="327">
        <f t="shared" si="10"/>
        <v>6.18594752</v>
      </c>
      <c r="I176" s="45"/>
      <c r="J176" s="328">
        <v>2.1777325269535801</v>
      </c>
      <c r="K176" s="327">
        <f t="shared" si="11"/>
        <v>4.0082149930464199</v>
      </c>
      <c r="L176" s="45"/>
      <c r="M176" s="202">
        <f t="shared" si="12"/>
        <v>0.4063978876372647</v>
      </c>
      <c r="N176" s="325">
        <v>19.7828856965975</v>
      </c>
      <c r="O176" s="329">
        <f t="shared" si="13"/>
        <v>0</v>
      </c>
      <c r="P176" s="330">
        <f t="shared" si="14"/>
        <v>0</v>
      </c>
      <c r="Q176" s="103"/>
    </row>
    <row r="177" spans="2:17" ht="14.15" customHeight="1">
      <c r="B177" s="324" t="s">
        <v>1023</v>
      </c>
      <c r="C177" s="325">
        <v>224.321829282615</v>
      </c>
      <c r="D177" s="326">
        <v>0</v>
      </c>
      <c r="E177" s="326">
        <v>0</v>
      </c>
      <c r="F177" s="325">
        <v>191.42972814999999</v>
      </c>
      <c r="G177" s="325">
        <v>185.854105</v>
      </c>
      <c r="H177" s="327">
        <f t="shared" si="10"/>
        <v>32.892101132615011</v>
      </c>
      <c r="I177" s="45"/>
      <c r="J177" s="328">
        <v>16.4648709181815</v>
      </c>
      <c r="K177" s="327">
        <f t="shared" si="11"/>
        <v>16.427230214433511</v>
      </c>
      <c r="L177" s="45"/>
      <c r="M177" s="202">
        <f t="shared" si="12"/>
        <v>7.9017109093084265E-2</v>
      </c>
      <c r="N177" s="325">
        <v>713.25293311342296</v>
      </c>
      <c r="O177" s="329">
        <f t="shared" si="13"/>
        <v>0</v>
      </c>
      <c r="P177" s="330">
        <f t="shared" si="14"/>
        <v>0</v>
      </c>
      <c r="Q177" s="103"/>
    </row>
    <row r="178" spans="2:17" ht="14.15" customHeight="1">
      <c r="B178" s="324" t="s">
        <v>1024</v>
      </c>
      <c r="C178" s="325">
        <v>626.18849599999999</v>
      </c>
      <c r="D178" s="326">
        <v>0</v>
      </c>
      <c r="E178" s="326">
        <v>0</v>
      </c>
      <c r="F178" s="325">
        <v>455.88004867000001</v>
      </c>
      <c r="G178" s="325">
        <v>442.601989</v>
      </c>
      <c r="H178" s="327">
        <f t="shared" si="10"/>
        <v>170.30844732999998</v>
      </c>
      <c r="I178" s="45"/>
      <c r="J178" s="328">
        <v>11.178178793388399</v>
      </c>
      <c r="K178" s="327">
        <f t="shared" si="11"/>
        <v>159.13026853661157</v>
      </c>
      <c r="L178" s="45"/>
      <c r="M178" s="202">
        <f t="shared" si="12"/>
        <v>0.34070755888586807</v>
      </c>
      <c r="N178" s="325">
        <v>1464.2676321835499</v>
      </c>
      <c r="O178" s="329">
        <f t="shared" si="13"/>
        <v>0</v>
      </c>
      <c r="P178" s="330">
        <f t="shared" si="14"/>
        <v>0</v>
      </c>
      <c r="Q178" s="103"/>
    </row>
    <row r="179" spans="2:17" ht="14.15" customHeight="1">
      <c r="B179" s="324" t="s">
        <v>1025</v>
      </c>
      <c r="C179" s="325">
        <v>22.189361228871402</v>
      </c>
      <c r="D179" s="326">
        <v>0</v>
      </c>
      <c r="E179" s="326">
        <v>0</v>
      </c>
      <c r="F179" s="325">
        <v>11.52351949</v>
      </c>
      <c r="G179" s="325">
        <v>11.187882999999999</v>
      </c>
      <c r="H179" s="327">
        <f t="shared" si="10"/>
        <v>10.665841738871402</v>
      </c>
      <c r="I179" s="45"/>
      <c r="J179" s="328">
        <v>1.5071611140971</v>
      </c>
      <c r="K179" s="327">
        <f t="shared" si="11"/>
        <v>9.158680624774302</v>
      </c>
      <c r="L179" s="45"/>
      <c r="M179" s="202">
        <f t="shared" si="12"/>
        <v>0.70285512346105961</v>
      </c>
      <c r="N179" s="325">
        <v>43.2658467762096</v>
      </c>
      <c r="O179" s="329">
        <f t="shared" si="13"/>
        <v>0</v>
      </c>
      <c r="P179" s="330">
        <f t="shared" si="14"/>
        <v>0</v>
      </c>
      <c r="Q179" s="103"/>
    </row>
    <row r="180" spans="2:17" ht="14.15" customHeight="1">
      <c r="B180" s="324" t="s">
        <v>1026</v>
      </c>
      <c r="C180" s="325">
        <v>1.8821724489795899E-3</v>
      </c>
      <c r="D180" s="326">
        <v>0</v>
      </c>
      <c r="E180" s="326">
        <v>0</v>
      </c>
      <c r="F180" s="325">
        <v>8.8579999999999996E-4</v>
      </c>
      <c r="G180" s="325">
        <v>8.5999999999999998E-4</v>
      </c>
      <c r="H180" s="327">
        <f t="shared" si="10"/>
        <v>9.9637244897958998E-4</v>
      </c>
      <c r="I180" s="45"/>
      <c r="J180" s="328">
        <v>7.0864000000000005E-5</v>
      </c>
      <c r="K180" s="327">
        <f t="shared" si="11"/>
        <v>9.2550844897958996E-4</v>
      </c>
      <c r="L180" s="45"/>
      <c r="M180" s="202">
        <f t="shared" si="12"/>
        <v>0.96743313115115648</v>
      </c>
      <c r="N180" s="325">
        <v>1.5707404579241599E-3</v>
      </c>
      <c r="O180" s="329">
        <f t="shared" si="13"/>
        <v>0</v>
      </c>
      <c r="P180" s="330">
        <f t="shared" si="14"/>
        <v>0</v>
      </c>
      <c r="Q180" s="103"/>
    </row>
    <row r="181" spans="2:17" ht="14.15" customHeight="1">
      <c r="B181" s="324" t="s">
        <v>1027</v>
      </c>
      <c r="C181" s="325">
        <v>1.4999999999999999E-2</v>
      </c>
      <c r="D181" s="326">
        <v>0</v>
      </c>
      <c r="E181" s="326">
        <v>0</v>
      </c>
      <c r="F181" s="325">
        <v>1.306271E-2</v>
      </c>
      <c r="G181" s="325">
        <v>6.8570000000000002E-3</v>
      </c>
      <c r="H181" s="327">
        <f t="shared" si="10"/>
        <v>1.9372899999999995E-3</v>
      </c>
      <c r="I181" s="45"/>
      <c r="J181" s="328">
        <v>1.0450168E-3</v>
      </c>
      <c r="K181" s="327">
        <f t="shared" si="11"/>
        <v>8.9227319999999949E-4</v>
      </c>
      <c r="L181" s="45"/>
      <c r="M181" s="202">
        <f t="shared" si="12"/>
        <v>6.3247127808003734E-2</v>
      </c>
      <c r="N181" s="325">
        <v>3.4556290074331399E-2</v>
      </c>
      <c r="O181" s="329">
        <f t="shared" si="13"/>
        <v>0</v>
      </c>
      <c r="P181" s="330">
        <f t="shared" si="14"/>
        <v>0</v>
      </c>
      <c r="Q181" s="103"/>
    </row>
    <row r="182" spans="2:17" ht="14.15" customHeight="1">
      <c r="B182" s="324" t="s">
        <v>1028</v>
      </c>
      <c r="C182" s="325">
        <v>6.1542770151515099E-3</v>
      </c>
      <c r="D182" s="326">
        <v>0</v>
      </c>
      <c r="E182" s="326">
        <v>0</v>
      </c>
      <c r="F182" s="325">
        <v>5.7731500000000003E-3</v>
      </c>
      <c r="G182" s="325">
        <v>5.6049999999999997E-3</v>
      </c>
      <c r="H182" s="327">
        <f t="shared" si="10"/>
        <v>3.8112701515150959E-4</v>
      </c>
      <c r="I182" s="45"/>
      <c r="J182" s="328">
        <v>4.6185200000000001E-4</v>
      </c>
      <c r="K182" s="327">
        <f t="shared" si="11"/>
        <v>-8.072498484849042E-5</v>
      </c>
      <c r="L182" s="45"/>
      <c r="M182" s="202">
        <f t="shared" si="12"/>
        <v>-1.2947066392038114E-2</v>
      </c>
      <c r="N182" s="325">
        <v>2.4262210257957901E-2</v>
      </c>
      <c r="O182" s="329">
        <f t="shared" si="13"/>
        <v>4.4684976647020621E-6</v>
      </c>
      <c r="P182" s="330">
        <f t="shared" si="14"/>
        <v>7.4903874962437216E-8</v>
      </c>
      <c r="Q182" s="103"/>
    </row>
    <row r="183" spans="2:17" ht="14.15" customHeight="1">
      <c r="B183" s="324" t="s">
        <v>1029</v>
      </c>
      <c r="C183" s="325">
        <v>17.950899586382999</v>
      </c>
      <c r="D183" s="326">
        <v>0</v>
      </c>
      <c r="E183" s="326">
        <v>0</v>
      </c>
      <c r="F183" s="325">
        <v>15.324356480000001</v>
      </c>
      <c r="G183" s="325">
        <v>14.878016000000001</v>
      </c>
      <c r="H183" s="327">
        <f t="shared" si="10"/>
        <v>2.6265431063829983</v>
      </c>
      <c r="I183" s="45"/>
      <c r="J183" s="328">
        <v>1.4103005268544</v>
      </c>
      <c r="K183" s="327">
        <f t="shared" si="11"/>
        <v>1.2162425795285983</v>
      </c>
      <c r="L183" s="45"/>
      <c r="M183" s="202">
        <f t="shared" si="12"/>
        <v>7.267807036800536E-2</v>
      </c>
      <c r="N183" s="325">
        <v>35.2511030535779</v>
      </c>
      <c r="O183" s="329">
        <f t="shared" si="13"/>
        <v>0</v>
      </c>
      <c r="P183" s="330">
        <f t="shared" si="14"/>
        <v>0</v>
      </c>
      <c r="Q183" s="103"/>
    </row>
    <row r="184" spans="2:17" ht="14.15" customHeight="1">
      <c r="B184" s="324" t="s">
        <v>1030</v>
      </c>
      <c r="C184" s="325">
        <v>81.2604927739131</v>
      </c>
      <c r="D184" s="326">
        <v>0</v>
      </c>
      <c r="E184" s="326">
        <v>0</v>
      </c>
      <c r="F184" s="325">
        <v>83.363843099999997</v>
      </c>
      <c r="G184" s="325">
        <v>80.935770000000005</v>
      </c>
      <c r="H184" s="327">
        <f t="shared" si="10"/>
        <v>-2.1033503260868969</v>
      </c>
      <c r="I184" s="45"/>
      <c r="J184" s="328">
        <v>7.6719744804929997</v>
      </c>
      <c r="K184" s="327">
        <f t="shared" si="11"/>
        <v>-9.7753248065798957</v>
      </c>
      <c r="L184" s="45"/>
      <c r="M184" s="202">
        <f t="shared" si="12"/>
        <v>-0.10737888741359022</v>
      </c>
      <c r="N184" s="325">
        <v>207.31195663601201</v>
      </c>
      <c r="O184" s="329">
        <f t="shared" si="13"/>
        <v>3.8181723109459428E-2</v>
      </c>
      <c r="P184" s="330">
        <f t="shared" si="14"/>
        <v>4.402438759866141E-2</v>
      </c>
      <c r="Q184" s="103"/>
    </row>
    <row r="185" spans="2:17" ht="14.15" customHeight="1">
      <c r="B185" s="324" t="s">
        <v>1031</v>
      </c>
      <c r="C185" s="325">
        <v>6.1179669173469398</v>
      </c>
      <c r="D185" s="326">
        <v>0</v>
      </c>
      <c r="E185" s="326">
        <v>0</v>
      </c>
      <c r="F185" s="325">
        <v>4.9737000499999997</v>
      </c>
      <c r="G185" s="325">
        <v>4.8288349999999998</v>
      </c>
      <c r="H185" s="327">
        <f t="shared" si="10"/>
        <v>1.1442668673469401</v>
      </c>
      <c r="I185" s="45"/>
      <c r="J185" s="328">
        <v>0.4577296156015</v>
      </c>
      <c r="K185" s="327">
        <f t="shared" si="11"/>
        <v>0.68653725174544</v>
      </c>
      <c r="L185" s="45"/>
      <c r="M185" s="202">
        <f t="shared" si="12"/>
        <v>0.12640083624638265</v>
      </c>
      <c r="N185" s="325">
        <v>8.3082206303675292</v>
      </c>
      <c r="O185" s="329">
        <f t="shared" si="13"/>
        <v>0</v>
      </c>
      <c r="P185" s="330">
        <f t="shared" si="14"/>
        <v>0</v>
      </c>
      <c r="Q185" s="103"/>
    </row>
    <row r="186" spans="2:17" ht="14.15" customHeight="1">
      <c r="B186" s="324" t="s">
        <v>1032</v>
      </c>
      <c r="C186" s="325">
        <v>49.989162847022499</v>
      </c>
      <c r="D186" s="326">
        <v>0</v>
      </c>
      <c r="E186" s="326">
        <v>0</v>
      </c>
      <c r="F186" s="325">
        <v>52.801317449999999</v>
      </c>
      <c r="G186" s="325">
        <v>51.263415000000002</v>
      </c>
      <c r="H186" s="327">
        <f t="shared" si="10"/>
        <v>-2.8121546029775004</v>
      </c>
      <c r="I186" s="45"/>
      <c r="J186" s="328">
        <v>4.8593052449235001</v>
      </c>
      <c r="K186" s="327">
        <f t="shared" si="11"/>
        <v>-7.6714598479010006</v>
      </c>
      <c r="L186" s="45"/>
      <c r="M186" s="202">
        <f t="shared" si="12"/>
        <v>-0.13304503991380592</v>
      </c>
      <c r="N186" s="325">
        <v>123.411395143433</v>
      </c>
      <c r="O186" s="329">
        <f t="shared" si="13"/>
        <v>2.2729319593427232E-2</v>
      </c>
      <c r="P186" s="330">
        <f t="shared" si="14"/>
        <v>4.0233129167105641E-2</v>
      </c>
      <c r="Q186" s="103"/>
    </row>
    <row r="187" spans="2:17" ht="14.15" customHeight="1">
      <c r="B187" s="324" t="s">
        <v>1033</v>
      </c>
      <c r="C187" s="325">
        <v>51.741395802139301</v>
      </c>
      <c r="D187" s="326">
        <v>0</v>
      </c>
      <c r="E187" s="326">
        <v>0</v>
      </c>
      <c r="F187" s="325">
        <v>61.896446500000003</v>
      </c>
      <c r="G187" s="325">
        <v>52.096550000000001</v>
      </c>
      <c r="H187" s="327">
        <f t="shared" si="10"/>
        <v>-10.155050697860702</v>
      </c>
      <c r="I187" s="45"/>
      <c r="J187" s="328">
        <v>5.2222031912049998</v>
      </c>
      <c r="K187" s="327">
        <f t="shared" si="11"/>
        <v>-15.377253889065702</v>
      </c>
      <c r="L187" s="45"/>
      <c r="M187" s="202">
        <f t="shared" si="12"/>
        <v>-0.22910553117222029</v>
      </c>
      <c r="N187" s="325">
        <v>140.428171637367</v>
      </c>
      <c r="O187" s="329">
        <f t="shared" si="13"/>
        <v>2.5863387974479221E-2</v>
      </c>
      <c r="P187" s="330">
        <f t="shared" si="14"/>
        <v>0.13575522790977212</v>
      </c>
      <c r="Q187" s="103"/>
    </row>
    <row r="188" spans="2:17" ht="14.15" customHeight="1">
      <c r="B188" s="324" t="s">
        <v>1034</v>
      </c>
      <c r="C188" s="325">
        <v>16.782399999999999</v>
      </c>
      <c r="D188" s="326">
        <v>0</v>
      </c>
      <c r="E188" s="326">
        <v>0</v>
      </c>
      <c r="F188" s="325">
        <v>16.263135559999998</v>
      </c>
      <c r="G188" s="325">
        <v>15.789452000000001</v>
      </c>
      <c r="H188" s="327">
        <f t="shared" si="10"/>
        <v>0.5192644400000006</v>
      </c>
      <c r="I188" s="45"/>
      <c r="J188" s="328">
        <v>0.42202836778199998</v>
      </c>
      <c r="K188" s="327">
        <f t="shared" si="11"/>
        <v>9.7236072218000624E-2</v>
      </c>
      <c r="L188" s="45"/>
      <c r="M188" s="202">
        <f t="shared" si="12"/>
        <v>5.8276965475955291E-3</v>
      </c>
      <c r="N188" s="325">
        <v>32.068484340226803</v>
      </c>
      <c r="O188" s="329">
        <f t="shared" si="13"/>
        <v>0</v>
      </c>
      <c r="P188" s="330">
        <f t="shared" si="14"/>
        <v>0</v>
      </c>
      <c r="Q188" s="103"/>
    </row>
    <row r="189" spans="2:17" ht="14.15" customHeight="1">
      <c r="B189" s="324" t="s">
        <v>1035</v>
      </c>
      <c r="C189" s="325">
        <v>13.4912118591875</v>
      </c>
      <c r="D189" s="326">
        <v>0</v>
      </c>
      <c r="E189" s="326">
        <v>0</v>
      </c>
      <c r="F189" s="325">
        <v>14.275263369999999</v>
      </c>
      <c r="G189" s="325">
        <v>13.859479</v>
      </c>
      <c r="H189" s="327">
        <f t="shared" si="10"/>
        <v>-0.78405151081249969</v>
      </c>
      <c r="I189" s="45"/>
      <c r="J189" s="328">
        <v>0.42283330101939998</v>
      </c>
      <c r="K189" s="327">
        <f t="shared" si="11"/>
        <v>-1.2068848118318996</v>
      </c>
      <c r="L189" s="45"/>
      <c r="M189" s="202">
        <f t="shared" si="12"/>
        <v>-8.2111639271739464E-2</v>
      </c>
      <c r="N189" s="325">
        <v>31.956546650526899</v>
      </c>
      <c r="O189" s="329">
        <f t="shared" si="13"/>
        <v>5.8856036841484745E-3</v>
      </c>
      <c r="P189" s="330">
        <f t="shared" si="14"/>
        <v>3.968263110590107E-3</v>
      </c>
      <c r="Q189" s="103"/>
    </row>
    <row r="190" spans="2:17" ht="14.15" customHeight="1">
      <c r="B190" s="324" t="s">
        <v>1036</v>
      </c>
      <c r="C190" s="325">
        <v>9.0885669999999994</v>
      </c>
      <c r="D190" s="326">
        <v>0</v>
      </c>
      <c r="E190" s="326">
        <v>0</v>
      </c>
      <c r="F190" s="325">
        <v>5.2345557899999999</v>
      </c>
      <c r="G190" s="325">
        <v>5.0820930000000004</v>
      </c>
      <c r="H190" s="327">
        <f t="shared" si="10"/>
        <v>3.8540112099999995</v>
      </c>
      <c r="I190" s="45"/>
      <c r="J190" s="328">
        <v>0.15504754249979999</v>
      </c>
      <c r="K190" s="327">
        <f t="shared" si="11"/>
        <v>3.6989636675001996</v>
      </c>
      <c r="L190" s="45"/>
      <c r="M190" s="202">
        <f t="shared" si="12"/>
        <v>0.68631463937153048</v>
      </c>
      <c r="N190" s="325">
        <v>12.786570377806401</v>
      </c>
      <c r="O190" s="329">
        <f t="shared" si="13"/>
        <v>0</v>
      </c>
      <c r="P190" s="330">
        <f t="shared" si="14"/>
        <v>0</v>
      </c>
      <c r="Q190" s="103"/>
    </row>
    <row r="191" spans="2:17" ht="14.15" customHeight="1">
      <c r="B191" s="324" t="s">
        <v>1037</v>
      </c>
      <c r="C191" s="325">
        <v>4.7922637064579003</v>
      </c>
      <c r="D191" s="326">
        <v>0</v>
      </c>
      <c r="E191" s="326">
        <v>0</v>
      </c>
      <c r="F191" s="325">
        <v>4.5118150899999998</v>
      </c>
      <c r="G191" s="325">
        <v>4.3804030000000003</v>
      </c>
      <c r="H191" s="327">
        <f t="shared" si="10"/>
        <v>0.28044861645790053</v>
      </c>
      <c r="I191" s="45"/>
      <c r="J191" s="328">
        <v>0.17817157790409999</v>
      </c>
      <c r="K191" s="327">
        <f t="shared" si="11"/>
        <v>0.10227703855380055</v>
      </c>
      <c r="L191" s="45"/>
      <c r="M191" s="202">
        <f t="shared" si="12"/>
        <v>2.1807532898490512E-2</v>
      </c>
      <c r="N191" s="325">
        <v>4.8209187996562903</v>
      </c>
      <c r="O191" s="329">
        <f t="shared" si="13"/>
        <v>0</v>
      </c>
      <c r="P191" s="330">
        <f t="shared" si="14"/>
        <v>0</v>
      </c>
      <c r="Q191" s="103"/>
    </row>
    <row r="192" spans="2:17" ht="14.15" customHeight="1">
      <c r="B192" s="324" t="s">
        <v>1038</v>
      </c>
      <c r="C192" s="325">
        <v>4.1892105181000003</v>
      </c>
      <c r="D192" s="326">
        <v>0</v>
      </c>
      <c r="E192" s="326">
        <v>0</v>
      </c>
      <c r="F192" s="325">
        <v>4.6500081299999998</v>
      </c>
      <c r="G192" s="325">
        <v>4.5145710000000001</v>
      </c>
      <c r="H192" s="327">
        <f t="shared" si="10"/>
        <v>-0.46079761189999946</v>
      </c>
      <c r="I192" s="45"/>
      <c r="J192" s="328">
        <v>0.18362882105369999</v>
      </c>
      <c r="K192" s="327">
        <f t="shared" si="11"/>
        <v>-0.6444264329536995</v>
      </c>
      <c r="L192" s="45"/>
      <c r="M192" s="202">
        <f t="shared" si="12"/>
        <v>-0.13332123191693554</v>
      </c>
      <c r="N192" s="325">
        <v>12.8512212951864</v>
      </c>
      <c r="O192" s="329">
        <f t="shared" si="13"/>
        <v>2.3668763783495144E-3</v>
      </c>
      <c r="P192" s="330">
        <f t="shared" si="14"/>
        <v>4.2070164613286914E-3</v>
      </c>
      <c r="Q192" s="103"/>
    </row>
    <row r="193" spans="2:17" ht="14.15" customHeight="1">
      <c r="B193" s="324" t="s">
        <v>1039</v>
      </c>
      <c r="C193" s="325">
        <v>120.50452537666401</v>
      </c>
      <c r="D193" s="326">
        <v>0</v>
      </c>
      <c r="E193" s="326">
        <v>0</v>
      </c>
      <c r="F193" s="325">
        <v>91.565245910000002</v>
      </c>
      <c r="G193" s="325">
        <v>88.898296999999999</v>
      </c>
      <c r="H193" s="327">
        <f t="shared" si="10"/>
        <v>28.939279466664004</v>
      </c>
      <c r="I193" s="45"/>
      <c r="J193" s="328">
        <v>6.3289897972992</v>
      </c>
      <c r="K193" s="327">
        <f t="shared" si="11"/>
        <v>22.610289669364803</v>
      </c>
      <c r="L193" s="45"/>
      <c r="M193" s="202">
        <f t="shared" si="12"/>
        <v>0.2309665069245638</v>
      </c>
      <c r="N193" s="325">
        <v>161.96629466659999</v>
      </c>
      <c r="O193" s="329">
        <f t="shared" si="13"/>
        <v>0</v>
      </c>
      <c r="P193" s="330">
        <f t="shared" si="14"/>
        <v>0</v>
      </c>
      <c r="Q193" s="103"/>
    </row>
    <row r="194" spans="2:17" ht="14.15" customHeight="1">
      <c r="B194" s="324" t="s">
        <v>1040</v>
      </c>
      <c r="C194" s="325">
        <v>71.300114686774407</v>
      </c>
      <c r="D194" s="326">
        <v>0</v>
      </c>
      <c r="E194" s="326">
        <v>0</v>
      </c>
      <c r="F194" s="325">
        <v>73.697597979999998</v>
      </c>
      <c r="G194" s="325">
        <v>71.551066000000006</v>
      </c>
      <c r="H194" s="327">
        <f t="shared" si="10"/>
        <v>-2.3974832932255907</v>
      </c>
      <c r="I194" s="45"/>
      <c r="J194" s="328">
        <v>5.0939779723776004</v>
      </c>
      <c r="K194" s="327">
        <f t="shared" si="11"/>
        <v>-7.4914612656031911</v>
      </c>
      <c r="L194" s="45"/>
      <c r="M194" s="202">
        <f t="shared" si="12"/>
        <v>-9.5079469791683108E-2</v>
      </c>
      <c r="N194" s="325">
        <v>163.65198510253401</v>
      </c>
      <c r="O194" s="329">
        <f t="shared" si="13"/>
        <v>3.0140638692003487E-2</v>
      </c>
      <c r="P194" s="330">
        <f t="shared" si="14"/>
        <v>2.7247455589979087E-2</v>
      </c>
      <c r="Q194" s="103"/>
    </row>
    <row r="195" spans="2:17" ht="14.15" customHeight="1">
      <c r="B195" s="324" t="s">
        <v>1041</v>
      </c>
      <c r="C195" s="325">
        <v>155.98127453171799</v>
      </c>
      <c r="D195" s="326">
        <v>0</v>
      </c>
      <c r="E195" s="326">
        <v>0</v>
      </c>
      <c r="F195" s="325">
        <v>139.7919502</v>
      </c>
      <c r="G195" s="325">
        <v>135.72033999999999</v>
      </c>
      <c r="H195" s="327">
        <f t="shared" si="10"/>
        <v>16.189324331717984</v>
      </c>
      <c r="I195" s="45"/>
      <c r="J195" s="328">
        <v>15.516906472200001</v>
      </c>
      <c r="K195" s="327">
        <f t="shared" si="11"/>
        <v>0.67241785951798327</v>
      </c>
      <c r="L195" s="45"/>
      <c r="M195" s="202">
        <f t="shared" si="12"/>
        <v>4.3295525698010297E-3</v>
      </c>
      <c r="N195" s="325">
        <v>408.284675912588</v>
      </c>
      <c r="O195" s="329">
        <f t="shared" si="13"/>
        <v>0</v>
      </c>
      <c r="P195" s="330">
        <f t="shared" si="14"/>
        <v>0</v>
      </c>
      <c r="Q195" s="103"/>
    </row>
    <row r="196" spans="2:17" ht="14.15" customHeight="1">
      <c r="B196" s="324" t="s">
        <v>1042</v>
      </c>
      <c r="C196" s="325">
        <v>13.7429613131089</v>
      </c>
      <c r="D196" s="326">
        <v>0</v>
      </c>
      <c r="E196" s="326">
        <v>0</v>
      </c>
      <c r="F196" s="325">
        <v>8.7969096699999998</v>
      </c>
      <c r="G196" s="325">
        <v>8.5406890000000004</v>
      </c>
      <c r="H196" s="327">
        <f t="shared" si="10"/>
        <v>4.9460516431089001</v>
      </c>
      <c r="I196" s="45"/>
      <c r="J196" s="328">
        <v>0.97645697337000004</v>
      </c>
      <c r="K196" s="327">
        <f t="shared" si="11"/>
        <v>3.9695946697389002</v>
      </c>
      <c r="L196" s="45"/>
      <c r="M196" s="202">
        <f t="shared" si="12"/>
        <v>0.40616450958910572</v>
      </c>
      <c r="N196" s="325">
        <v>18.579422291337899</v>
      </c>
      <c r="O196" s="329">
        <f t="shared" si="13"/>
        <v>0</v>
      </c>
      <c r="P196" s="330">
        <f t="shared" si="14"/>
        <v>0</v>
      </c>
      <c r="Q196" s="103"/>
    </row>
    <row r="197" spans="2:17" ht="14.15" customHeight="1">
      <c r="B197" s="324"/>
      <c r="C197" s="59"/>
      <c r="D197" s="59"/>
      <c r="E197" s="59"/>
      <c r="F197" s="59"/>
      <c r="G197" s="59"/>
      <c r="H197" s="327">
        <f t="shared" si="10"/>
        <v>0</v>
      </c>
      <c r="I197" s="45"/>
      <c r="J197" s="18"/>
      <c r="K197" s="327">
        <f t="shared" si="11"/>
        <v>0</v>
      </c>
      <c r="L197" s="45"/>
      <c r="M197" s="202">
        <f t="shared" si="12"/>
        <v>0</v>
      </c>
      <c r="N197" s="59"/>
      <c r="O197" s="329">
        <f t="shared" si="13"/>
        <v>0</v>
      </c>
      <c r="P197" s="330">
        <f t="shared" si="14"/>
        <v>0</v>
      </c>
      <c r="Q197" s="103"/>
    </row>
    <row r="198" spans="2:17" ht="14.15" customHeight="1">
      <c r="B198" s="324"/>
      <c r="C198" s="59"/>
      <c r="D198" s="59"/>
      <c r="E198" s="59"/>
      <c r="F198" s="59"/>
      <c r="G198" s="59"/>
      <c r="H198" s="327">
        <f t="shared" si="10"/>
        <v>0</v>
      </c>
      <c r="I198" s="45"/>
      <c r="J198" s="18"/>
      <c r="K198" s="327">
        <f t="shared" si="11"/>
        <v>0</v>
      </c>
      <c r="L198" s="45"/>
      <c r="M198" s="202">
        <f t="shared" si="12"/>
        <v>0</v>
      </c>
      <c r="N198" s="59"/>
      <c r="O198" s="329">
        <f t="shared" si="13"/>
        <v>0</v>
      </c>
      <c r="P198" s="330">
        <f t="shared" si="14"/>
        <v>0</v>
      </c>
      <c r="Q198" s="103"/>
    </row>
    <row r="199" spans="2:17" ht="14.15" customHeight="1">
      <c r="B199" s="324"/>
      <c r="C199" s="59"/>
      <c r="D199" s="59"/>
      <c r="E199" s="59"/>
      <c r="F199" s="59"/>
      <c r="G199" s="59"/>
      <c r="H199" s="327">
        <f t="shared" si="10"/>
        <v>0</v>
      </c>
      <c r="I199" s="45"/>
      <c r="J199" s="18"/>
      <c r="K199" s="327">
        <f t="shared" si="11"/>
        <v>0</v>
      </c>
      <c r="L199" s="45"/>
      <c r="M199" s="202">
        <f t="shared" si="12"/>
        <v>0</v>
      </c>
      <c r="N199" s="59"/>
      <c r="O199" s="329">
        <f t="shared" si="13"/>
        <v>0</v>
      </c>
      <c r="P199" s="330">
        <f t="shared" si="14"/>
        <v>0</v>
      </c>
      <c r="Q199" s="103"/>
    </row>
    <row r="200" spans="2:17" ht="14.15" customHeight="1">
      <c r="B200" s="324"/>
      <c r="C200" s="59"/>
      <c r="D200" s="59"/>
      <c r="E200" s="59"/>
      <c r="F200" s="59"/>
      <c r="G200" s="59"/>
      <c r="H200" s="327">
        <f t="shared" si="10"/>
        <v>0</v>
      </c>
      <c r="I200" s="45"/>
      <c r="J200" s="18"/>
      <c r="K200" s="327">
        <f t="shared" si="11"/>
        <v>0</v>
      </c>
      <c r="L200" s="45"/>
      <c r="M200" s="202">
        <f t="shared" si="12"/>
        <v>0</v>
      </c>
      <c r="N200" s="59"/>
      <c r="O200" s="329">
        <f t="shared" si="13"/>
        <v>0</v>
      </c>
      <c r="P200" s="330">
        <f t="shared" si="14"/>
        <v>0</v>
      </c>
      <c r="Q200" s="103"/>
    </row>
    <row r="201" spans="2:17" ht="14.15" customHeight="1">
      <c r="B201" s="324"/>
      <c r="C201" s="59"/>
      <c r="D201" s="59"/>
      <c r="E201" s="59"/>
      <c r="F201" s="59"/>
      <c r="G201" s="59"/>
      <c r="H201" s="327">
        <f t="shared" si="10"/>
        <v>0</v>
      </c>
      <c r="I201" s="45"/>
      <c r="J201" s="18"/>
      <c r="K201" s="327">
        <f t="shared" si="11"/>
        <v>0</v>
      </c>
      <c r="L201" s="45"/>
      <c r="M201" s="202">
        <f t="shared" si="12"/>
        <v>0</v>
      </c>
      <c r="N201" s="59"/>
      <c r="O201" s="329">
        <f t="shared" si="13"/>
        <v>0</v>
      </c>
      <c r="P201" s="330">
        <f t="shared" si="14"/>
        <v>0</v>
      </c>
      <c r="Q201" s="103"/>
    </row>
    <row r="202" spans="2:17" ht="14.15" customHeight="1">
      <c r="B202" s="324"/>
      <c r="C202" s="59"/>
      <c r="D202" s="59"/>
      <c r="E202" s="59"/>
      <c r="F202" s="59"/>
      <c r="G202" s="59"/>
      <c r="H202" s="327">
        <f t="shared" si="10"/>
        <v>0</v>
      </c>
      <c r="I202" s="45"/>
      <c r="J202" s="18"/>
      <c r="K202" s="327">
        <f t="shared" si="11"/>
        <v>0</v>
      </c>
      <c r="L202" s="45"/>
      <c r="M202" s="202">
        <f t="shared" si="12"/>
        <v>0</v>
      </c>
      <c r="N202" s="59"/>
      <c r="O202" s="329">
        <f t="shared" si="13"/>
        <v>0</v>
      </c>
      <c r="P202" s="330">
        <f t="shared" si="14"/>
        <v>0</v>
      </c>
      <c r="Q202" s="103"/>
    </row>
    <row r="203" spans="2:17" ht="14.15" customHeight="1">
      <c r="B203" s="324"/>
      <c r="C203" s="59"/>
      <c r="D203" s="59"/>
      <c r="E203" s="59"/>
      <c r="F203" s="59"/>
      <c r="G203" s="59"/>
      <c r="H203" s="327">
        <f t="shared" si="10"/>
        <v>0</v>
      </c>
      <c r="I203" s="45"/>
      <c r="J203" s="18"/>
      <c r="K203" s="327">
        <f t="shared" si="11"/>
        <v>0</v>
      </c>
      <c r="L203" s="45"/>
      <c r="M203" s="202">
        <f t="shared" si="12"/>
        <v>0</v>
      </c>
      <c r="N203" s="59"/>
      <c r="O203" s="329">
        <f t="shared" si="13"/>
        <v>0</v>
      </c>
      <c r="P203" s="330">
        <f t="shared" si="14"/>
        <v>0</v>
      </c>
      <c r="Q203" s="103"/>
    </row>
    <row r="204" spans="2:17" ht="14.15" customHeight="1">
      <c r="B204" s="324"/>
      <c r="C204" s="59"/>
      <c r="D204" s="59"/>
      <c r="E204" s="59"/>
      <c r="F204" s="59"/>
      <c r="G204" s="59"/>
      <c r="H204" s="327">
        <f t="shared" si="10"/>
        <v>0</v>
      </c>
      <c r="I204" s="45"/>
      <c r="J204" s="18"/>
      <c r="K204" s="327">
        <f t="shared" si="11"/>
        <v>0</v>
      </c>
      <c r="L204" s="45"/>
      <c r="M204" s="202">
        <f t="shared" si="12"/>
        <v>0</v>
      </c>
      <c r="N204" s="59"/>
      <c r="O204" s="329">
        <f t="shared" si="13"/>
        <v>0</v>
      </c>
      <c r="P204" s="330">
        <f t="shared" si="14"/>
        <v>0</v>
      </c>
      <c r="Q204" s="103"/>
    </row>
    <row r="205" spans="2:17" ht="14.15" customHeight="1">
      <c r="B205" s="324"/>
      <c r="C205" s="59"/>
      <c r="D205" s="59"/>
      <c r="E205" s="59"/>
      <c r="F205" s="59"/>
      <c r="G205" s="59"/>
      <c r="H205" s="327">
        <f t="shared" ref="H205:H262" si="15">+C205+D205-E205-F205</f>
        <v>0</v>
      </c>
      <c r="I205" s="45"/>
      <c r="J205" s="18"/>
      <c r="K205" s="327">
        <f t="shared" ref="K205:K262" si="16">+H205-J205</f>
        <v>0</v>
      </c>
      <c r="L205" s="45"/>
      <c r="M205" s="202">
        <f t="shared" ref="M205:M262" si="17">+IF(ISERROR(K205/(F205+J205)),0,K205/(F205+J205))</f>
        <v>0</v>
      </c>
      <c r="N205" s="59"/>
      <c r="O205" s="329">
        <f t="shared" ref="O205:O262" si="18">IF(K205&lt;0,N205/$N$263,0)</f>
        <v>0</v>
      </c>
      <c r="P205" s="330">
        <f t="shared" ref="P205:P262" si="19">(M205^2*O205)*100</f>
        <v>0</v>
      </c>
      <c r="Q205" s="103"/>
    </row>
    <row r="206" spans="2:17" ht="14.15" customHeight="1">
      <c r="B206" s="324"/>
      <c r="C206" s="59"/>
      <c r="D206" s="59"/>
      <c r="E206" s="59"/>
      <c r="F206" s="59"/>
      <c r="G206" s="59"/>
      <c r="H206" s="327">
        <f t="shared" si="15"/>
        <v>0</v>
      </c>
      <c r="I206" s="45"/>
      <c r="J206" s="18"/>
      <c r="K206" s="327">
        <f t="shared" si="16"/>
        <v>0</v>
      </c>
      <c r="L206" s="45"/>
      <c r="M206" s="202">
        <f t="shared" si="17"/>
        <v>0</v>
      </c>
      <c r="N206" s="59"/>
      <c r="O206" s="329">
        <f t="shared" si="18"/>
        <v>0</v>
      </c>
      <c r="P206" s="330">
        <f t="shared" si="19"/>
        <v>0</v>
      </c>
      <c r="Q206" s="103"/>
    </row>
    <row r="207" spans="2:17" ht="14.15" customHeight="1">
      <c r="B207" s="324"/>
      <c r="C207" s="59"/>
      <c r="D207" s="59"/>
      <c r="E207" s="59"/>
      <c r="F207" s="59"/>
      <c r="G207" s="59"/>
      <c r="H207" s="327">
        <f t="shared" si="15"/>
        <v>0</v>
      </c>
      <c r="I207" s="45"/>
      <c r="J207" s="18"/>
      <c r="K207" s="327">
        <f t="shared" si="16"/>
        <v>0</v>
      </c>
      <c r="L207" s="45"/>
      <c r="M207" s="202">
        <f t="shared" si="17"/>
        <v>0</v>
      </c>
      <c r="N207" s="59"/>
      <c r="O207" s="329">
        <f t="shared" si="18"/>
        <v>0</v>
      </c>
      <c r="P207" s="330">
        <f t="shared" si="19"/>
        <v>0</v>
      </c>
      <c r="Q207" s="103"/>
    </row>
    <row r="208" spans="2:17" ht="14.15" customHeight="1">
      <c r="B208" s="324"/>
      <c r="C208" s="59"/>
      <c r="D208" s="59"/>
      <c r="E208" s="59"/>
      <c r="F208" s="59"/>
      <c r="G208" s="59"/>
      <c r="H208" s="327">
        <f t="shared" si="15"/>
        <v>0</v>
      </c>
      <c r="I208" s="45"/>
      <c r="J208" s="18"/>
      <c r="K208" s="327">
        <f t="shared" si="16"/>
        <v>0</v>
      </c>
      <c r="L208" s="45"/>
      <c r="M208" s="202">
        <f t="shared" si="17"/>
        <v>0</v>
      </c>
      <c r="N208" s="59"/>
      <c r="O208" s="329">
        <f t="shared" si="18"/>
        <v>0</v>
      </c>
      <c r="P208" s="330">
        <f t="shared" si="19"/>
        <v>0</v>
      </c>
      <c r="Q208" s="103"/>
    </row>
    <row r="209" spans="2:17" ht="14.15" customHeight="1">
      <c r="B209" s="324"/>
      <c r="C209" s="59"/>
      <c r="D209" s="59"/>
      <c r="E209" s="59"/>
      <c r="F209" s="59"/>
      <c r="G209" s="59"/>
      <c r="H209" s="327">
        <f t="shared" si="15"/>
        <v>0</v>
      </c>
      <c r="I209" s="45"/>
      <c r="J209" s="18"/>
      <c r="K209" s="327">
        <f t="shared" si="16"/>
        <v>0</v>
      </c>
      <c r="L209" s="45"/>
      <c r="M209" s="202">
        <f t="shared" si="17"/>
        <v>0</v>
      </c>
      <c r="N209" s="59"/>
      <c r="O209" s="329">
        <f t="shared" si="18"/>
        <v>0</v>
      </c>
      <c r="P209" s="330">
        <f t="shared" si="19"/>
        <v>0</v>
      </c>
      <c r="Q209" s="103"/>
    </row>
    <row r="210" spans="2:17" ht="14.15" customHeight="1">
      <c r="B210" s="324"/>
      <c r="C210" s="59"/>
      <c r="D210" s="59"/>
      <c r="E210" s="59"/>
      <c r="F210" s="59"/>
      <c r="G210" s="59"/>
      <c r="H210" s="327">
        <f t="shared" si="15"/>
        <v>0</v>
      </c>
      <c r="I210" s="45"/>
      <c r="J210" s="18"/>
      <c r="K210" s="327">
        <f t="shared" si="16"/>
        <v>0</v>
      </c>
      <c r="L210" s="45"/>
      <c r="M210" s="202">
        <f t="shared" si="17"/>
        <v>0</v>
      </c>
      <c r="N210" s="59"/>
      <c r="O210" s="329">
        <f t="shared" si="18"/>
        <v>0</v>
      </c>
      <c r="P210" s="330">
        <f t="shared" si="19"/>
        <v>0</v>
      </c>
      <c r="Q210" s="103"/>
    </row>
    <row r="211" spans="2:17" ht="14.15" customHeight="1">
      <c r="B211" s="324"/>
      <c r="C211" s="59"/>
      <c r="D211" s="59"/>
      <c r="E211" s="59"/>
      <c r="F211" s="59"/>
      <c r="G211" s="59"/>
      <c r="H211" s="327">
        <f t="shared" si="15"/>
        <v>0</v>
      </c>
      <c r="I211" s="45"/>
      <c r="J211" s="18"/>
      <c r="K211" s="327">
        <f t="shared" si="16"/>
        <v>0</v>
      </c>
      <c r="L211" s="45"/>
      <c r="M211" s="202">
        <f t="shared" si="17"/>
        <v>0</v>
      </c>
      <c r="N211" s="59"/>
      <c r="O211" s="329">
        <f t="shared" si="18"/>
        <v>0</v>
      </c>
      <c r="P211" s="330">
        <f t="shared" si="19"/>
        <v>0</v>
      </c>
      <c r="Q211" s="103"/>
    </row>
    <row r="212" spans="2:17" ht="14.15" customHeight="1">
      <c r="B212" s="324"/>
      <c r="C212" s="59"/>
      <c r="D212" s="59"/>
      <c r="E212" s="59"/>
      <c r="F212" s="59"/>
      <c r="G212" s="59"/>
      <c r="H212" s="327">
        <f t="shared" si="15"/>
        <v>0</v>
      </c>
      <c r="I212" s="45"/>
      <c r="J212" s="18"/>
      <c r="K212" s="327">
        <f t="shared" si="16"/>
        <v>0</v>
      </c>
      <c r="L212" s="45"/>
      <c r="M212" s="202">
        <f t="shared" si="17"/>
        <v>0</v>
      </c>
      <c r="N212" s="59"/>
      <c r="O212" s="329">
        <f t="shared" si="18"/>
        <v>0</v>
      </c>
      <c r="P212" s="330">
        <f t="shared" si="19"/>
        <v>0</v>
      </c>
      <c r="Q212" s="103"/>
    </row>
    <row r="213" spans="2:17" ht="14.15" customHeight="1">
      <c r="B213" s="324"/>
      <c r="C213" s="59"/>
      <c r="D213" s="59"/>
      <c r="E213" s="59"/>
      <c r="F213" s="59"/>
      <c r="G213" s="59"/>
      <c r="H213" s="327">
        <f t="shared" si="15"/>
        <v>0</v>
      </c>
      <c r="I213" s="45"/>
      <c r="J213" s="18"/>
      <c r="K213" s="327">
        <f t="shared" si="16"/>
        <v>0</v>
      </c>
      <c r="L213" s="45"/>
      <c r="M213" s="202">
        <f t="shared" si="17"/>
        <v>0</v>
      </c>
      <c r="N213" s="59"/>
      <c r="O213" s="329">
        <f t="shared" si="18"/>
        <v>0</v>
      </c>
      <c r="P213" s="330">
        <f t="shared" si="19"/>
        <v>0</v>
      </c>
      <c r="Q213" s="103"/>
    </row>
    <row r="214" spans="2:17" ht="14.15" customHeight="1">
      <c r="B214" s="324"/>
      <c r="C214" s="59"/>
      <c r="D214" s="59"/>
      <c r="E214" s="59"/>
      <c r="F214" s="59"/>
      <c r="G214" s="59"/>
      <c r="H214" s="327">
        <f t="shared" si="15"/>
        <v>0</v>
      </c>
      <c r="I214" s="45"/>
      <c r="J214" s="18"/>
      <c r="K214" s="327">
        <f t="shared" si="16"/>
        <v>0</v>
      </c>
      <c r="L214" s="45"/>
      <c r="M214" s="202">
        <f t="shared" si="17"/>
        <v>0</v>
      </c>
      <c r="N214" s="59"/>
      <c r="O214" s="329">
        <f t="shared" si="18"/>
        <v>0</v>
      </c>
      <c r="P214" s="330">
        <f t="shared" si="19"/>
        <v>0</v>
      </c>
      <c r="Q214" s="103"/>
    </row>
    <row r="215" spans="2:17" ht="14.15" customHeight="1">
      <c r="B215" s="324"/>
      <c r="C215" s="59"/>
      <c r="D215" s="59"/>
      <c r="E215" s="59"/>
      <c r="F215" s="59"/>
      <c r="G215" s="59"/>
      <c r="H215" s="327">
        <f t="shared" si="15"/>
        <v>0</v>
      </c>
      <c r="I215" s="45"/>
      <c r="J215" s="18"/>
      <c r="K215" s="327">
        <f t="shared" si="16"/>
        <v>0</v>
      </c>
      <c r="L215" s="45"/>
      <c r="M215" s="202">
        <f t="shared" si="17"/>
        <v>0</v>
      </c>
      <c r="N215" s="59"/>
      <c r="O215" s="329">
        <f t="shared" si="18"/>
        <v>0</v>
      </c>
      <c r="P215" s="330">
        <f t="shared" si="19"/>
        <v>0</v>
      </c>
      <c r="Q215" s="103"/>
    </row>
    <row r="216" spans="2:17" ht="14.15" customHeight="1">
      <c r="B216" s="324"/>
      <c r="C216" s="59"/>
      <c r="D216" s="59"/>
      <c r="E216" s="59"/>
      <c r="F216" s="59"/>
      <c r="G216" s="59"/>
      <c r="H216" s="327">
        <f t="shared" si="15"/>
        <v>0</v>
      </c>
      <c r="I216" s="45"/>
      <c r="J216" s="18"/>
      <c r="K216" s="327">
        <f t="shared" si="16"/>
        <v>0</v>
      </c>
      <c r="L216" s="45"/>
      <c r="M216" s="202">
        <f t="shared" si="17"/>
        <v>0</v>
      </c>
      <c r="N216" s="59"/>
      <c r="O216" s="329">
        <f t="shared" si="18"/>
        <v>0</v>
      </c>
      <c r="P216" s="330">
        <f t="shared" si="19"/>
        <v>0</v>
      </c>
      <c r="Q216" s="103"/>
    </row>
    <row r="217" spans="2:17" ht="14.15" customHeight="1">
      <c r="B217" s="324"/>
      <c r="C217" s="59"/>
      <c r="D217" s="59"/>
      <c r="E217" s="59"/>
      <c r="F217" s="59"/>
      <c r="G217" s="59"/>
      <c r="H217" s="327">
        <f t="shared" si="15"/>
        <v>0</v>
      </c>
      <c r="I217" s="45"/>
      <c r="J217" s="18"/>
      <c r="K217" s="327">
        <f t="shared" si="16"/>
        <v>0</v>
      </c>
      <c r="L217" s="45"/>
      <c r="M217" s="202">
        <f t="shared" si="17"/>
        <v>0</v>
      </c>
      <c r="N217" s="59"/>
      <c r="O217" s="329">
        <f t="shared" si="18"/>
        <v>0</v>
      </c>
      <c r="P217" s="330">
        <f t="shared" si="19"/>
        <v>0</v>
      </c>
      <c r="Q217" s="103"/>
    </row>
    <row r="218" spans="2:17" ht="14.15" customHeight="1">
      <c r="B218" s="324"/>
      <c r="C218" s="59"/>
      <c r="D218" s="59"/>
      <c r="E218" s="59"/>
      <c r="F218" s="59"/>
      <c r="G218" s="59"/>
      <c r="H218" s="327">
        <f t="shared" si="15"/>
        <v>0</v>
      </c>
      <c r="I218" s="45"/>
      <c r="J218" s="18"/>
      <c r="K218" s="327">
        <f t="shared" si="16"/>
        <v>0</v>
      </c>
      <c r="L218" s="45"/>
      <c r="M218" s="202">
        <f t="shared" si="17"/>
        <v>0</v>
      </c>
      <c r="N218" s="59"/>
      <c r="O218" s="329">
        <f t="shared" si="18"/>
        <v>0</v>
      </c>
      <c r="P218" s="330">
        <f t="shared" si="19"/>
        <v>0</v>
      </c>
      <c r="Q218" s="103"/>
    </row>
    <row r="219" spans="2:17" ht="14.15" customHeight="1">
      <c r="B219" s="324"/>
      <c r="C219" s="59"/>
      <c r="D219" s="59"/>
      <c r="E219" s="59"/>
      <c r="F219" s="59"/>
      <c r="G219" s="59"/>
      <c r="H219" s="327">
        <f t="shared" si="15"/>
        <v>0</v>
      </c>
      <c r="I219" s="45"/>
      <c r="J219" s="18"/>
      <c r="K219" s="327">
        <f t="shared" si="16"/>
        <v>0</v>
      </c>
      <c r="L219" s="45"/>
      <c r="M219" s="202">
        <f t="shared" si="17"/>
        <v>0</v>
      </c>
      <c r="N219" s="59"/>
      <c r="O219" s="329">
        <f t="shared" si="18"/>
        <v>0</v>
      </c>
      <c r="P219" s="330">
        <f t="shared" si="19"/>
        <v>0</v>
      </c>
      <c r="Q219" s="103"/>
    </row>
    <row r="220" spans="2:17" ht="14.15" customHeight="1">
      <c r="B220" s="324"/>
      <c r="C220" s="59"/>
      <c r="D220" s="59"/>
      <c r="E220" s="59"/>
      <c r="F220" s="59"/>
      <c r="G220" s="59"/>
      <c r="H220" s="327">
        <f t="shared" si="15"/>
        <v>0</v>
      </c>
      <c r="I220" s="45"/>
      <c r="J220" s="18"/>
      <c r="K220" s="327">
        <f t="shared" si="16"/>
        <v>0</v>
      </c>
      <c r="L220" s="45"/>
      <c r="M220" s="202">
        <f t="shared" si="17"/>
        <v>0</v>
      </c>
      <c r="N220" s="59"/>
      <c r="O220" s="329">
        <f t="shared" si="18"/>
        <v>0</v>
      </c>
      <c r="P220" s="330">
        <f t="shared" si="19"/>
        <v>0</v>
      </c>
      <c r="Q220" s="103"/>
    </row>
    <row r="221" spans="2:17" ht="14.15" customHeight="1">
      <c r="B221" s="324"/>
      <c r="C221" s="59"/>
      <c r="D221" s="59"/>
      <c r="E221" s="59"/>
      <c r="F221" s="59"/>
      <c r="G221" s="59"/>
      <c r="H221" s="327">
        <f t="shared" si="15"/>
        <v>0</v>
      </c>
      <c r="I221" s="45"/>
      <c r="J221" s="18"/>
      <c r="K221" s="327">
        <f t="shared" si="16"/>
        <v>0</v>
      </c>
      <c r="L221" s="45"/>
      <c r="M221" s="202">
        <f t="shared" si="17"/>
        <v>0</v>
      </c>
      <c r="N221" s="59"/>
      <c r="O221" s="329">
        <f t="shared" si="18"/>
        <v>0</v>
      </c>
      <c r="P221" s="330">
        <f t="shared" si="19"/>
        <v>0</v>
      </c>
      <c r="Q221" s="103"/>
    </row>
    <row r="222" spans="2:17" ht="14.15" customHeight="1">
      <c r="B222" s="324"/>
      <c r="C222" s="59"/>
      <c r="D222" s="59"/>
      <c r="E222" s="59"/>
      <c r="F222" s="59"/>
      <c r="G222" s="59"/>
      <c r="H222" s="327">
        <f t="shared" si="15"/>
        <v>0</v>
      </c>
      <c r="I222" s="45"/>
      <c r="J222" s="18"/>
      <c r="K222" s="327">
        <f t="shared" si="16"/>
        <v>0</v>
      </c>
      <c r="L222" s="45"/>
      <c r="M222" s="202">
        <f t="shared" si="17"/>
        <v>0</v>
      </c>
      <c r="N222" s="59"/>
      <c r="O222" s="329">
        <f t="shared" si="18"/>
        <v>0</v>
      </c>
      <c r="P222" s="330">
        <f t="shared" si="19"/>
        <v>0</v>
      </c>
      <c r="Q222" s="103"/>
    </row>
    <row r="223" spans="2:17" ht="14.15" customHeight="1">
      <c r="B223" s="324"/>
      <c r="C223" s="59"/>
      <c r="D223" s="59"/>
      <c r="E223" s="59"/>
      <c r="F223" s="59"/>
      <c r="G223" s="59"/>
      <c r="H223" s="327">
        <f t="shared" si="15"/>
        <v>0</v>
      </c>
      <c r="I223" s="45"/>
      <c r="J223" s="18"/>
      <c r="K223" s="327">
        <f t="shared" si="16"/>
        <v>0</v>
      </c>
      <c r="L223" s="45"/>
      <c r="M223" s="202">
        <f t="shared" si="17"/>
        <v>0</v>
      </c>
      <c r="N223" s="59"/>
      <c r="O223" s="329">
        <f t="shared" si="18"/>
        <v>0</v>
      </c>
      <c r="P223" s="330">
        <f t="shared" si="19"/>
        <v>0</v>
      </c>
      <c r="Q223" s="103"/>
    </row>
    <row r="224" spans="2:17" ht="14.15" customHeight="1">
      <c r="B224" s="324"/>
      <c r="C224" s="59"/>
      <c r="D224" s="59"/>
      <c r="E224" s="59"/>
      <c r="F224" s="59"/>
      <c r="G224" s="59"/>
      <c r="H224" s="327">
        <f t="shared" si="15"/>
        <v>0</v>
      </c>
      <c r="I224" s="45"/>
      <c r="J224" s="18"/>
      <c r="K224" s="327">
        <f t="shared" si="16"/>
        <v>0</v>
      </c>
      <c r="L224" s="45"/>
      <c r="M224" s="202">
        <f t="shared" si="17"/>
        <v>0</v>
      </c>
      <c r="N224" s="59"/>
      <c r="O224" s="329">
        <f t="shared" si="18"/>
        <v>0</v>
      </c>
      <c r="P224" s="330">
        <f t="shared" si="19"/>
        <v>0</v>
      </c>
      <c r="Q224" s="103"/>
    </row>
    <row r="225" spans="2:17" ht="14.15" customHeight="1">
      <c r="B225" s="324"/>
      <c r="C225" s="59"/>
      <c r="D225" s="59"/>
      <c r="E225" s="59"/>
      <c r="F225" s="59"/>
      <c r="G225" s="59"/>
      <c r="H225" s="327">
        <f t="shared" si="15"/>
        <v>0</v>
      </c>
      <c r="I225" s="45"/>
      <c r="J225" s="18"/>
      <c r="K225" s="327">
        <f t="shared" si="16"/>
        <v>0</v>
      </c>
      <c r="L225" s="45"/>
      <c r="M225" s="202">
        <f t="shared" si="17"/>
        <v>0</v>
      </c>
      <c r="N225" s="59"/>
      <c r="O225" s="329">
        <f t="shared" si="18"/>
        <v>0</v>
      </c>
      <c r="P225" s="330">
        <f t="shared" si="19"/>
        <v>0</v>
      </c>
      <c r="Q225" s="103"/>
    </row>
    <row r="226" spans="2:17" ht="14.15" customHeight="1">
      <c r="B226" s="324"/>
      <c r="C226" s="59"/>
      <c r="D226" s="59"/>
      <c r="E226" s="59"/>
      <c r="F226" s="59"/>
      <c r="G226" s="59"/>
      <c r="H226" s="327">
        <f t="shared" si="15"/>
        <v>0</v>
      </c>
      <c r="I226" s="45"/>
      <c r="J226" s="18"/>
      <c r="K226" s="327">
        <f t="shared" si="16"/>
        <v>0</v>
      </c>
      <c r="L226" s="45"/>
      <c r="M226" s="202">
        <f t="shared" si="17"/>
        <v>0</v>
      </c>
      <c r="N226" s="59"/>
      <c r="O226" s="329">
        <f t="shared" si="18"/>
        <v>0</v>
      </c>
      <c r="P226" s="330">
        <f t="shared" si="19"/>
        <v>0</v>
      </c>
      <c r="Q226" s="103"/>
    </row>
    <row r="227" spans="2:17" ht="14.15" customHeight="1">
      <c r="B227" s="324"/>
      <c r="C227" s="59"/>
      <c r="D227" s="59"/>
      <c r="E227" s="59"/>
      <c r="F227" s="59"/>
      <c r="G227" s="59"/>
      <c r="H227" s="327">
        <f t="shared" si="15"/>
        <v>0</v>
      </c>
      <c r="I227" s="45"/>
      <c r="J227" s="18"/>
      <c r="K227" s="327">
        <f t="shared" si="16"/>
        <v>0</v>
      </c>
      <c r="L227" s="45"/>
      <c r="M227" s="202">
        <f t="shared" si="17"/>
        <v>0</v>
      </c>
      <c r="N227" s="59"/>
      <c r="O227" s="329">
        <f t="shared" si="18"/>
        <v>0</v>
      </c>
      <c r="P227" s="330">
        <f t="shared" si="19"/>
        <v>0</v>
      </c>
      <c r="Q227" s="103"/>
    </row>
    <row r="228" spans="2:17" ht="14.15" customHeight="1">
      <c r="B228" s="324"/>
      <c r="C228" s="59"/>
      <c r="D228" s="59"/>
      <c r="E228" s="59"/>
      <c r="F228" s="59"/>
      <c r="G228" s="59"/>
      <c r="H228" s="327">
        <f t="shared" si="15"/>
        <v>0</v>
      </c>
      <c r="I228" s="45"/>
      <c r="J228" s="18"/>
      <c r="K228" s="327">
        <f t="shared" si="16"/>
        <v>0</v>
      </c>
      <c r="L228" s="45"/>
      <c r="M228" s="202">
        <f t="shared" si="17"/>
        <v>0</v>
      </c>
      <c r="N228" s="59"/>
      <c r="O228" s="329">
        <f t="shared" si="18"/>
        <v>0</v>
      </c>
      <c r="P228" s="330">
        <f t="shared" si="19"/>
        <v>0</v>
      </c>
      <c r="Q228" s="103"/>
    </row>
    <row r="229" spans="2:17" ht="14.15" customHeight="1">
      <c r="B229" s="324"/>
      <c r="C229" s="59"/>
      <c r="D229" s="59"/>
      <c r="E229" s="59"/>
      <c r="F229" s="59"/>
      <c r="G229" s="59"/>
      <c r="H229" s="327">
        <f t="shared" si="15"/>
        <v>0</v>
      </c>
      <c r="I229" s="45"/>
      <c r="J229" s="18"/>
      <c r="K229" s="327">
        <f t="shared" si="16"/>
        <v>0</v>
      </c>
      <c r="L229" s="45"/>
      <c r="M229" s="202">
        <f t="shared" si="17"/>
        <v>0</v>
      </c>
      <c r="N229" s="59"/>
      <c r="O229" s="329">
        <f t="shared" si="18"/>
        <v>0</v>
      </c>
      <c r="P229" s="330">
        <f t="shared" si="19"/>
        <v>0</v>
      </c>
      <c r="Q229" s="103"/>
    </row>
    <row r="230" spans="2:17" ht="14.15" customHeight="1">
      <c r="B230" s="324"/>
      <c r="C230" s="59"/>
      <c r="D230" s="59"/>
      <c r="E230" s="59"/>
      <c r="F230" s="59"/>
      <c r="G230" s="59"/>
      <c r="H230" s="327">
        <f t="shared" si="15"/>
        <v>0</v>
      </c>
      <c r="I230" s="45"/>
      <c r="J230" s="18"/>
      <c r="K230" s="327">
        <f t="shared" si="16"/>
        <v>0</v>
      </c>
      <c r="L230" s="45"/>
      <c r="M230" s="202">
        <f t="shared" si="17"/>
        <v>0</v>
      </c>
      <c r="N230" s="59"/>
      <c r="O230" s="329">
        <f t="shared" si="18"/>
        <v>0</v>
      </c>
      <c r="P230" s="330">
        <f t="shared" si="19"/>
        <v>0</v>
      </c>
      <c r="Q230" s="103"/>
    </row>
    <row r="231" spans="2:17" ht="14.15" customHeight="1">
      <c r="B231" s="324"/>
      <c r="C231" s="59"/>
      <c r="D231" s="59"/>
      <c r="E231" s="59"/>
      <c r="F231" s="59"/>
      <c r="G231" s="59"/>
      <c r="H231" s="327">
        <f t="shared" si="15"/>
        <v>0</v>
      </c>
      <c r="I231" s="45"/>
      <c r="J231" s="18"/>
      <c r="K231" s="327">
        <f t="shared" si="16"/>
        <v>0</v>
      </c>
      <c r="L231" s="45"/>
      <c r="M231" s="202">
        <f t="shared" si="17"/>
        <v>0</v>
      </c>
      <c r="N231" s="59"/>
      <c r="O231" s="329">
        <f t="shared" si="18"/>
        <v>0</v>
      </c>
      <c r="P231" s="330">
        <f t="shared" si="19"/>
        <v>0</v>
      </c>
      <c r="Q231" s="103"/>
    </row>
    <row r="232" spans="2:17" ht="14.15" customHeight="1">
      <c r="B232" s="324"/>
      <c r="C232" s="59"/>
      <c r="D232" s="59"/>
      <c r="E232" s="59"/>
      <c r="F232" s="59"/>
      <c r="G232" s="59"/>
      <c r="H232" s="327">
        <f t="shared" si="15"/>
        <v>0</v>
      </c>
      <c r="I232" s="45"/>
      <c r="J232" s="18"/>
      <c r="K232" s="327">
        <f t="shared" si="16"/>
        <v>0</v>
      </c>
      <c r="L232" s="45"/>
      <c r="M232" s="202">
        <f t="shared" si="17"/>
        <v>0</v>
      </c>
      <c r="N232" s="59"/>
      <c r="O232" s="329">
        <f t="shared" si="18"/>
        <v>0</v>
      </c>
      <c r="P232" s="330">
        <f t="shared" si="19"/>
        <v>0</v>
      </c>
      <c r="Q232" s="103"/>
    </row>
    <row r="233" spans="2:17" ht="14.15" customHeight="1">
      <c r="B233" s="324"/>
      <c r="C233" s="59"/>
      <c r="D233" s="59"/>
      <c r="E233" s="59"/>
      <c r="F233" s="59"/>
      <c r="G233" s="59"/>
      <c r="H233" s="327">
        <f t="shared" si="15"/>
        <v>0</v>
      </c>
      <c r="I233" s="45"/>
      <c r="J233" s="18"/>
      <c r="K233" s="327">
        <f t="shared" si="16"/>
        <v>0</v>
      </c>
      <c r="L233" s="45"/>
      <c r="M233" s="202">
        <f t="shared" si="17"/>
        <v>0</v>
      </c>
      <c r="N233" s="59"/>
      <c r="O233" s="329">
        <f t="shared" si="18"/>
        <v>0</v>
      </c>
      <c r="P233" s="330">
        <f t="shared" si="19"/>
        <v>0</v>
      </c>
      <c r="Q233" s="103"/>
    </row>
    <row r="234" spans="2:17" ht="14.15" customHeight="1">
      <c r="B234" s="324"/>
      <c r="C234" s="59"/>
      <c r="D234" s="59"/>
      <c r="E234" s="59"/>
      <c r="F234" s="59"/>
      <c r="G234" s="59"/>
      <c r="H234" s="327">
        <f t="shared" si="15"/>
        <v>0</v>
      </c>
      <c r="I234" s="45"/>
      <c r="J234" s="18"/>
      <c r="K234" s="327">
        <f t="shared" si="16"/>
        <v>0</v>
      </c>
      <c r="L234" s="45"/>
      <c r="M234" s="202">
        <f t="shared" si="17"/>
        <v>0</v>
      </c>
      <c r="N234" s="59"/>
      <c r="O234" s="329">
        <f t="shared" si="18"/>
        <v>0</v>
      </c>
      <c r="P234" s="330">
        <f t="shared" si="19"/>
        <v>0</v>
      </c>
      <c r="Q234" s="103"/>
    </row>
    <row r="235" spans="2:17" ht="14.15" customHeight="1">
      <c r="B235" s="324"/>
      <c r="C235" s="59"/>
      <c r="D235" s="59"/>
      <c r="E235" s="59"/>
      <c r="F235" s="59"/>
      <c r="G235" s="59"/>
      <c r="H235" s="327">
        <f t="shared" si="15"/>
        <v>0</v>
      </c>
      <c r="I235" s="45"/>
      <c r="J235" s="18"/>
      <c r="K235" s="327">
        <f t="shared" si="16"/>
        <v>0</v>
      </c>
      <c r="L235" s="45"/>
      <c r="M235" s="202">
        <f t="shared" si="17"/>
        <v>0</v>
      </c>
      <c r="N235" s="59"/>
      <c r="O235" s="329">
        <f t="shared" si="18"/>
        <v>0</v>
      </c>
      <c r="P235" s="330">
        <f t="shared" si="19"/>
        <v>0</v>
      </c>
      <c r="Q235" s="103"/>
    </row>
    <row r="236" spans="2:17" ht="14.15" customHeight="1">
      <c r="B236" s="324"/>
      <c r="C236" s="59"/>
      <c r="D236" s="59"/>
      <c r="E236" s="59"/>
      <c r="F236" s="59"/>
      <c r="G236" s="59"/>
      <c r="H236" s="327">
        <f t="shared" si="15"/>
        <v>0</v>
      </c>
      <c r="I236" s="45"/>
      <c r="J236" s="18"/>
      <c r="K236" s="327">
        <f t="shared" si="16"/>
        <v>0</v>
      </c>
      <c r="L236" s="45"/>
      <c r="M236" s="202">
        <f t="shared" si="17"/>
        <v>0</v>
      </c>
      <c r="N236" s="59"/>
      <c r="O236" s="329">
        <f t="shared" si="18"/>
        <v>0</v>
      </c>
      <c r="P236" s="330">
        <f t="shared" si="19"/>
        <v>0</v>
      </c>
      <c r="Q236" s="103"/>
    </row>
    <row r="237" spans="2:17" ht="14.15" customHeight="1">
      <c r="B237" s="324"/>
      <c r="C237" s="59"/>
      <c r="D237" s="59"/>
      <c r="E237" s="59"/>
      <c r="F237" s="59"/>
      <c r="G237" s="59"/>
      <c r="H237" s="327">
        <f t="shared" si="15"/>
        <v>0</v>
      </c>
      <c r="I237" s="45"/>
      <c r="J237" s="18"/>
      <c r="K237" s="327">
        <f t="shared" si="16"/>
        <v>0</v>
      </c>
      <c r="L237" s="45"/>
      <c r="M237" s="202">
        <f t="shared" si="17"/>
        <v>0</v>
      </c>
      <c r="N237" s="59"/>
      <c r="O237" s="329">
        <f t="shared" si="18"/>
        <v>0</v>
      </c>
      <c r="P237" s="330">
        <f t="shared" si="19"/>
        <v>0</v>
      </c>
      <c r="Q237" s="103"/>
    </row>
    <row r="238" spans="2:17" ht="14.15" customHeight="1">
      <c r="B238" s="324"/>
      <c r="C238" s="59"/>
      <c r="D238" s="59"/>
      <c r="E238" s="59"/>
      <c r="F238" s="59"/>
      <c r="G238" s="59"/>
      <c r="H238" s="327">
        <f t="shared" si="15"/>
        <v>0</v>
      </c>
      <c r="I238" s="45"/>
      <c r="J238" s="18"/>
      <c r="K238" s="327">
        <f t="shared" si="16"/>
        <v>0</v>
      </c>
      <c r="L238" s="45"/>
      <c r="M238" s="202">
        <f t="shared" si="17"/>
        <v>0</v>
      </c>
      <c r="N238" s="59"/>
      <c r="O238" s="329">
        <f t="shared" si="18"/>
        <v>0</v>
      </c>
      <c r="P238" s="330">
        <f t="shared" si="19"/>
        <v>0</v>
      </c>
      <c r="Q238" s="103"/>
    </row>
    <row r="239" spans="2:17" ht="14.15" customHeight="1">
      <c r="B239" s="324"/>
      <c r="C239" s="59"/>
      <c r="D239" s="59"/>
      <c r="E239" s="59"/>
      <c r="F239" s="59"/>
      <c r="G239" s="59"/>
      <c r="H239" s="327">
        <f t="shared" si="15"/>
        <v>0</v>
      </c>
      <c r="I239" s="45"/>
      <c r="J239" s="18"/>
      <c r="K239" s="327">
        <f t="shared" si="16"/>
        <v>0</v>
      </c>
      <c r="L239" s="45"/>
      <c r="M239" s="202">
        <f t="shared" si="17"/>
        <v>0</v>
      </c>
      <c r="N239" s="59"/>
      <c r="O239" s="329">
        <f t="shared" si="18"/>
        <v>0</v>
      </c>
      <c r="P239" s="330">
        <f t="shared" si="19"/>
        <v>0</v>
      </c>
      <c r="Q239" s="103"/>
    </row>
    <row r="240" spans="2:17" ht="14.15" customHeight="1">
      <c r="B240" s="324"/>
      <c r="C240" s="59"/>
      <c r="D240" s="59"/>
      <c r="E240" s="59"/>
      <c r="F240" s="59"/>
      <c r="G240" s="59"/>
      <c r="H240" s="327">
        <f t="shared" si="15"/>
        <v>0</v>
      </c>
      <c r="I240" s="45"/>
      <c r="J240" s="18"/>
      <c r="K240" s="327">
        <f t="shared" si="16"/>
        <v>0</v>
      </c>
      <c r="L240" s="45"/>
      <c r="M240" s="202">
        <f t="shared" si="17"/>
        <v>0</v>
      </c>
      <c r="N240" s="59"/>
      <c r="O240" s="329">
        <f t="shared" si="18"/>
        <v>0</v>
      </c>
      <c r="P240" s="330">
        <f t="shared" si="19"/>
        <v>0</v>
      </c>
      <c r="Q240" s="103"/>
    </row>
    <row r="241" spans="2:17" ht="14.15" customHeight="1">
      <c r="B241" s="324"/>
      <c r="C241" s="59"/>
      <c r="D241" s="59"/>
      <c r="E241" s="59"/>
      <c r="F241" s="59"/>
      <c r="G241" s="59"/>
      <c r="H241" s="327">
        <f t="shared" si="15"/>
        <v>0</v>
      </c>
      <c r="I241" s="45"/>
      <c r="J241" s="18"/>
      <c r="K241" s="327">
        <f t="shared" si="16"/>
        <v>0</v>
      </c>
      <c r="L241" s="45"/>
      <c r="M241" s="202">
        <f t="shared" si="17"/>
        <v>0</v>
      </c>
      <c r="N241" s="59"/>
      <c r="O241" s="329">
        <f t="shared" si="18"/>
        <v>0</v>
      </c>
      <c r="P241" s="330">
        <f t="shared" si="19"/>
        <v>0</v>
      </c>
      <c r="Q241" s="103"/>
    </row>
    <row r="242" spans="2:17" ht="14.15" customHeight="1">
      <c r="B242" s="324"/>
      <c r="C242" s="59"/>
      <c r="D242" s="59"/>
      <c r="E242" s="59"/>
      <c r="F242" s="59"/>
      <c r="G242" s="59"/>
      <c r="H242" s="327">
        <f t="shared" si="15"/>
        <v>0</v>
      </c>
      <c r="I242" s="45"/>
      <c r="J242" s="18"/>
      <c r="K242" s="327">
        <f t="shared" si="16"/>
        <v>0</v>
      </c>
      <c r="L242" s="45"/>
      <c r="M242" s="202">
        <f t="shared" si="17"/>
        <v>0</v>
      </c>
      <c r="N242" s="59"/>
      <c r="O242" s="329">
        <f t="shared" si="18"/>
        <v>0</v>
      </c>
      <c r="P242" s="330">
        <f t="shared" si="19"/>
        <v>0</v>
      </c>
      <c r="Q242" s="103"/>
    </row>
    <row r="243" spans="2:17" ht="14.15" customHeight="1">
      <c r="B243" s="324"/>
      <c r="C243" s="59"/>
      <c r="D243" s="59"/>
      <c r="E243" s="59"/>
      <c r="F243" s="59"/>
      <c r="G243" s="59"/>
      <c r="H243" s="327">
        <f t="shared" si="15"/>
        <v>0</v>
      </c>
      <c r="I243" s="45"/>
      <c r="J243" s="18"/>
      <c r="K243" s="327">
        <f t="shared" si="16"/>
        <v>0</v>
      </c>
      <c r="L243" s="45"/>
      <c r="M243" s="202">
        <f t="shared" si="17"/>
        <v>0</v>
      </c>
      <c r="N243" s="59"/>
      <c r="O243" s="329">
        <f t="shared" si="18"/>
        <v>0</v>
      </c>
      <c r="P243" s="330">
        <f t="shared" si="19"/>
        <v>0</v>
      </c>
      <c r="Q243" s="103"/>
    </row>
    <row r="244" spans="2:17" ht="14.15" customHeight="1">
      <c r="B244" s="324"/>
      <c r="C244" s="59"/>
      <c r="D244" s="59"/>
      <c r="E244" s="59"/>
      <c r="F244" s="59"/>
      <c r="G244" s="59"/>
      <c r="H244" s="327">
        <f t="shared" si="15"/>
        <v>0</v>
      </c>
      <c r="I244" s="45"/>
      <c r="J244" s="18"/>
      <c r="K244" s="327">
        <f t="shared" si="16"/>
        <v>0</v>
      </c>
      <c r="L244" s="45"/>
      <c r="M244" s="202">
        <f t="shared" si="17"/>
        <v>0</v>
      </c>
      <c r="N244" s="59"/>
      <c r="O244" s="329">
        <f t="shared" si="18"/>
        <v>0</v>
      </c>
      <c r="P244" s="330">
        <f t="shared" si="19"/>
        <v>0</v>
      </c>
      <c r="Q244" s="103"/>
    </row>
    <row r="245" spans="2:17" ht="14.15" customHeight="1">
      <c r="B245" s="324"/>
      <c r="C245" s="59"/>
      <c r="D245" s="59"/>
      <c r="E245" s="59"/>
      <c r="F245" s="59"/>
      <c r="G245" s="59"/>
      <c r="H245" s="327">
        <f t="shared" si="15"/>
        <v>0</v>
      </c>
      <c r="I245" s="45"/>
      <c r="J245" s="18"/>
      <c r="K245" s="327">
        <f t="shared" si="16"/>
        <v>0</v>
      </c>
      <c r="L245" s="45"/>
      <c r="M245" s="202">
        <f t="shared" si="17"/>
        <v>0</v>
      </c>
      <c r="N245" s="59"/>
      <c r="O245" s="329">
        <f t="shared" si="18"/>
        <v>0</v>
      </c>
      <c r="P245" s="330">
        <f t="shared" si="19"/>
        <v>0</v>
      </c>
      <c r="Q245" s="103"/>
    </row>
    <row r="246" spans="2:17" ht="14.15" customHeight="1">
      <c r="B246" s="324"/>
      <c r="C246" s="59"/>
      <c r="D246" s="59"/>
      <c r="E246" s="59"/>
      <c r="F246" s="59"/>
      <c r="G246" s="59"/>
      <c r="H246" s="327">
        <f t="shared" si="15"/>
        <v>0</v>
      </c>
      <c r="I246" s="45"/>
      <c r="J246" s="18"/>
      <c r="K246" s="327">
        <f t="shared" si="16"/>
        <v>0</v>
      </c>
      <c r="L246" s="45"/>
      <c r="M246" s="202">
        <f t="shared" si="17"/>
        <v>0</v>
      </c>
      <c r="N246" s="59"/>
      <c r="O246" s="329">
        <f t="shared" si="18"/>
        <v>0</v>
      </c>
      <c r="P246" s="330">
        <f t="shared" si="19"/>
        <v>0</v>
      </c>
      <c r="Q246" s="103"/>
    </row>
    <row r="247" spans="2:17" ht="14.15" customHeight="1">
      <c r="B247" s="324"/>
      <c r="C247" s="59"/>
      <c r="D247" s="59"/>
      <c r="E247" s="59"/>
      <c r="F247" s="59"/>
      <c r="G247" s="59"/>
      <c r="H247" s="327">
        <f t="shared" si="15"/>
        <v>0</v>
      </c>
      <c r="I247" s="45"/>
      <c r="J247" s="18"/>
      <c r="K247" s="327">
        <f t="shared" si="16"/>
        <v>0</v>
      </c>
      <c r="L247" s="45"/>
      <c r="M247" s="202">
        <f t="shared" si="17"/>
        <v>0</v>
      </c>
      <c r="N247" s="59"/>
      <c r="O247" s="329">
        <f t="shared" si="18"/>
        <v>0</v>
      </c>
      <c r="P247" s="330">
        <f t="shared" si="19"/>
        <v>0</v>
      </c>
      <c r="Q247" s="103"/>
    </row>
    <row r="248" spans="2:17" ht="14.15" customHeight="1">
      <c r="B248" s="324"/>
      <c r="C248" s="59"/>
      <c r="D248" s="59"/>
      <c r="E248" s="59"/>
      <c r="F248" s="59"/>
      <c r="G248" s="59"/>
      <c r="H248" s="327">
        <f t="shared" si="15"/>
        <v>0</v>
      </c>
      <c r="I248" s="45"/>
      <c r="J248" s="18"/>
      <c r="K248" s="327">
        <f t="shared" si="16"/>
        <v>0</v>
      </c>
      <c r="L248" s="45"/>
      <c r="M248" s="202">
        <f t="shared" si="17"/>
        <v>0</v>
      </c>
      <c r="N248" s="59"/>
      <c r="O248" s="329">
        <f t="shared" si="18"/>
        <v>0</v>
      </c>
      <c r="P248" s="330">
        <f t="shared" si="19"/>
        <v>0</v>
      </c>
      <c r="Q248" s="103"/>
    </row>
    <row r="249" spans="2:17" ht="14.15" customHeight="1">
      <c r="B249" s="324"/>
      <c r="C249" s="59"/>
      <c r="D249" s="59"/>
      <c r="E249" s="59"/>
      <c r="F249" s="59"/>
      <c r="G249" s="59"/>
      <c r="H249" s="327">
        <f t="shared" si="15"/>
        <v>0</v>
      </c>
      <c r="I249" s="45"/>
      <c r="J249" s="18"/>
      <c r="K249" s="327">
        <f t="shared" si="16"/>
        <v>0</v>
      </c>
      <c r="L249" s="45"/>
      <c r="M249" s="202">
        <f t="shared" si="17"/>
        <v>0</v>
      </c>
      <c r="N249" s="59"/>
      <c r="O249" s="329">
        <f t="shared" si="18"/>
        <v>0</v>
      </c>
      <c r="P249" s="330">
        <f t="shared" si="19"/>
        <v>0</v>
      </c>
      <c r="Q249" s="103"/>
    </row>
    <row r="250" spans="2:17" ht="14.15" customHeight="1">
      <c r="B250" s="324"/>
      <c r="C250" s="59"/>
      <c r="D250" s="59"/>
      <c r="E250" s="59"/>
      <c r="F250" s="59"/>
      <c r="G250" s="59"/>
      <c r="H250" s="327">
        <f t="shared" si="15"/>
        <v>0</v>
      </c>
      <c r="I250" s="45"/>
      <c r="J250" s="18"/>
      <c r="K250" s="327">
        <f t="shared" si="16"/>
        <v>0</v>
      </c>
      <c r="L250" s="45"/>
      <c r="M250" s="202">
        <f t="shared" si="17"/>
        <v>0</v>
      </c>
      <c r="N250" s="59"/>
      <c r="O250" s="329">
        <f t="shared" si="18"/>
        <v>0</v>
      </c>
      <c r="P250" s="330">
        <f t="shared" si="19"/>
        <v>0</v>
      </c>
      <c r="Q250" s="103"/>
    </row>
    <row r="251" spans="2:17" ht="14.15" customHeight="1">
      <c r="B251" s="324"/>
      <c r="C251" s="59"/>
      <c r="D251" s="59"/>
      <c r="E251" s="59"/>
      <c r="F251" s="59"/>
      <c r="G251" s="59"/>
      <c r="H251" s="327">
        <f t="shared" si="15"/>
        <v>0</v>
      </c>
      <c r="I251" s="45"/>
      <c r="J251" s="18"/>
      <c r="K251" s="327">
        <f t="shared" si="16"/>
        <v>0</v>
      </c>
      <c r="L251" s="45"/>
      <c r="M251" s="202">
        <f t="shared" si="17"/>
        <v>0</v>
      </c>
      <c r="N251" s="59"/>
      <c r="O251" s="329">
        <f t="shared" si="18"/>
        <v>0</v>
      </c>
      <c r="P251" s="330">
        <f t="shared" si="19"/>
        <v>0</v>
      </c>
      <c r="Q251" s="103"/>
    </row>
    <row r="252" spans="2:17" ht="14.15" customHeight="1">
      <c r="B252" s="324"/>
      <c r="C252" s="59"/>
      <c r="D252" s="59"/>
      <c r="E252" s="59"/>
      <c r="F252" s="59"/>
      <c r="G252" s="59"/>
      <c r="H252" s="327">
        <f t="shared" si="15"/>
        <v>0</v>
      </c>
      <c r="I252" s="45"/>
      <c r="J252" s="18"/>
      <c r="K252" s="327">
        <f t="shared" si="16"/>
        <v>0</v>
      </c>
      <c r="L252" s="45"/>
      <c r="M252" s="202">
        <f t="shared" si="17"/>
        <v>0</v>
      </c>
      <c r="N252" s="59"/>
      <c r="O252" s="329">
        <f t="shared" si="18"/>
        <v>0</v>
      </c>
      <c r="P252" s="330">
        <f t="shared" si="19"/>
        <v>0</v>
      </c>
      <c r="Q252" s="103"/>
    </row>
    <row r="253" spans="2:17" ht="14.15" customHeight="1">
      <c r="B253" s="324"/>
      <c r="C253" s="59"/>
      <c r="D253" s="59"/>
      <c r="E253" s="59"/>
      <c r="F253" s="59"/>
      <c r="G253" s="59"/>
      <c r="H253" s="327">
        <f t="shared" si="15"/>
        <v>0</v>
      </c>
      <c r="I253" s="45"/>
      <c r="J253" s="18"/>
      <c r="K253" s="327">
        <f t="shared" si="16"/>
        <v>0</v>
      </c>
      <c r="L253" s="45"/>
      <c r="M253" s="202">
        <f t="shared" si="17"/>
        <v>0</v>
      </c>
      <c r="N253" s="59"/>
      <c r="O253" s="329">
        <f t="shared" si="18"/>
        <v>0</v>
      </c>
      <c r="P253" s="330">
        <f t="shared" si="19"/>
        <v>0</v>
      </c>
      <c r="Q253" s="103"/>
    </row>
    <row r="254" spans="2:17" ht="14.15" customHeight="1">
      <c r="B254" s="324"/>
      <c r="C254" s="59"/>
      <c r="D254" s="59"/>
      <c r="E254" s="59"/>
      <c r="F254" s="59"/>
      <c r="G254" s="59"/>
      <c r="H254" s="327">
        <f t="shared" si="15"/>
        <v>0</v>
      </c>
      <c r="I254" s="45"/>
      <c r="J254" s="18"/>
      <c r="K254" s="327">
        <f t="shared" si="16"/>
        <v>0</v>
      </c>
      <c r="L254" s="45"/>
      <c r="M254" s="202">
        <f t="shared" si="17"/>
        <v>0</v>
      </c>
      <c r="N254" s="59"/>
      <c r="O254" s="329">
        <f t="shared" si="18"/>
        <v>0</v>
      </c>
      <c r="P254" s="330">
        <f t="shared" si="19"/>
        <v>0</v>
      </c>
      <c r="Q254" s="103"/>
    </row>
    <row r="255" spans="2:17" ht="14.15" customHeight="1">
      <c r="B255" s="324"/>
      <c r="C255" s="59"/>
      <c r="D255" s="59"/>
      <c r="E255" s="59"/>
      <c r="F255" s="59"/>
      <c r="G255" s="59"/>
      <c r="H255" s="327">
        <f t="shared" si="15"/>
        <v>0</v>
      </c>
      <c r="I255" s="45"/>
      <c r="J255" s="18"/>
      <c r="K255" s="327">
        <f t="shared" si="16"/>
        <v>0</v>
      </c>
      <c r="L255" s="45"/>
      <c r="M255" s="202">
        <f t="shared" si="17"/>
        <v>0</v>
      </c>
      <c r="N255" s="59"/>
      <c r="O255" s="329">
        <f t="shared" si="18"/>
        <v>0</v>
      </c>
      <c r="P255" s="330">
        <f t="shared" si="19"/>
        <v>0</v>
      </c>
      <c r="Q255" s="103"/>
    </row>
    <row r="256" spans="2:17" ht="14.15" customHeight="1">
      <c r="B256" s="324"/>
      <c r="C256" s="59"/>
      <c r="D256" s="59"/>
      <c r="E256" s="59"/>
      <c r="F256" s="59"/>
      <c r="G256" s="59"/>
      <c r="H256" s="327">
        <f t="shared" si="15"/>
        <v>0</v>
      </c>
      <c r="I256" s="45"/>
      <c r="J256" s="18"/>
      <c r="K256" s="327">
        <f t="shared" si="16"/>
        <v>0</v>
      </c>
      <c r="L256" s="45"/>
      <c r="M256" s="202">
        <f t="shared" si="17"/>
        <v>0</v>
      </c>
      <c r="N256" s="59"/>
      <c r="O256" s="329">
        <f t="shared" si="18"/>
        <v>0</v>
      </c>
      <c r="P256" s="330">
        <f t="shared" si="19"/>
        <v>0</v>
      </c>
      <c r="Q256" s="103"/>
    </row>
    <row r="257" spans="1:19" ht="14.15" customHeight="1">
      <c r="B257" s="324"/>
      <c r="C257" s="59"/>
      <c r="D257" s="59"/>
      <c r="E257" s="59"/>
      <c r="F257" s="59"/>
      <c r="G257" s="59"/>
      <c r="H257" s="327">
        <f t="shared" si="15"/>
        <v>0</v>
      </c>
      <c r="I257" s="45"/>
      <c r="J257" s="18"/>
      <c r="K257" s="327">
        <f t="shared" si="16"/>
        <v>0</v>
      </c>
      <c r="L257" s="45"/>
      <c r="M257" s="202">
        <f t="shared" si="17"/>
        <v>0</v>
      </c>
      <c r="N257" s="59"/>
      <c r="O257" s="329">
        <f t="shared" si="18"/>
        <v>0</v>
      </c>
      <c r="P257" s="330">
        <f t="shared" si="19"/>
        <v>0</v>
      </c>
      <c r="Q257" s="103"/>
    </row>
    <row r="258" spans="1:19" ht="14.15" customHeight="1">
      <c r="B258" s="324"/>
      <c r="C258" s="59"/>
      <c r="D258" s="59"/>
      <c r="E258" s="59"/>
      <c r="F258" s="59"/>
      <c r="G258" s="59"/>
      <c r="H258" s="327">
        <f t="shared" si="15"/>
        <v>0</v>
      </c>
      <c r="I258" s="45"/>
      <c r="J258" s="18"/>
      <c r="K258" s="327">
        <f t="shared" si="16"/>
        <v>0</v>
      </c>
      <c r="L258" s="45"/>
      <c r="M258" s="202">
        <f t="shared" si="17"/>
        <v>0</v>
      </c>
      <c r="N258" s="59"/>
      <c r="O258" s="329">
        <f t="shared" si="18"/>
        <v>0</v>
      </c>
      <c r="P258" s="330">
        <f t="shared" si="19"/>
        <v>0</v>
      </c>
      <c r="Q258" s="103"/>
    </row>
    <row r="259" spans="1:19" ht="14.15" customHeight="1">
      <c r="B259" s="324"/>
      <c r="C259" s="59"/>
      <c r="D259" s="59"/>
      <c r="E259" s="59"/>
      <c r="F259" s="59"/>
      <c r="G259" s="59"/>
      <c r="H259" s="327">
        <f t="shared" si="15"/>
        <v>0</v>
      </c>
      <c r="I259" s="45"/>
      <c r="J259" s="18"/>
      <c r="K259" s="327">
        <f t="shared" si="16"/>
        <v>0</v>
      </c>
      <c r="L259" s="45"/>
      <c r="M259" s="202">
        <f t="shared" si="17"/>
        <v>0</v>
      </c>
      <c r="N259" s="59"/>
      <c r="O259" s="329">
        <f t="shared" si="18"/>
        <v>0</v>
      </c>
      <c r="P259" s="330">
        <f t="shared" si="19"/>
        <v>0</v>
      </c>
      <c r="Q259" s="103"/>
    </row>
    <row r="260" spans="1:19" ht="14.15" customHeight="1">
      <c r="B260" s="324"/>
      <c r="C260" s="59"/>
      <c r="D260" s="59"/>
      <c r="E260" s="59"/>
      <c r="F260" s="59"/>
      <c r="G260" s="59"/>
      <c r="H260" s="327">
        <f t="shared" si="15"/>
        <v>0</v>
      </c>
      <c r="I260" s="45"/>
      <c r="J260" s="18"/>
      <c r="K260" s="327">
        <f t="shared" si="16"/>
        <v>0</v>
      </c>
      <c r="L260" s="45"/>
      <c r="M260" s="202">
        <f t="shared" si="17"/>
        <v>0</v>
      </c>
      <c r="N260" s="59"/>
      <c r="O260" s="329">
        <f t="shared" si="18"/>
        <v>0</v>
      </c>
      <c r="P260" s="330">
        <f t="shared" si="19"/>
        <v>0</v>
      </c>
      <c r="Q260" s="103"/>
    </row>
    <row r="261" spans="1:19" ht="14.15" customHeight="1">
      <c r="B261" s="324"/>
      <c r="C261" s="59"/>
      <c r="D261" s="59"/>
      <c r="E261" s="59"/>
      <c r="F261" s="59"/>
      <c r="G261" s="59"/>
      <c r="H261" s="327">
        <f t="shared" si="15"/>
        <v>0</v>
      </c>
      <c r="I261" s="45"/>
      <c r="J261" s="18"/>
      <c r="K261" s="327">
        <f t="shared" si="16"/>
        <v>0</v>
      </c>
      <c r="L261" s="45"/>
      <c r="M261" s="202">
        <f t="shared" si="17"/>
        <v>0</v>
      </c>
      <c r="N261" s="59"/>
      <c r="O261" s="329">
        <f t="shared" si="18"/>
        <v>0</v>
      </c>
      <c r="P261" s="330">
        <f t="shared" si="19"/>
        <v>0</v>
      </c>
      <c r="Q261" s="103"/>
    </row>
    <row r="262" spans="1:19" ht="15" customHeight="1">
      <c r="B262" s="244"/>
      <c r="C262" s="342"/>
      <c r="D262" s="342"/>
      <c r="E262" s="342"/>
      <c r="F262" s="342"/>
      <c r="G262" s="342"/>
      <c r="H262" s="331">
        <f t="shared" si="15"/>
        <v>0</v>
      </c>
      <c r="I262" s="45"/>
      <c r="J262" s="205"/>
      <c r="K262" s="331">
        <f t="shared" si="16"/>
        <v>0</v>
      </c>
      <c r="L262" s="45"/>
      <c r="M262" s="332">
        <f t="shared" si="17"/>
        <v>0</v>
      </c>
      <c r="N262" s="342"/>
      <c r="O262" s="333">
        <f t="shared" si="18"/>
        <v>0</v>
      </c>
      <c r="P262" s="334">
        <f t="shared" si="19"/>
        <v>0</v>
      </c>
      <c r="Q262" s="343"/>
    </row>
    <row r="263" spans="1:19" ht="15" customHeight="1">
      <c r="B263" s="335" t="s">
        <v>754</v>
      </c>
      <c r="C263" s="336">
        <f>SUM(C13:C262)</f>
        <v>2239.2117619380297</v>
      </c>
      <c r="D263" s="336">
        <f>SUM(D13:D262)</f>
        <v>0</v>
      </c>
      <c r="E263" s="336">
        <f>SUM(E13:E262)</f>
        <v>0</v>
      </c>
      <c r="F263" s="336">
        <f>SUM(F13:F262)</f>
        <v>1955.8606634946004</v>
      </c>
      <c r="G263" s="337">
        <f>SUM(G13:G262)</f>
        <v>1866.9692669999999</v>
      </c>
      <c r="H263" s="341"/>
      <c r="J263" s="344"/>
      <c r="K263" s="115"/>
      <c r="M263" s="345"/>
      <c r="N263" s="338">
        <f>SUM(N13:N262)</f>
        <v>5429.6123839589363</v>
      </c>
      <c r="O263" s="346"/>
      <c r="P263" s="338">
        <f>SUM(P13:P262)</f>
        <v>0.68993387367954206</v>
      </c>
      <c r="Q263" s="338">
        <f>(1-P263)*100</f>
        <v>31.006612632045794</v>
      </c>
      <c r="R263" s="339">
        <f>1-SUM(O13:O262)</f>
        <v>0.68253796024840652</v>
      </c>
      <c r="S263" s="35"/>
    </row>
    <row r="264" spans="1:19" ht="14.15" customHeight="1">
      <c r="B264" s="33"/>
      <c r="C264" s="33"/>
      <c r="D264" s="33"/>
      <c r="E264" s="33"/>
      <c r="F264" s="33"/>
      <c r="G264" s="33"/>
      <c r="N264" s="33"/>
      <c r="P264" s="33"/>
      <c r="Q264" s="33"/>
      <c r="R264" s="33"/>
    </row>
    <row r="265" spans="1:19" ht="14.15" customHeight="1"/>
    <row r="266" spans="1:19" ht="14.15" customHeight="1"/>
    <row r="267" spans="1:19" ht="15" customHeight="1"/>
    <row r="268" spans="1:19" ht="14.15" customHeight="1">
      <c r="A268" s="551" t="s">
        <v>147</v>
      </c>
      <c r="B268" s="33"/>
      <c r="C268" s="33" t="s">
        <v>42</v>
      </c>
      <c r="D268" s="33"/>
      <c r="E268" s="33"/>
      <c r="F268" s="63"/>
      <c r="G268" s="35"/>
    </row>
    <row r="269" spans="1:19" ht="14.15" customHeight="1">
      <c r="A269" s="541"/>
      <c r="G269" s="35"/>
    </row>
    <row r="270" spans="1:19" ht="14.15" customHeight="1">
      <c r="A270" s="541" t="s">
        <v>43</v>
      </c>
      <c r="C270" s="36" t="s">
        <v>42</v>
      </c>
      <c r="G270" s="35"/>
    </row>
    <row r="271" spans="1:19" ht="14.15" customHeight="1">
      <c r="A271" s="541"/>
      <c r="G271" s="35"/>
    </row>
    <row r="272" spans="1:19" ht="15" customHeight="1">
      <c r="A272" s="552" t="s">
        <v>294</v>
      </c>
      <c r="B272" s="38"/>
      <c r="C272" s="340" t="s">
        <v>149</v>
      </c>
      <c r="D272" s="100"/>
      <c r="G272" s="35"/>
    </row>
    <row r="273" spans="1:6" ht="14.15" customHeight="1">
      <c r="A273" s="33"/>
      <c r="B273" s="33"/>
      <c r="C273" s="33"/>
      <c r="D273" s="33"/>
      <c r="E273" s="33"/>
      <c r="F273" s="33"/>
    </row>
    <row r="274" spans="1:6" ht="14.15" customHeight="1"/>
    <row r="275" spans="1:6" ht="14.15" customHeight="1"/>
  </sheetData>
  <mergeCells count="17">
    <mergeCell ref="A6:G6"/>
    <mergeCell ref="J10:J12"/>
    <mergeCell ref="B10:B12"/>
    <mergeCell ref="Q10:Q12"/>
    <mergeCell ref="K10:K12"/>
    <mergeCell ref="O10:O12"/>
    <mergeCell ref="E10:E12"/>
    <mergeCell ref="F10:F12"/>
    <mergeCell ref="C10:C12"/>
    <mergeCell ref="D10:D12"/>
    <mergeCell ref="G10:G12"/>
    <mergeCell ref="H10:H12"/>
    <mergeCell ref="R10:R12"/>
    <mergeCell ref="P10:P12"/>
    <mergeCell ref="N10:N12"/>
    <mergeCell ref="M10:M12"/>
    <mergeCell ref="A7:G7"/>
  </mergeCell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275"/>
  <sheetViews>
    <sheetView showRuler="0" workbookViewId="0">
      <selection sqref="A1:XFD1048576"/>
    </sheetView>
  </sheetViews>
  <sheetFormatPr defaultColWidth="13.7265625" defaultRowHeight="12.5"/>
  <cols>
    <col min="1" max="1" width="7.453125" customWidth="1"/>
    <col min="2" max="2" width="59.453125" customWidth="1"/>
    <col min="3" max="3" width="20.81640625" customWidth="1"/>
    <col min="4" max="4" width="17.26953125" customWidth="1"/>
    <col min="5" max="5" width="12.81640625" customWidth="1"/>
    <col min="6" max="6" width="20.54296875" customWidth="1"/>
    <col min="7" max="7" width="21.81640625" customWidth="1"/>
    <col min="8" max="8" width="19" customWidth="1"/>
    <col min="9" max="9" width="1" customWidth="1"/>
    <col min="10" max="10" width="15.26953125" customWidth="1"/>
    <col min="11" max="11" width="12" customWidth="1"/>
    <col min="12" max="12" width="1.81640625" customWidth="1"/>
    <col min="13" max="13" width="25.1796875" customWidth="1"/>
    <col min="14" max="14" width="12.81640625" customWidth="1"/>
    <col min="15" max="15" width="25.1796875" customWidth="1"/>
    <col min="16" max="16" width="27.453125" customWidth="1"/>
    <col min="17" max="17" width="13" customWidth="1"/>
    <col min="18" max="18" width="16.453125" customWidth="1"/>
    <col min="19" max="19" width="9.54296875" customWidth="1"/>
  </cols>
  <sheetData>
    <row r="1" spans="1:19" ht="22.5" customHeight="1">
      <c r="A1" s="527" t="s">
        <v>0</v>
      </c>
    </row>
    <row r="2" spans="1:19" ht="22.5" customHeight="1"/>
    <row r="3" spans="1:19" ht="22.5" customHeight="1">
      <c r="A3" s="528" t="s">
        <v>1</v>
      </c>
    </row>
    <row r="4" spans="1:19" ht="17.5" customHeight="1">
      <c r="A4" s="39"/>
      <c r="B4" s="130"/>
      <c r="C4" s="130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1:19" ht="18.399999999999999" customHeight="1"/>
    <row r="6" spans="1:19" ht="22.5" customHeight="1">
      <c r="A6" s="642" t="s">
        <v>2</v>
      </c>
      <c r="B6" s="643"/>
      <c r="C6" s="643"/>
      <c r="D6" s="643"/>
      <c r="E6" s="643"/>
      <c r="F6" s="643"/>
      <c r="G6" s="644"/>
      <c r="H6" s="35"/>
    </row>
    <row r="7" spans="1:19" ht="23.25" customHeight="1">
      <c r="A7" s="639" t="s">
        <v>1044</v>
      </c>
      <c r="B7" s="640"/>
      <c r="C7" s="640"/>
      <c r="D7" s="640"/>
      <c r="E7" s="640"/>
      <c r="F7" s="640"/>
      <c r="G7" s="641"/>
      <c r="H7" s="35"/>
    </row>
    <row r="8" spans="1:19" ht="17.5" customHeight="1">
      <c r="A8" s="44"/>
      <c r="B8" s="106"/>
      <c r="C8" s="106"/>
      <c r="D8" s="106"/>
      <c r="E8" s="106"/>
      <c r="F8" s="106"/>
      <c r="G8" s="106"/>
    </row>
    <row r="9" spans="1:19" ht="17.5" customHeight="1">
      <c r="B9" s="312">
        <v>1</v>
      </c>
      <c r="C9" s="313">
        <v>2</v>
      </c>
      <c r="D9" s="313">
        <v>3</v>
      </c>
      <c r="E9" s="313">
        <v>4</v>
      </c>
      <c r="F9" s="313">
        <v>5</v>
      </c>
      <c r="G9" s="313">
        <v>6</v>
      </c>
      <c r="H9" s="314">
        <v>7</v>
      </c>
      <c r="I9" s="45"/>
      <c r="J9" s="315">
        <v>8</v>
      </c>
      <c r="K9" s="316">
        <v>9</v>
      </c>
      <c r="L9" s="45"/>
      <c r="M9" s="312">
        <v>10</v>
      </c>
      <c r="N9" s="313">
        <v>11</v>
      </c>
      <c r="O9" s="313">
        <v>12</v>
      </c>
      <c r="P9" s="313">
        <v>13</v>
      </c>
      <c r="Q9" s="314">
        <v>14</v>
      </c>
      <c r="R9" s="317">
        <v>15</v>
      </c>
      <c r="S9" s="35"/>
    </row>
    <row r="10" spans="1:19" ht="13.4" customHeight="1">
      <c r="B10" s="636" t="s">
        <v>846</v>
      </c>
      <c r="C10" s="633" t="s">
        <v>847</v>
      </c>
      <c r="D10" s="633" t="s">
        <v>848</v>
      </c>
      <c r="E10" s="633" t="s">
        <v>849</v>
      </c>
      <c r="F10" s="633" t="s">
        <v>850</v>
      </c>
      <c r="G10" s="633" t="s">
        <v>851</v>
      </c>
      <c r="H10" s="646" t="s">
        <v>852</v>
      </c>
      <c r="I10" s="45"/>
      <c r="J10" s="645" t="s">
        <v>853</v>
      </c>
      <c r="K10" s="649" t="s">
        <v>854</v>
      </c>
      <c r="L10" s="45"/>
      <c r="M10" s="636" t="s">
        <v>855</v>
      </c>
      <c r="N10" s="633" t="s">
        <v>856</v>
      </c>
      <c r="O10" s="633" t="s">
        <v>857</v>
      </c>
      <c r="P10" s="633" t="s">
        <v>858</v>
      </c>
      <c r="Q10" s="646" t="s">
        <v>816</v>
      </c>
      <c r="R10" s="630" t="s">
        <v>829</v>
      </c>
      <c r="S10" s="35"/>
    </row>
    <row r="11" spans="1:19" ht="13.4" customHeight="1">
      <c r="B11" s="637"/>
      <c r="C11" s="634"/>
      <c r="D11" s="634"/>
      <c r="E11" s="634"/>
      <c r="F11" s="634"/>
      <c r="G11" s="634"/>
      <c r="H11" s="647"/>
      <c r="I11" s="45"/>
      <c r="J11" s="637"/>
      <c r="K11" s="647"/>
      <c r="L11" s="45"/>
      <c r="M11" s="637"/>
      <c r="N11" s="634"/>
      <c r="O11" s="634"/>
      <c r="P11" s="634"/>
      <c r="Q11" s="647"/>
      <c r="R11" s="631"/>
      <c r="S11" s="35"/>
    </row>
    <row r="12" spans="1:19" ht="14.15" customHeight="1">
      <c r="B12" s="638"/>
      <c r="C12" s="635"/>
      <c r="D12" s="635"/>
      <c r="E12" s="635"/>
      <c r="F12" s="635"/>
      <c r="G12" s="635"/>
      <c r="H12" s="648"/>
      <c r="I12" s="45"/>
      <c r="J12" s="638"/>
      <c r="K12" s="648"/>
      <c r="L12" s="45"/>
      <c r="M12" s="638"/>
      <c r="N12" s="635"/>
      <c r="O12" s="635"/>
      <c r="P12" s="635"/>
      <c r="Q12" s="648"/>
      <c r="R12" s="632"/>
      <c r="S12" s="35"/>
    </row>
    <row r="13" spans="1:19" ht="14.15" customHeight="1">
      <c r="B13" s="318" t="s">
        <v>859</v>
      </c>
      <c r="C13" s="319">
        <v>41.663805689830099</v>
      </c>
      <c r="D13" s="261">
        <v>0</v>
      </c>
      <c r="E13" s="261">
        <v>0</v>
      </c>
      <c r="F13" s="319">
        <v>35.967944019999997</v>
      </c>
      <c r="G13" s="319">
        <v>34.920333999999997</v>
      </c>
      <c r="H13" s="320">
        <f t="shared" ref="H13:H76" si="0">+C13+D13-E13-F13</f>
        <v>5.6958616698301014</v>
      </c>
      <c r="I13" s="45"/>
      <c r="J13" s="321">
        <v>1.3635447577982001</v>
      </c>
      <c r="K13" s="320">
        <f t="shared" ref="K13:K76" si="1">+H13-J13</f>
        <v>4.3323169120319012</v>
      </c>
      <c r="L13" s="45"/>
      <c r="M13" s="214">
        <f t="shared" ref="M13:M76" si="2">+IF(ISERROR(K13/(F13+J13)),0,K13/(F13+J13))</f>
        <v>0.1160499367656727</v>
      </c>
      <c r="N13" s="319">
        <v>99.672869260151899</v>
      </c>
      <c r="O13" s="322">
        <f t="shared" ref="O13:O76" si="3">IF(K13&lt;0,N13/$N$263,0)</f>
        <v>0</v>
      </c>
      <c r="P13" s="323">
        <f t="shared" ref="P13:P76" si="4">(M13^2*O13)*100</f>
        <v>0</v>
      </c>
      <c r="Q13" s="341"/>
      <c r="R13" s="33"/>
    </row>
    <row r="14" spans="1:19" ht="14.15" customHeight="1">
      <c r="B14" s="324" t="s">
        <v>860</v>
      </c>
      <c r="C14" s="325">
        <v>94.376302266399804</v>
      </c>
      <c r="D14" s="326">
        <v>0</v>
      </c>
      <c r="E14" s="326">
        <v>0</v>
      </c>
      <c r="F14" s="325">
        <v>101.40310757</v>
      </c>
      <c r="G14" s="325">
        <v>98.449618999999998</v>
      </c>
      <c r="H14" s="327">
        <f t="shared" si="0"/>
        <v>-7.0268053036001987</v>
      </c>
      <c r="I14" s="45"/>
      <c r="J14" s="328">
        <v>9.0238625426542995</v>
      </c>
      <c r="K14" s="327">
        <f t="shared" si="1"/>
        <v>-16.050667846254498</v>
      </c>
      <c r="L14" s="45"/>
      <c r="M14" s="202">
        <f t="shared" si="2"/>
        <v>-0.14535097567088986</v>
      </c>
      <c r="N14" s="325">
        <v>307.29629314347198</v>
      </c>
      <c r="O14" s="329">
        <f t="shared" si="3"/>
        <v>5.6596359263386423E-2</v>
      </c>
      <c r="P14" s="330">
        <f t="shared" si="4"/>
        <v>0.11957059693712728</v>
      </c>
      <c r="Q14" s="103"/>
    </row>
    <row r="15" spans="1:19" ht="14.15" customHeight="1">
      <c r="B15" s="324" t="s">
        <v>861</v>
      </c>
      <c r="C15" s="325">
        <v>23.385681458052801</v>
      </c>
      <c r="D15" s="326">
        <v>0</v>
      </c>
      <c r="E15" s="326">
        <v>0</v>
      </c>
      <c r="F15" s="325">
        <v>18.606497829999999</v>
      </c>
      <c r="G15" s="325">
        <v>18.064561000000001</v>
      </c>
      <c r="H15" s="327">
        <f t="shared" si="0"/>
        <v>4.7791836280528024</v>
      </c>
      <c r="I15" s="45"/>
      <c r="J15" s="328">
        <v>0.36003573301050001</v>
      </c>
      <c r="K15" s="327">
        <f t="shared" si="1"/>
        <v>4.4191478950423022</v>
      </c>
      <c r="L15" s="45"/>
      <c r="M15" s="202">
        <f t="shared" si="2"/>
        <v>0.23299713046461745</v>
      </c>
      <c r="N15" s="325">
        <v>63.8833772761066</v>
      </c>
      <c r="O15" s="329">
        <f t="shared" si="3"/>
        <v>0</v>
      </c>
      <c r="P15" s="330">
        <f t="shared" si="4"/>
        <v>0</v>
      </c>
      <c r="Q15" s="103"/>
    </row>
    <row r="16" spans="1:19" ht="14.15" customHeight="1">
      <c r="B16" s="324" t="s">
        <v>862</v>
      </c>
      <c r="C16" s="325">
        <v>2.9228455787530598</v>
      </c>
      <c r="D16" s="326">
        <v>0</v>
      </c>
      <c r="E16" s="326">
        <v>0</v>
      </c>
      <c r="F16" s="325">
        <v>4.9682544399999999</v>
      </c>
      <c r="G16" s="325">
        <v>4.8235479999999997</v>
      </c>
      <c r="H16" s="327">
        <f t="shared" si="0"/>
        <v>-2.0454088612469401</v>
      </c>
      <c r="I16" s="45"/>
      <c r="J16" s="328">
        <v>0.58337243634479996</v>
      </c>
      <c r="K16" s="327">
        <f t="shared" si="1"/>
        <v>-2.6287812975917402</v>
      </c>
      <c r="L16" s="45"/>
      <c r="M16" s="202">
        <f t="shared" si="2"/>
        <v>-0.47351548584665221</v>
      </c>
      <c r="N16" s="325">
        <v>8.4643526270414604</v>
      </c>
      <c r="O16" s="329">
        <f t="shared" si="3"/>
        <v>1.5589239209871147E-3</v>
      </c>
      <c r="P16" s="330">
        <f t="shared" si="4"/>
        <v>3.4953711280815453E-2</v>
      </c>
      <c r="Q16" s="103"/>
    </row>
    <row r="17" spans="2:17" ht="14.15" customHeight="1">
      <c r="B17" s="324" t="s">
        <v>863</v>
      </c>
      <c r="C17" s="325">
        <v>0.29682845076530601</v>
      </c>
      <c r="D17" s="326">
        <v>0</v>
      </c>
      <c r="E17" s="326">
        <v>0</v>
      </c>
      <c r="F17" s="325">
        <v>0.1236</v>
      </c>
      <c r="G17" s="325">
        <v>0.12</v>
      </c>
      <c r="H17" s="327">
        <f t="shared" si="0"/>
        <v>0.17322845076530602</v>
      </c>
      <c r="I17" s="45"/>
      <c r="J17" s="328">
        <v>5.3061480000000001E-3</v>
      </c>
      <c r="K17" s="327">
        <f t="shared" si="1"/>
        <v>0.16792230276530601</v>
      </c>
      <c r="L17" s="45"/>
      <c r="M17" s="202">
        <f t="shared" si="2"/>
        <v>1.302671015856482</v>
      </c>
      <c r="N17" s="325">
        <v>0.34729656872238501</v>
      </c>
      <c r="O17" s="329">
        <f t="shared" si="3"/>
        <v>0</v>
      </c>
      <c r="P17" s="330">
        <f t="shared" si="4"/>
        <v>0</v>
      </c>
      <c r="Q17" s="103"/>
    </row>
    <row r="18" spans="2:17" ht="14.15" customHeight="1">
      <c r="B18" s="324" t="s">
        <v>864</v>
      </c>
      <c r="C18" s="325">
        <v>0.17910000000000001</v>
      </c>
      <c r="D18" s="326">
        <v>0</v>
      </c>
      <c r="E18" s="326">
        <v>0</v>
      </c>
      <c r="F18" s="325">
        <v>0.15910616</v>
      </c>
      <c r="G18" s="325">
        <v>0.154472</v>
      </c>
      <c r="H18" s="327">
        <f t="shared" si="0"/>
        <v>1.9993840000000013E-2</v>
      </c>
      <c r="I18" s="45"/>
      <c r="J18" s="328">
        <v>1.8015590496799998E-2</v>
      </c>
      <c r="K18" s="327">
        <f t="shared" si="1"/>
        <v>1.9782495032000143E-3</v>
      </c>
      <c r="L18" s="45"/>
      <c r="M18" s="202">
        <f t="shared" si="2"/>
        <v>1.1168868293427095E-2</v>
      </c>
      <c r="N18" s="325">
        <v>0.40331214432277002</v>
      </c>
      <c r="O18" s="329">
        <f t="shared" si="3"/>
        <v>0</v>
      </c>
      <c r="P18" s="330">
        <f t="shared" si="4"/>
        <v>0</v>
      </c>
      <c r="Q18" s="103"/>
    </row>
    <row r="19" spans="2:17" ht="14.15" customHeight="1">
      <c r="B19" s="324" t="s">
        <v>865</v>
      </c>
      <c r="C19" s="325">
        <v>19.854561669088799</v>
      </c>
      <c r="D19" s="326">
        <v>0</v>
      </c>
      <c r="E19" s="326">
        <v>0</v>
      </c>
      <c r="F19" s="325">
        <v>26.18923217</v>
      </c>
      <c r="G19" s="325">
        <v>25.426438999999998</v>
      </c>
      <c r="H19" s="327">
        <f t="shared" si="0"/>
        <v>-6.3346705009112014</v>
      </c>
      <c r="I19" s="45"/>
      <c r="J19" s="328">
        <v>2.6293989098680002</v>
      </c>
      <c r="K19" s="327">
        <f t="shared" si="1"/>
        <v>-8.9640694107792012</v>
      </c>
      <c r="L19" s="45"/>
      <c r="M19" s="202">
        <f t="shared" si="2"/>
        <v>-0.3110511871967882</v>
      </c>
      <c r="N19" s="325">
        <v>73.714486107800298</v>
      </c>
      <c r="O19" s="329">
        <f t="shared" si="3"/>
        <v>1.3576380944904997E-2</v>
      </c>
      <c r="P19" s="330">
        <f t="shared" si="4"/>
        <v>0.13135534276853145</v>
      </c>
      <c r="Q19" s="103"/>
    </row>
    <row r="20" spans="2:17" ht="14.15" customHeight="1">
      <c r="B20" s="324" t="s">
        <v>866</v>
      </c>
      <c r="C20" s="325">
        <v>112.747546</v>
      </c>
      <c r="D20" s="326">
        <v>0</v>
      </c>
      <c r="E20" s="326">
        <v>0</v>
      </c>
      <c r="F20" s="325">
        <v>101.65613119</v>
      </c>
      <c r="G20" s="325">
        <v>98.695273</v>
      </c>
      <c r="H20" s="327">
        <f t="shared" si="0"/>
        <v>11.091414810000003</v>
      </c>
      <c r="I20" s="45"/>
      <c r="J20" s="328">
        <v>1.8694562525841001</v>
      </c>
      <c r="K20" s="327">
        <f t="shared" si="1"/>
        <v>9.2219585574159026</v>
      </c>
      <c r="L20" s="45"/>
      <c r="M20" s="202">
        <f t="shared" si="2"/>
        <v>8.9079026598428673E-2</v>
      </c>
      <c r="N20" s="325">
        <v>354.58452700811199</v>
      </c>
      <c r="O20" s="329">
        <f t="shared" si="3"/>
        <v>0</v>
      </c>
      <c r="P20" s="330">
        <f t="shared" si="4"/>
        <v>0</v>
      </c>
      <c r="Q20" s="103"/>
    </row>
    <row r="21" spans="2:17" ht="14.15" customHeight="1">
      <c r="B21" s="324" t="s">
        <v>867</v>
      </c>
      <c r="C21" s="325">
        <v>1.746</v>
      </c>
      <c r="D21" s="326">
        <v>0</v>
      </c>
      <c r="E21" s="326">
        <v>0</v>
      </c>
      <c r="F21" s="325">
        <v>1.0323587000000001</v>
      </c>
      <c r="G21" s="325">
        <v>1.0022899999999999</v>
      </c>
      <c r="H21" s="327">
        <f t="shared" si="0"/>
        <v>0.71364129999999992</v>
      </c>
      <c r="I21" s="45"/>
      <c r="J21" s="328">
        <v>4.5527018670000002E-2</v>
      </c>
      <c r="K21" s="327">
        <f t="shared" si="1"/>
        <v>0.66811428132999995</v>
      </c>
      <c r="L21" s="45"/>
      <c r="M21" s="202">
        <f t="shared" si="2"/>
        <v>0.61983777107130067</v>
      </c>
      <c r="N21" s="325">
        <v>3.5986568141500301</v>
      </c>
      <c r="O21" s="329">
        <f t="shared" si="3"/>
        <v>0</v>
      </c>
      <c r="P21" s="330">
        <f t="shared" si="4"/>
        <v>0</v>
      </c>
      <c r="Q21" s="103"/>
    </row>
    <row r="22" spans="2:17" ht="14.15" customHeight="1">
      <c r="B22" s="324" t="s">
        <v>868</v>
      </c>
      <c r="C22" s="325">
        <v>0.26875579158399998</v>
      </c>
      <c r="D22" s="326">
        <v>0</v>
      </c>
      <c r="E22" s="326">
        <v>0</v>
      </c>
      <c r="F22" s="325">
        <v>1.7961387200000001</v>
      </c>
      <c r="G22" s="325">
        <v>1.743824</v>
      </c>
      <c r="H22" s="327">
        <f t="shared" si="0"/>
        <v>-1.5273829284160001</v>
      </c>
      <c r="I22" s="45"/>
      <c r="J22" s="328">
        <v>0.15917381336639999</v>
      </c>
      <c r="K22" s="327">
        <f t="shared" si="1"/>
        <v>-1.6865567417824001</v>
      </c>
      <c r="L22" s="45"/>
      <c r="M22" s="202">
        <f t="shared" si="2"/>
        <v>-0.86255097995956098</v>
      </c>
      <c r="N22" s="325">
        <v>5.449526696136</v>
      </c>
      <c r="O22" s="329">
        <f t="shared" si="3"/>
        <v>1.0036677226234229E-3</v>
      </c>
      <c r="P22" s="330">
        <f t="shared" si="4"/>
        <v>7.4672295736266742E-2</v>
      </c>
      <c r="Q22" s="103"/>
    </row>
    <row r="23" spans="2:17" ht="14.15" customHeight="1">
      <c r="B23" s="324" t="s">
        <v>869</v>
      </c>
      <c r="C23" s="325">
        <v>0.46226014372926799</v>
      </c>
      <c r="D23" s="326">
        <v>0</v>
      </c>
      <c r="E23" s="326">
        <v>0</v>
      </c>
      <c r="F23" s="325">
        <v>0.23159962000000001</v>
      </c>
      <c r="G23" s="325">
        <v>0.224854</v>
      </c>
      <c r="H23" s="327">
        <f t="shared" si="0"/>
        <v>0.23066052372926799</v>
      </c>
      <c r="I23" s="45"/>
      <c r="J23" s="328">
        <v>1.0558626675800001E-2</v>
      </c>
      <c r="K23" s="327">
        <f t="shared" si="1"/>
        <v>0.220101897053468</v>
      </c>
      <c r="L23" s="45"/>
      <c r="M23" s="202">
        <f t="shared" si="2"/>
        <v>0.90891761926298997</v>
      </c>
      <c r="N23" s="325">
        <v>0.71803187909250799</v>
      </c>
      <c r="O23" s="329">
        <f t="shared" si="3"/>
        <v>0</v>
      </c>
      <c r="P23" s="330">
        <f t="shared" si="4"/>
        <v>0</v>
      </c>
      <c r="Q23" s="103"/>
    </row>
    <row r="24" spans="2:17" ht="14.15" customHeight="1">
      <c r="B24" s="324" t="s">
        <v>870</v>
      </c>
      <c r="C24" s="325">
        <v>2</v>
      </c>
      <c r="D24" s="326">
        <v>0</v>
      </c>
      <c r="E24" s="326">
        <v>0</v>
      </c>
      <c r="F24" s="325">
        <v>1.4415457700000001</v>
      </c>
      <c r="G24" s="325">
        <v>1.399559</v>
      </c>
      <c r="H24" s="327">
        <f t="shared" si="0"/>
        <v>0.55845422999999994</v>
      </c>
      <c r="I24" s="45"/>
      <c r="J24" s="328">
        <v>5.1938894093099999E-2</v>
      </c>
      <c r="K24" s="327">
        <f t="shared" si="1"/>
        <v>0.5065153359068999</v>
      </c>
      <c r="L24" s="45"/>
      <c r="M24" s="202">
        <f t="shared" si="2"/>
        <v>0.33915000808828194</v>
      </c>
      <c r="N24" s="325">
        <v>5.3557569569678698</v>
      </c>
      <c r="O24" s="329">
        <f t="shared" si="3"/>
        <v>0</v>
      </c>
      <c r="P24" s="330">
        <f t="shared" si="4"/>
        <v>0</v>
      </c>
      <c r="Q24" s="103"/>
    </row>
    <row r="25" spans="2:17" ht="14.15" customHeight="1">
      <c r="B25" s="324" t="s">
        <v>871</v>
      </c>
      <c r="C25" s="325">
        <v>3.5819999999999998E-2</v>
      </c>
      <c r="D25" s="326">
        <v>0</v>
      </c>
      <c r="E25" s="326">
        <v>0</v>
      </c>
      <c r="F25" s="325">
        <v>8.4181900000000007E-3</v>
      </c>
      <c r="G25" s="325">
        <v>8.1729999999999997E-3</v>
      </c>
      <c r="H25" s="327">
        <f t="shared" si="0"/>
        <v>2.7401809999999999E-2</v>
      </c>
      <c r="I25" s="45"/>
      <c r="J25" s="328">
        <v>4.1804731540000001E-4</v>
      </c>
      <c r="K25" s="327">
        <f t="shared" si="1"/>
        <v>2.69837626846E-2</v>
      </c>
      <c r="L25" s="45"/>
      <c r="M25" s="202">
        <f t="shared" si="2"/>
        <v>3.0537616545870794</v>
      </c>
      <c r="N25" s="325">
        <v>4.8860157453040502E-2</v>
      </c>
      <c r="O25" s="329">
        <f t="shared" si="3"/>
        <v>0</v>
      </c>
      <c r="P25" s="330">
        <f t="shared" si="4"/>
        <v>0</v>
      </c>
      <c r="Q25" s="103"/>
    </row>
    <row r="26" spans="2:17" ht="14.15" customHeight="1">
      <c r="B26" s="324" t="s">
        <v>872</v>
      </c>
      <c r="C26" s="325">
        <v>0.24875</v>
      </c>
      <c r="D26" s="326">
        <v>0</v>
      </c>
      <c r="E26" s="326">
        <v>0</v>
      </c>
      <c r="F26" s="325">
        <v>0.17011171</v>
      </c>
      <c r="G26" s="325">
        <v>0.165157</v>
      </c>
      <c r="H26" s="327">
        <f t="shared" si="0"/>
        <v>7.863829E-2</v>
      </c>
      <c r="I26" s="45"/>
      <c r="J26" s="328">
        <v>1.0535018200300001E-2</v>
      </c>
      <c r="K26" s="327">
        <f t="shared" si="1"/>
        <v>6.8103271799699994E-2</v>
      </c>
      <c r="L26" s="45"/>
      <c r="M26" s="202">
        <f t="shared" si="2"/>
        <v>0.37699698454647623</v>
      </c>
      <c r="N26" s="325">
        <v>0.44823883576485002</v>
      </c>
      <c r="O26" s="329">
        <f t="shared" si="3"/>
        <v>0</v>
      </c>
      <c r="P26" s="330">
        <f t="shared" si="4"/>
        <v>0</v>
      </c>
      <c r="Q26" s="103"/>
    </row>
    <row r="27" spans="2:17" ht="14.15" customHeight="1">
      <c r="B27" s="324" t="s">
        <v>873</v>
      </c>
      <c r="C27" s="325">
        <v>9.4524999999999998E-2</v>
      </c>
      <c r="D27" s="326">
        <v>0</v>
      </c>
      <c r="E27" s="326">
        <v>0</v>
      </c>
      <c r="F27" s="325">
        <v>7.2404880000000005E-2</v>
      </c>
      <c r="G27" s="325">
        <v>7.0295999999999997E-2</v>
      </c>
      <c r="H27" s="327">
        <f t="shared" si="0"/>
        <v>2.2120119999999993E-2</v>
      </c>
      <c r="I27" s="45"/>
      <c r="J27" s="328">
        <v>4.4941709016E-3</v>
      </c>
      <c r="K27" s="327">
        <f t="shared" si="1"/>
        <v>1.7625949098399991E-2</v>
      </c>
      <c r="L27" s="45"/>
      <c r="M27" s="202">
        <f t="shared" si="2"/>
        <v>0.22920892900166154</v>
      </c>
      <c r="N27" s="325">
        <v>0.16209082994634899</v>
      </c>
      <c r="O27" s="329">
        <f t="shared" si="3"/>
        <v>0</v>
      </c>
      <c r="P27" s="330">
        <f t="shared" si="4"/>
        <v>0</v>
      </c>
      <c r="Q27" s="103"/>
    </row>
    <row r="28" spans="2:17" ht="14.15" customHeight="1">
      <c r="B28" s="324" t="s">
        <v>874</v>
      </c>
      <c r="C28" s="325">
        <v>0.14924999999999999</v>
      </c>
      <c r="D28" s="326">
        <v>0</v>
      </c>
      <c r="E28" s="326">
        <v>0</v>
      </c>
      <c r="F28" s="325">
        <v>0.11978179</v>
      </c>
      <c r="G28" s="325">
        <v>0.11629299999999999</v>
      </c>
      <c r="H28" s="327">
        <f t="shared" si="0"/>
        <v>2.9468209999999995E-2</v>
      </c>
      <c r="I28" s="45"/>
      <c r="J28" s="328">
        <v>1.27435846381E-2</v>
      </c>
      <c r="K28" s="327">
        <f t="shared" si="1"/>
        <v>1.6724625361899996E-2</v>
      </c>
      <c r="L28" s="45"/>
      <c r="M28" s="202">
        <f t="shared" si="2"/>
        <v>0.12619941960225781</v>
      </c>
      <c r="N28" s="325">
        <v>0.44857694799105902</v>
      </c>
      <c r="O28" s="329">
        <f t="shared" si="3"/>
        <v>0</v>
      </c>
      <c r="P28" s="330">
        <f t="shared" si="4"/>
        <v>0</v>
      </c>
      <c r="Q28" s="103"/>
    </row>
    <row r="29" spans="2:17" ht="14.15" customHeight="1">
      <c r="B29" s="324" t="s">
        <v>875</v>
      </c>
      <c r="C29" s="325">
        <v>20.2737144343692</v>
      </c>
      <c r="D29" s="326">
        <v>0</v>
      </c>
      <c r="E29" s="326">
        <v>0</v>
      </c>
      <c r="F29" s="325">
        <v>25.636693820000001</v>
      </c>
      <c r="G29" s="325">
        <v>24.889994000000002</v>
      </c>
      <c r="H29" s="327">
        <f t="shared" si="0"/>
        <v>-5.3629793856308012</v>
      </c>
      <c r="I29" s="45"/>
      <c r="J29" s="328">
        <v>2.6339139230668001</v>
      </c>
      <c r="K29" s="327">
        <f t="shared" si="1"/>
        <v>-7.9968933086976008</v>
      </c>
      <c r="L29" s="45"/>
      <c r="M29" s="202">
        <f t="shared" si="2"/>
        <v>-0.2828695223454753</v>
      </c>
      <c r="N29" s="325">
        <v>79.223553590295893</v>
      </c>
      <c r="O29" s="329">
        <f t="shared" si="3"/>
        <v>1.4591014604348421E-2</v>
      </c>
      <c r="P29" s="330">
        <f t="shared" si="4"/>
        <v>0.11675024654799028</v>
      </c>
      <c r="Q29" s="103"/>
    </row>
    <row r="30" spans="2:17" ht="14.15" customHeight="1">
      <c r="B30" s="324" t="s">
        <v>876</v>
      </c>
      <c r="C30" s="325">
        <v>3.88</v>
      </c>
      <c r="D30" s="326">
        <v>0</v>
      </c>
      <c r="E30" s="326">
        <v>0</v>
      </c>
      <c r="F30" s="325">
        <v>3.0287685600000001</v>
      </c>
      <c r="G30" s="325">
        <v>2.9405519999999998</v>
      </c>
      <c r="H30" s="327">
        <f t="shared" si="0"/>
        <v>0.85123143999999984</v>
      </c>
      <c r="I30" s="45"/>
      <c r="J30" s="328">
        <v>0.1478644810992</v>
      </c>
      <c r="K30" s="327">
        <f t="shared" si="1"/>
        <v>0.70336695890079981</v>
      </c>
      <c r="L30" s="45"/>
      <c r="M30" s="202">
        <f t="shared" si="2"/>
        <v>0.22141901497612582</v>
      </c>
      <c r="N30" s="325">
        <v>6.1078706668530804</v>
      </c>
      <c r="O30" s="329">
        <f t="shared" si="3"/>
        <v>0</v>
      </c>
      <c r="P30" s="330">
        <f t="shared" si="4"/>
        <v>0</v>
      </c>
      <c r="Q30" s="103"/>
    </row>
    <row r="31" spans="2:17" ht="14.15" customHeight="1">
      <c r="B31" s="324" t="s">
        <v>877</v>
      </c>
      <c r="C31" s="325">
        <v>0.54212496102352903</v>
      </c>
      <c r="D31" s="326">
        <v>0</v>
      </c>
      <c r="E31" s="326">
        <v>0</v>
      </c>
      <c r="F31" s="325">
        <v>0.31216416000000002</v>
      </c>
      <c r="G31" s="325">
        <v>0.30307200000000001</v>
      </c>
      <c r="H31" s="327">
        <f t="shared" si="0"/>
        <v>0.229960801023529</v>
      </c>
      <c r="I31" s="45"/>
      <c r="J31" s="328">
        <v>2.08182278304E-2</v>
      </c>
      <c r="K31" s="327">
        <f t="shared" si="1"/>
        <v>0.20914257319312901</v>
      </c>
      <c r="L31" s="45"/>
      <c r="M31" s="202">
        <f t="shared" si="2"/>
        <v>0.62808899460368128</v>
      </c>
      <c r="N31" s="325">
        <v>0.444124250360942</v>
      </c>
      <c r="O31" s="329">
        <f t="shared" si="3"/>
        <v>0</v>
      </c>
      <c r="P31" s="330">
        <f t="shared" si="4"/>
        <v>0</v>
      </c>
      <c r="Q31" s="103"/>
    </row>
    <row r="32" spans="2:17" ht="14.15" customHeight="1">
      <c r="B32" s="324" t="s">
        <v>878</v>
      </c>
      <c r="C32" s="325">
        <v>1.2818055418087</v>
      </c>
      <c r="D32" s="326">
        <v>0</v>
      </c>
      <c r="E32" s="326">
        <v>0</v>
      </c>
      <c r="F32" s="325">
        <v>1.38963686</v>
      </c>
      <c r="G32" s="325">
        <v>1.349162</v>
      </c>
      <c r="H32" s="327">
        <f t="shared" si="0"/>
        <v>-0.10783131819129999</v>
      </c>
      <c r="I32" s="45"/>
      <c r="J32" s="328">
        <v>0.128749855079</v>
      </c>
      <c r="K32" s="327">
        <f t="shared" si="1"/>
        <v>-0.23658117327029998</v>
      </c>
      <c r="L32" s="45"/>
      <c r="M32" s="202">
        <f t="shared" si="2"/>
        <v>-0.15581088198469314</v>
      </c>
      <c r="N32" s="325">
        <v>2.82273436593041</v>
      </c>
      <c r="O32" s="329">
        <f t="shared" si="3"/>
        <v>5.1987769408177304E-4</v>
      </c>
      <c r="P32" s="330">
        <f t="shared" si="4"/>
        <v>1.2621086866759412E-3</v>
      </c>
      <c r="Q32" s="103"/>
    </row>
    <row r="33" spans="2:17" ht="14.15" customHeight="1">
      <c r="B33" s="324" t="s">
        <v>879</v>
      </c>
      <c r="C33" s="325">
        <v>1.04575</v>
      </c>
      <c r="D33" s="326">
        <v>0</v>
      </c>
      <c r="E33" s="326">
        <v>0</v>
      </c>
      <c r="F33" s="325">
        <v>0.80488629</v>
      </c>
      <c r="G33" s="325">
        <v>0.781443</v>
      </c>
      <c r="H33" s="327">
        <f t="shared" si="0"/>
        <v>0.24086370999999995</v>
      </c>
      <c r="I33" s="45"/>
      <c r="J33" s="328">
        <v>0.11196773180190001</v>
      </c>
      <c r="K33" s="327">
        <f t="shared" si="1"/>
        <v>0.12889597819809995</v>
      </c>
      <c r="L33" s="45"/>
      <c r="M33" s="202">
        <f t="shared" si="2"/>
        <v>0.14058506058006892</v>
      </c>
      <c r="N33" s="325">
        <v>1.60330958209392</v>
      </c>
      <c r="O33" s="329">
        <f t="shared" si="3"/>
        <v>0</v>
      </c>
      <c r="P33" s="330">
        <f t="shared" si="4"/>
        <v>0</v>
      </c>
      <c r="Q33" s="103"/>
    </row>
    <row r="34" spans="2:17" ht="14.15" customHeight="1">
      <c r="B34" s="324" t="s">
        <v>880</v>
      </c>
      <c r="C34" s="325">
        <v>0.97</v>
      </c>
      <c r="D34" s="326">
        <v>0</v>
      </c>
      <c r="E34" s="326">
        <v>0</v>
      </c>
      <c r="F34" s="325">
        <v>0.67743924</v>
      </c>
      <c r="G34" s="325">
        <v>0.65770799999999996</v>
      </c>
      <c r="H34" s="327">
        <f t="shared" si="0"/>
        <v>0.29256075999999998</v>
      </c>
      <c r="I34" s="45"/>
      <c r="J34" s="328">
        <v>2.95092532944E-2</v>
      </c>
      <c r="K34" s="327">
        <f t="shared" si="1"/>
        <v>0.26305150670559996</v>
      </c>
      <c r="L34" s="45"/>
      <c r="M34" s="202">
        <f t="shared" si="2"/>
        <v>0.37209430276846972</v>
      </c>
      <c r="N34" s="325">
        <v>1.0321939099297801</v>
      </c>
      <c r="O34" s="329">
        <f t="shared" si="3"/>
        <v>0</v>
      </c>
      <c r="P34" s="330">
        <f t="shared" si="4"/>
        <v>0</v>
      </c>
      <c r="Q34" s="103"/>
    </row>
    <row r="35" spans="2:17" ht="14.15" customHeight="1">
      <c r="B35" s="324" t="s">
        <v>881</v>
      </c>
      <c r="C35" s="325">
        <v>6.984</v>
      </c>
      <c r="D35" s="326">
        <v>0</v>
      </c>
      <c r="E35" s="326">
        <v>0</v>
      </c>
      <c r="F35" s="325">
        <v>6.4446935200000004</v>
      </c>
      <c r="G35" s="325">
        <v>6.2569840000000001</v>
      </c>
      <c r="H35" s="327">
        <f t="shared" si="0"/>
        <v>0.53930647999999959</v>
      </c>
      <c r="I35" s="45"/>
      <c r="J35" s="328">
        <v>0.28511324132479998</v>
      </c>
      <c r="K35" s="327">
        <f t="shared" si="1"/>
        <v>0.25419323867519961</v>
      </c>
      <c r="L35" s="45"/>
      <c r="M35" s="202">
        <f t="shared" si="2"/>
        <v>3.7771253720985033E-2</v>
      </c>
      <c r="N35" s="325">
        <v>12.8503908083438</v>
      </c>
      <c r="O35" s="329">
        <f t="shared" si="3"/>
        <v>0</v>
      </c>
      <c r="P35" s="330">
        <f t="shared" si="4"/>
        <v>0</v>
      </c>
      <c r="Q35" s="103"/>
    </row>
    <row r="36" spans="2:17" ht="14.15" customHeight="1">
      <c r="B36" s="324" t="s">
        <v>882</v>
      </c>
      <c r="C36" s="325">
        <v>0.14427499999999999</v>
      </c>
      <c r="D36" s="326">
        <v>0</v>
      </c>
      <c r="E36" s="326">
        <v>0</v>
      </c>
      <c r="F36" s="325">
        <v>5.7795359999999997E-2</v>
      </c>
      <c r="G36" s="325">
        <v>5.6112000000000002E-2</v>
      </c>
      <c r="H36" s="327">
        <f t="shared" si="0"/>
        <v>8.6479639999999997E-2</v>
      </c>
      <c r="I36" s="45"/>
      <c r="J36" s="328">
        <v>3.3018489168000001E-3</v>
      </c>
      <c r="K36" s="327">
        <f t="shared" si="1"/>
        <v>8.3177791083200003E-2</v>
      </c>
      <c r="L36" s="45"/>
      <c r="M36" s="202">
        <f t="shared" si="2"/>
        <v>1.3614008325072353</v>
      </c>
      <c r="N36" s="325">
        <v>7.7239000062772498E-2</v>
      </c>
      <c r="O36" s="329">
        <f t="shared" si="3"/>
        <v>0</v>
      </c>
      <c r="P36" s="330">
        <f t="shared" si="4"/>
        <v>0</v>
      </c>
      <c r="Q36" s="103"/>
    </row>
    <row r="37" spans="2:17" ht="14.15" customHeight="1">
      <c r="B37" s="324" t="s">
        <v>883</v>
      </c>
      <c r="C37" s="325">
        <v>1.9900000000000001E-2</v>
      </c>
      <c r="D37" s="326">
        <v>0</v>
      </c>
      <c r="E37" s="326">
        <v>0</v>
      </c>
      <c r="F37" s="325">
        <v>1.050188E-2</v>
      </c>
      <c r="G37" s="325">
        <v>1.0196E-2</v>
      </c>
      <c r="H37" s="327">
        <f t="shared" si="0"/>
        <v>9.3981200000000011E-3</v>
      </c>
      <c r="I37" s="45"/>
      <c r="J37" s="328">
        <v>7.2221428760000002E-4</v>
      </c>
      <c r="K37" s="327">
        <f t="shared" si="1"/>
        <v>8.6759057124000012E-3</v>
      </c>
      <c r="L37" s="45"/>
      <c r="M37" s="202">
        <f t="shared" si="2"/>
        <v>0.77297156368196662</v>
      </c>
      <c r="N37" s="325">
        <v>5.6173818227470897E-2</v>
      </c>
      <c r="O37" s="329">
        <f t="shared" si="3"/>
        <v>0</v>
      </c>
      <c r="P37" s="330">
        <f t="shared" si="4"/>
        <v>0</v>
      </c>
      <c r="Q37" s="103"/>
    </row>
    <row r="38" spans="2:17" ht="14.15" customHeight="1">
      <c r="B38" s="324" t="s">
        <v>884</v>
      </c>
      <c r="C38" s="325">
        <v>16.975000000000001</v>
      </c>
      <c r="D38" s="326">
        <v>0</v>
      </c>
      <c r="E38" s="326">
        <v>0</v>
      </c>
      <c r="F38" s="325">
        <v>12.306717069999999</v>
      </c>
      <c r="G38" s="325">
        <v>11.948269</v>
      </c>
      <c r="H38" s="327">
        <f t="shared" si="0"/>
        <v>4.6682829300000019</v>
      </c>
      <c r="I38" s="45"/>
      <c r="J38" s="328">
        <v>0.38532331146170001</v>
      </c>
      <c r="K38" s="327">
        <f t="shared" si="1"/>
        <v>4.2829596185383023</v>
      </c>
      <c r="L38" s="45"/>
      <c r="M38" s="202">
        <f t="shared" si="2"/>
        <v>0.3374524103149007</v>
      </c>
      <c r="N38" s="325">
        <v>26.521813703914201</v>
      </c>
      <c r="O38" s="329">
        <f t="shared" si="3"/>
        <v>0</v>
      </c>
      <c r="P38" s="330">
        <f t="shared" si="4"/>
        <v>0</v>
      </c>
      <c r="Q38" s="103"/>
    </row>
    <row r="39" spans="2:17" ht="14.15" customHeight="1">
      <c r="B39" s="324" t="s">
        <v>885</v>
      </c>
      <c r="C39" s="325">
        <v>0.24875</v>
      </c>
      <c r="D39" s="326">
        <v>0</v>
      </c>
      <c r="E39" s="326">
        <v>0</v>
      </c>
      <c r="F39" s="325">
        <v>0.14844668999999999</v>
      </c>
      <c r="G39" s="325">
        <v>0.144123</v>
      </c>
      <c r="H39" s="327">
        <f t="shared" si="0"/>
        <v>0.10030331000000001</v>
      </c>
      <c r="I39" s="45"/>
      <c r="J39" s="328">
        <v>7.1328634544999998E-3</v>
      </c>
      <c r="K39" s="327">
        <f t="shared" si="1"/>
        <v>9.317044654550001E-2</v>
      </c>
      <c r="L39" s="45"/>
      <c r="M39" s="202">
        <f t="shared" si="2"/>
        <v>0.59886048312092732</v>
      </c>
      <c r="N39" s="325">
        <v>0.30720056843148202</v>
      </c>
      <c r="O39" s="329">
        <f t="shared" si="3"/>
        <v>0</v>
      </c>
      <c r="P39" s="330">
        <f t="shared" si="4"/>
        <v>0</v>
      </c>
      <c r="Q39" s="103"/>
    </row>
    <row r="40" spans="2:17" ht="14.15" customHeight="1">
      <c r="B40" s="324" t="s">
        <v>886</v>
      </c>
      <c r="C40" s="325">
        <v>0.34825</v>
      </c>
      <c r="D40" s="326">
        <v>0</v>
      </c>
      <c r="E40" s="326">
        <v>0</v>
      </c>
      <c r="F40" s="325">
        <v>0.25728266999999999</v>
      </c>
      <c r="G40" s="325">
        <v>0.24978900000000001</v>
      </c>
      <c r="H40" s="327">
        <f t="shared" si="0"/>
        <v>9.0967330000000013E-2</v>
      </c>
      <c r="I40" s="45"/>
      <c r="J40" s="328">
        <v>1.50458905416E-2</v>
      </c>
      <c r="K40" s="327">
        <f t="shared" si="1"/>
        <v>7.592143945840002E-2</v>
      </c>
      <c r="L40" s="45"/>
      <c r="M40" s="202">
        <f t="shared" si="2"/>
        <v>0.27878618132233146</v>
      </c>
      <c r="N40" s="325">
        <v>0.44236881854133298</v>
      </c>
      <c r="O40" s="329">
        <f t="shared" si="3"/>
        <v>0</v>
      </c>
      <c r="P40" s="330">
        <f t="shared" si="4"/>
        <v>0</v>
      </c>
      <c r="Q40" s="103"/>
    </row>
    <row r="41" spans="2:17" ht="14.15" customHeight="1">
      <c r="B41" s="324" t="s">
        <v>887</v>
      </c>
      <c r="C41" s="325">
        <v>0.12934999999999999</v>
      </c>
      <c r="D41" s="326">
        <v>0</v>
      </c>
      <c r="E41" s="326">
        <v>0</v>
      </c>
      <c r="F41" s="325">
        <v>0.10974856</v>
      </c>
      <c r="G41" s="325">
        <v>0.10655199999999999</v>
      </c>
      <c r="H41" s="327">
        <f t="shared" si="0"/>
        <v>1.9601439999999998E-2</v>
      </c>
      <c r="I41" s="45"/>
      <c r="J41" s="328">
        <v>6.5882060567999997E-3</v>
      </c>
      <c r="K41" s="327">
        <f t="shared" si="1"/>
        <v>1.3013233943199998E-2</v>
      </c>
      <c r="L41" s="45"/>
      <c r="M41" s="202">
        <f t="shared" si="2"/>
        <v>0.11185830915092179</v>
      </c>
      <c r="N41" s="325">
        <v>0.17203231832162999</v>
      </c>
      <c r="O41" s="329">
        <f t="shared" si="3"/>
        <v>0</v>
      </c>
      <c r="P41" s="330">
        <f t="shared" si="4"/>
        <v>0</v>
      </c>
      <c r="Q41" s="103"/>
    </row>
    <row r="42" spans="2:17" ht="14.15" customHeight="1">
      <c r="B42" s="324" t="s">
        <v>888</v>
      </c>
      <c r="C42" s="325">
        <v>2.3879999999999998E-2</v>
      </c>
      <c r="D42" s="326">
        <v>0</v>
      </c>
      <c r="E42" s="326">
        <v>0</v>
      </c>
      <c r="F42" s="325">
        <v>9.0083799999999999E-3</v>
      </c>
      <c r="G42" s="325">
        <v>8.7460000000000003E-3</v>
      </c>
      <c r="H42" s="327">
        <f t="shared" si="0"/>
        <v>1.4871619999999999E-2</v>
      </c>
      <c r="I42" s="45"/>
      <c r="J42" s="328">
        <v>9.6155448119999997E-4</v>
      </c>
      <c r="K42" s="327">
        <f t="shared" si="1"/>
        <v>1.3910065518799999E-2</v>
      </c>
      <c r="L42" s="45"/>
      <c r="M42" s="202">
        <f t="shared" si="2"/>
        <v>1.3952012969623606</v>
      </c>
      <c r="N42" s="325">
        <v>2.9842340933343901E-2</v>
      </c>
      <c r="O42" s="329">
        <f t="shared" si="3"/>
        <v>0</v>
      </c>
      <c r="P42" s="330">
        <f t="shared" si="4"/>
        <v>0</v>
      </c>
      <c r="Q42" s="103"/>
    </row>
    <row r="43" spans="2:17" ht="14.15" customHeight="1">
      <c r="B43" s="324" t="s">
        <v>889</v>
      </c>
      <c r="C43" s="325">
        <v>0.39750000000000002</v>
      </c>
      <c r="D43" s="326">
        <v>0</v>
      </c>
      <c r="E43" s="326">
        <v>0</v>
      </c>
      <c r="F43" s="325">
        <v>0.41200514999999999</v>
      </c>
      <c r="G43" s="325">
        <v>0.400005</v>
      </c>
      <c r="H43" s="327">
        <f t="shared" si="0"/>
        <v>-1.4505149999999967E-2</v>
      </c>
      <c r="I43" s="45"/>
      <c r="J43" s="328">
        <v>2.2652043146999999E-2</v>
      </c>
      <c r="K43" s="327">
        <f t="shared" si="1"/>
        <v>-3.7157193146999966E-2</v>
      </c>
      <c r="L43" s="45"/>
      <c r="M43" s="202">
        <f t="shared" si="2"/>
        <v>-8.5486203225983423E-2</v>
      </c>
      <c r="N43" s="325">
        <v>0.89878109163953401</v>
      </c>
      <c r="O43" s="329">
        <f t="shared" si="3"/>
        <v>1.6553319612553973E-4</v>
      </c>
      <c r="P43" s="330">
        <f t="shared" si="4"/>
        <v>1.2096985445651711E-4</v>
      </c>
      <c r="Q43" s="103"/>
    </row>
    <row r="44" spans="2:17" ht="14.15" customHeight="1">
      <c r="B44" s="324" t="s">
        <v>890</v>
      </c>
      <c r="C44" s="325">
        <v>2.5829744988471899</v>
      </c>
      <c r="D44" s="326">
        <v>0</v>
      </c>
      <c r="E44" s="326">
        <v>0</v>
      </c>
      <c r="F44" s="325">
        <v>1.8982137800000001</v>
      </c>
      <c r="G44" s="325">
        <v>1.8429260000000001</v>
      </c>
      <c r="H44" s="327">
        <f t="shared" si="0"/>
        <v>0.68476071884718981</v>
      </c>
      <c r="I44" s="45"/>
      <c r="J44" s="328">
        <v>0.20669649850419999</v>
      </c>
      <c r="K44" s="327">
        <f t="shared" si="1"/>
        <v>0.47806422034298979</v>
      </c>
      <c r="L44" s="45"/>
      <c r="M44" s="202">
        <f t="shared" si="2"/>
        <v>0.22711857375826666</v>
      </c>
      <c r="N44" s="325">
        <v>4.7031268190252398</v>
      </c>
      <c r="O44" s="329">
        <f t="shared" si="3"/>
        <v>0</v>
      </c>
      <c r="P44" s="330">
        <f t="shared" si="4"/>
        <v>0</v>
      </c>
      <c r="Q44" s="103"/>
    </row>
    <row r="45" spans="2:17" ht="14.15" customHeight="1">
      <c r="B45" s="324" t="s">
        <v>891</v>
      </c>
      <c r="C45" s="325">
        <v>0.520370048610869</v>
      </c>
      <c r="D45" s="326">
        <v>0</v>
      </c>
      <c r="E45" s="326">
        <v>0</v>
      </c>
      <c r="F45" s="325">
        <v>0.44419367999999998</v>
      </c>
      <c r="G45" s="325">
        <v>0.43125599999999997</v>
      </c>
      <c r="H45" s="327">
        <f t="shared" si="0"/>
        <v>7.6176368610869016E-2</v>
      </c>
      <c r="I45" s="45"/>
      <c r="J45" s="328">
        <v>7.1795024498400001E-2</v>
      </c>
      <c r="K45" s="327">
        <f t="shared" si="1"/>
        <v>4.3813441124690156E-3</v>
      </c>
      <c r="L45" s="45"/>
      <c r="M45" s="202">
        <f t="shared" si="2"/>
        <v>8.4911628380086018E-3</v>
      </c>
      <c r="N45" s="325">
        <v>0.56349361409431797</v>
      </c>
      <c r="O45" s="329">
        <f t="shared" si="3"/>
        <v>0</v>
      </c>
      <c r="P45" s="330">
        <f t="shared" si="4"/>
        <v>0</v>
      </c>
      <c r="Q45" s="103"/>
    </row>
    <row r="46" spans="2:17" ht="14.15" customHeight="1">
      <c r="B46" s="324" t="s">
        <v>892</v>
      </c>
      <c r="C46" s="325">
        <v>7.4624999999999997E-2</v>
      </c>
      <c r="D46" s="326">
        <v>0</v>
      </c>
      <c r="E46" s="326">
        <v>0</v>
      </c>
      <c r="F46" s="325">
        <v>5.1181730000000002E-2</v>
      </c>
      <c r="G46" s="325">
        <v>4.9690999999999999E-2</v>
      </c>
      <c r="H46" s="327">
        <f t="shared" si="0"/>
        <v>2.3443269999999995E-2</v>
      </c>
      <c r="I46" s="45"/>
      <c r="J46" s="328">
        <v>3.2275198938E-3</v>
      </c>
      <c r="K46" s="327">
        <f t="shared" si="1"/>
        <v>2.0215750106199994E-2</v>
      </c>
      <c r="L46" s="45"/>
      <c r="M46" s="202">
        <f t="shared" si="2"/>
        <v>0.3715498770091224</v>
      </c>
      <c r="N46" s="325">
        <v>5.4418386407862403E-2</v>
      </c>
      <c r="O46" s="329">
        <f t="shared" si="3"/>
        <v>0</v>
      </c>
      <c r="P46" s="330">
        <f t="shared" si="4"/>
        <v>0</v>
      </c>
      <c r="Q46" s="103"/>
    </row>
    <row r="47" spans="2:17" ht="14.15" customHeight="1">
      <c r="B47" s="324" t="s">
        <v>893</v>
      </c>
      <c r="C47" s="325">
        <v>0.17910000000000001</v>
      </c>
      <c r="D47" s="326">
        <v>0</v>
      </c>
      <c r="E47" s="326">
        <v>0</v>
      </c>
      <c r="F47" s="325">
        <v>0.15561652000000001</v>
      </c>
      <c r="G47" s="325">
        <v>0.151084</v>
      </c>
      <c r="H47" s="327">
        <f t="shared" si="0"/>
        <v>2.3483480000000001E-2</v>
      </c>
      <c r="I47" s="45"/>
      <c r="J47" s="328">
        <v>2.16322524452E-2</v>
      </c>
      <c r="K47" s="327">
        <f t="shared" si="1"/>
        <v>1.8512275548000015E-3</v>
      </c>
      <c r="L47" s="45"/>
      <c r="M47" s="202">
        <f t="shared" si="2"/>
        <v>1.0444233431136147E-2</v>
      </c>
      <c r="N47" s="325">
        <v>0.296667977513831</v>
      </c>
      <c r="O47" s="329">
        <f t="shared" si="3"/>
        <v>0</v>
      </c>
      <c r="P47" s="330">
        <f t="shared" si="4"/>
        <v>0</v>
      </c>
      <c r="Q47" s="103"/>
    </row>
    <row r="48" spans="2:17" ht="14.15" customHeight="1">
      <c r="B48" s="324" t="s">
        <v>894</v>
      </c>
      <c r="C48" s="325">
        <v>4.9750000000000003E-2</v>
      </c>
      <c r="D48" s="326">
        <v>0</v>
      </c>
      <c r="E48" s="326">
        <v>0</v>
      </c>
      <c r="F48" s="325">
        <v>3.600983E-2</v>
      </c>
      <c r="G48" s="325">
        <v>3.4960999999999999E-2</v>
      </c>
      <c r="H48" s="327">
        <f t="shared" si="0"/>
        <v>1.3740170000000003E-2</v>
      </c>
      <c r="I48" s="45"/>
      <c r="J48" s="328">
        <v>2.178594715E-3</v>
      </c>
      <c r="K48" s="327">
        <f t="shared" si="1"/>
        <v>1.1561575285000004E-2</v>
      </c>
      <c r="L48" s="45"/>
      <c r="M48" s="202">
        <f t="shared" si="2"/>
        <v>0.30275077778892362</v>
      </c>
      <c r="N48" s="325">
        <v>0.119731046950989</v>
      </c>
      <c r="O48" s="329">
        <f t="shared" si="3"/>
        <v>0</v>
      </c>
      <c r="P48" s="330">
        <f t="shared" si="4"/>
        <v>0</v>
      </c>
      <c r="Q48" s="103"/>
    </row>
    <row r="49" spans="2:17" ht="14.15" customHeight="1">
      <c r="B49" s="324" t="s">
        <v>895</v>
      </c>
      <c r="C49" s="325">
        <v>1.4161999999999999</v>
      </c>
      <c r="D49" s="326">
        <v>0</v>
      </c>
      <c r="E49" s="326">
        <v>0</v>
      </c>
      <c r="F49" s="325">
        <v>1.1118953</v>
      </c>
      <c r="G49" s="325">
        <v>1.07951</v>
      </c>
      <c r="H49" s="327">
        <f t="shared" si="0"/>
        <v>0.30430469999999987</v>
      </c>
      <c r="I49" s="45"/>
      <c r="J49" s="328">
        <v>5.8452335921E-2</v>
      </c>
      <c r="K49" s="327">
        <f t="shared" si="1"/>
        <v>0.24585236407899988</v>
      </c>
      <c r="L49" s="45"/>
      <c r="M49" s="202">
        <f t="shared" si="2"/>
        <v>0.21006780936975825</v>
      </c>
      <c r="N49" s="325">
        <v>1.990659683436</v>
      </c>
      <c r="O49" s="329">
        <f t="shared" si="3"/>
        <v>0</v>
      </c>
      <c r="P49" s="330">
        <f t="shared" si="4"/>
        <v>0</v>
      </c>
      <c r="Q49" s="103"/>
    </row>
    <row r="50" spans="2:17" ht="14.15" customHeight="1">
      <c r="B50" s="324" t="s">
        <v>896</v>
      </c>
      <c r="C50" s="325">
        <v>0.14924999999999999</v>
      </c>
      <c r="D50" s="326">
        <v>0</v>
      </c>
      <c r="E50" s="326">
        <v>0</v>
      </c>
      <c r="F50" s="325">
        <v>8.9553350000000004E-2</v>
      </c>
      <c r="G50" s="325">
        <v>8.6944999999999995E-2</v>
      </c>
      <c r="H50" s="327">
        <f t="shared" si="0"/>
        <v>5.969664999999999E-2</v>
      </c>
      <c r="I50" s="45"/>
      <c r="J50" s="328">
        <v>6.1415687430000001E-3</v>
      </c>
      <c r="K50" s="327">
        <f t="shared" si="1"/>
        <v>5.3555081256999988E-2</v>
      </c>
      <c r="L50" s="45"/>
      <c r="M50" s="202">
        <f t="shared" si="2"/>
        <v>0.55964393888904884</v>
      </c>
      <c r="N50" s="325">
        <v>0.143945409207894</v>
      </c>
      <c r="O50" s="329">
        <f t="shared" si="3"/>
        <v>0</v>
      </c>
      <c r="P50" s="330">
        <f t="shared" si="4"/>
        <v>0</v>
      </c>
      <c r="Q50" s="103"/>
    </row>
    <row r="51" spans="2:17" ht="14.15" customHeight="1">
      <c r="B51" s="324" t="s">
        <v>897</v>
      </c>
      <c r="C51" s="325">
        <v>0.33296631609024402</v>
      </c>
      <c r="D51" s="326">
        <v>0</v>
      </c>
      <c r="E51" s="326">
        <v>0</v>
      </c>
      <c r="F51" s="325">
        <v>0.21446866000000001</v>
      </c>
      <c r="G51" s="325">
        <v>0.20822199999999999</v>
      </c>
      <c r="H51" s="327">
        <f t="shared" si="0"/>
        <v>0.11849765609024401</v>
      </c>
      <c r="I51" s="45"/>
      <c r="J51" s="328">
        <v>2.4953428590999999E-2</v>
      </c>
      <c r="K51" s="327">
        <f t="shared" si="1"/>
        <v>9.3544227499244015E-2</v>
      </c>
      <c r="L51" s="45"/>
      <c r="M51" s="202">
        <f t="shared" si="2"/>
        <v>0.39070842648542659</v>
      </c>
      <c r="N51" s="325">
        <v>0.38480125171186802</v>
      </c>
      <c r="O51" s="329">
        <f t="shared" si="3"/>
        <v>0</v>
      </c>
      <c r="P51" s="330">
        <f t="shared" si="4"/>
        <v>0</v>
      </c>
      <c r="Q51" s="103"/>
    </row>
    <row r="52" spans="2:17" ht="14.15" customHeight="1">
      <c r="B52" s="324" t="s">
        <v>898</v>
      </c>
      <c r="C52" s="325">
        <v>0.14924999999999999</v>
      </c>
      <c r="D52" s="326">
        <v>0</v>
      </c>
      <c r="E52" s="326">
        <v>0</v>
      </c>
      <c r="F52" s="325">
        <v>0.10829935</v>
      </c>
      <c r="G52" s="325">
        <v>0.105145</v>
      </c>
      <c r="H52" s="327">
        <f t="shared" si="0"/>
        <v>4.0950649999999991E-2</v>
      </c>
      <c r="I52" s="45"/>
      <c r="J52" s="328">
        <v>6.6853188754999997E-3</v>
      </c>
      <c r="K52" s="327">
        <f t="shared" si="1"/>
        <v>3.426533112449999E-2</v>
      </c>
      <c r="L52" s="45"/>
      <c r="M52" s="202">
        <f t="shared" si="2"/>
        <v>0.29799912857600941</v>
      </c>
      <c r="N52" s="325">
        <v>0.108836772815725</v>
      </c>
      <c r="O52" s="329">
        <f t="shared" si="3"/>
        <v>0</v>
      </c>
      <c r="P52" s="330">
        <f t="shared" si="4"/>
        <v>0</v>
      </c>
      <c r="Q52" s="103"/>
    </row>
    <row r="53" spans="2:17" ht="14.15" customHeight="1">
      <c r="B53" s="324" t="s">
        <v>899</v>
      </c>
      <c r="C53" s="325">
        <v>0.44774999999999998</v>
      </c>
      <c r="D53" s="326">
        <v>0</v>
      </c>
      <c r="E53" s="326">
        <v>0</v>
      </c>
      <c r="F53" s="325">
        <v>0.43394827000000002</v>
      </c>
      <c r="G53" s="325">
        <v>0.42130899999999999</v>
      </c>
      <c r="H53" s="327">
        <f t="shared" si="0"/>
        <v>1.3801729999999957E-2</v>
      </c>
      <c r="I53" s="45"/>
      <c r="J53" s="328">
        <v>7.1158837314600001E-2</v>
      </c>
      <c r="K53" s="327">
        <f t="shared" si="1"/>
        <v>-5.7357107314600045E-2</v>
      </c>
      <c r="L53" s="45"/>
      <c r="M53" s="202">
        <f t="shared" si="2"/>
        <v>-0.11355434616538833</v>
      </c>
      <c r="N53" s="325">
        <v>0.78643345518459296</v>
      </c>
      <c r="O53" s="329">
        <f t="shared" si="3"/>
        <v>1.4484154660984741E-4</v>
      </c>
      <c r="P53" s="330">
        <f t="shared" si="4"/>
        <v>1.8676722908659443E-4</v>
      </c>
      <c r="Q53" s="103"/>
    </row>
    <row r="54" spans="2:17" ht="14.15" customHeight="1">
      <c r="B54" s="324" t="s">
        <v>900</v>
      </c>
      <c r="C54" s="325">
        <v>0.19900000000000001</v>
      </c>
      <c r="D54" s="326">
        <v>0</v>
      </c>
      <c r="E54" s="326">
        <v>0</v>
      </c>
      <c r="F54" s="325">
        <v>0.13127349999999999</v>
      </c>
      <c r="G54" s="325">
        <v>0.12745000000000001</v>
      </c>
      <c r="H54" s="327">
        <f t="shared" si="0"/>
        <v>6.7726500000000023E-2</v>
      </c>
      <c r="I54" s="45"/>
      <c r="J54" s="328">
        <v>2.4990536194999999E-2</v>
      </c>
      <c r="K54" s="327">
        <f t="shared" si="1"/>
        <v>4.2735963805000027E-2</v>
      </c>
      <c r="L54" s="45"/>
      <c r="M54" s="202">
        <f t="shared" si="2"/>
        <v>0.27348560068978595</v>
      </c>
      <c r="N54" s="325">
        <v>0.28789081841578801</v>
      </c>
      <c r="O54" s="329">
        <f t="shared" si="3"/>
        <v>0</v>
      </c>
      <c r="P54" s="330">
        <f t="shared" si="4"/>
        <v>0</v>
      </c>
      <c r="Q54" s="103"/>
    </row>
    <row r="55" spans="2:17" ht="14.15" customHeight="1">
      <c r="B55" s="324" t="s">
        <v>901</v>
      </c>
      <c r="C55" s="325">
        <v>9.9500000000000005E-2</v>
      </c>
      <c r="D55" s="326">
        <v>0</v>
      </c>
      <c r="E55" s="326">
        <v>0</v>
      </c>
      <c r="F55" s="325">
        <v>5.217053E-2</v>
      </c>
      <c r="G55" s="325">
        <v>5.0651000000000002E-2</v>
      </c>
      <c r="H55" s="327">
        <f t="shared" si="0"/>
        <v>4.7329470000000005E-2</v>
      </c>
      <c r="I55" s="45"/>
      <c r="J55" s="328">
        <v>3.7813200144000002E-3</v>
      </c>
      <c r="K55" s="327">
        <f t="shared" si="1"/>
        <v>4.3548149985600006E-2</v>
      </c>
      <c r="L55" s="45"/>
      <c r="M55" s="202">
        <f t="shared" si="2"/>
        <v>0.77831474695460956</v>
      </c>
      <c r="N55" s="325">
        <v>0.101815045537291</v>
      </c>
      <c r="O55" s="329">
        <f t="shared" si="3"/>
        <v>0</v>
      </c>
      <c r="P55" s="330">
        <f t="shared" si="4"/>
        <v>0</v>
      </c>
      <c r="Q55" s="103"/>
    </row>
    <row r="56" spans="2:17" ht="14.15" customHeight="1">
      <c r="B56" s="324" t="s">
        <v>902</v>
      </c>
      <c r="C56" s="325">
        <v>9.9500000000000005E-2</v>
      </c>
      <c r="D56" s="326">
        <v>0</v>
      </c>
      <c r="E56" s="326">
        <v>0</v>
      </c>
      <c r="F56" s="325">
        <v>6.0813260000000001E-2</v>
      </c>
      <c r="G56" s="325">
        <v>5.9041999999999997E-2</v>
      </c>
      <c r="H56" s="327">
        <f t="shared" si="0"/>
        <v>3.8686740000000004E-2</v>
      </c>
      <c r="I56" s="45"/>
      <c r="J56" s="328">
        <v>3.3398642392000002E-3</v>
      </c>
      <c r="K56" s="327">
        <f t="shared" si="1"/>
        <v>3.5346875760800006E-2</v>
      </c>
      <c r="L56" s="45"/>
      <c r="M56" s="202">
        <f t="shared" si="2"/>
        <v>0.55097668554701063</v>
      </c>
      <c r="N56" s="325">
        <v>0.14745627284711099</v>
      </c>
      <c r="O56" s="329">
        <f t="shared" si="3"/>
        <v>0</v>
      </c>
      <c r="P56" s="330">
        <f t="shared" si="4"/>
        <v>0</v>
      </c>
      <c r="Q56" s="103"/>
    </row>
    <row r="57" spans="2:17" ht="14.15" customHeight="1">
      <c r="B57" s="324" t="s">
        <v>903</v>
      </c>
      <c r="C57" s="325">
        <v>5.9700000000000003E-2</v>
      </c>
      <c r="D57" s="326">
        <v>0</v>
      </c>
      <c r="E57" s="326">
        <v>0</v>
      </c>
      <c r="F57" s="325">
        <v>3.4832540000000002E-2</v>
      </c>
      <c r="G57" s="325">
        <v>3.3818000000000001E-2</v>
      </c>
      <c r="H57" s="327">
        <f t="shared" si="0"/>
        <v>2.4867460000000001E-2</v>
      </c>
      <c r="I57" s="45"/>
      <c r="J57" s="328">
        <v>2.2066414090000002E-3</v>
      </c>
      <c r="K57" s="327">
        <f t="shared" si="1"/>
        <v>2.2660818591000002E-2</v>
      </c>
      <c r="L57" s="45"/>
      <c r="M57" s="202">
        <f t="shared" si="2"/>
        <v>0.61180667954755985</v>
      </c>
      <c r="N57" s="325">
        <v>0.108836772815725</v>
      </c>
      <c r="O57" s="329">
        <f t="shared" si="3"/>
        <v>0</v>
      </c>
      <c r="P57" s="330">
        <f t="shared" si="4"/>
        <v>0</v>
      </c>
      <c r="Q57" s="103"/>
    </row>
    <row r="58" spans="2:17" ht="14.15" customHeight="1">
      <c r="B58" s="324" t="s">
        <v>904</v>
      </c>
      <c r="C58" s="325">
        <v>3.9800000000000002E-2</v>
      </c>
      <c r="D58" s="326">
        <v>0</v>
      </c>
      <c r="E58" s="326">
        <v>0</v>
      </c>
      <c r="F58" s="325">
        <v>2.409582E-2</v>
      </c>
      <c r="G58" s="325">
        <v>2.3394000000000002E-2</v>
      </c>
      <c r="H58" s="327">
        <f t="shared" si="0"/>
        <v>1.5704180000000002E-2</v>
      </c>
      <c r="I58" s="45"/>
      <c r="J58" s="328">
        <v>1.1900925498E-3</v>
      </c>
      <c r="K58" s="327">
        <f t="shared" si="1"/>
        <v>1.4514087450200001E-2</v>
      </c>
      <c r="L58" s="45"/>
      <c r="M58" s="202">
        <f t="shared" si="2"/>
        <v>0.57399895778389853</v>
      </c>
      <c r="N58" s="325">
        <v>7.7239000062772498E-2</v>
      </c>
      <c r="O58" s="329">
        <f t="shared" si="3"/>
        <v>0</v>
      </c>
      <c r="P58" s="330">
        <f t="shared" si="4"/>
        <v>0</v>
      </c>
      <c r="Q58" s="103"/>
    </row>
    <row r="59" spans="2:17" ht="14.15" customHeight="1">
      <c r="B59" s="324" t="s">
        <v>905</v>
      </c>
      <c r="C59" s="325">
        <v>0.15560210985</v>
      </c>
      <c r="D59" s="326">
        <v>0</v>
      </c>
      <c r="E59" s="326">
        <v>0</v>
      </c>
      <c r="F59" s="325">
        <v>0.13224891</v>
      </c>
      <c r="G59" s="325">
        <v>0.12839700000000001</v>
      </c>
      <c r="H59" s="327">
        <f t="shared" si="0"/>
        <v>2.3353199850000006E-2</v>
      </c>
      <c r="I59" s="45"/>
      <c r="J59" s="328">
        <v>8.0327987933999992E-3</v>
      </c>
      <c r="K59" s="327">
        <f t="shared" si="1"/>
        <v>1.5320401056600007E-2</v>
      </c>
      <c r="L59" s="45"/>
      <c r="M59" s="202">
        <f t="shared" si="2"/>
        <v>0.10921167975764497</v>
      </c>
      <c r="N59" s="325">
        <v>0.24576045474518499</v>
      </c>
      <c r="O59" s="329">
        <f t="shared" si="3"/>
        <v>0</v>
      </c>
      <c r="P59" s="330">
        <f t="shared" si="4"/>
        <v>0</v>
      </c>
      <c r="Q59" s="103"/>
    </row>
    <row r="60" spans="2:17" ht="14.15" customHeight="1">
      <c r="B60" s="324" t="s">
        <v>906</v>
      </c>
      <c r="C60" s="325">
        <v>4.9750000000000003E-2</v>
      </c>
      <c r="D60" s="326">
        <v>0</v>
      </c>
      <c r="E60" s="326">
        <v>0</v>
      </c>
      <c r="F60" s="325">
        <v>1.980175E-2</v>
      </c>
      <c r="G60" s="325">
        <v>1.9224999999999999E-2</v>
      </c>
      <c r="H60" s="327">
        <f t="shared" si="0"/>
        <v>2.9948250000000003E-2</v>
      </c>
      <c r="I60" s="45"/>
      <c r="J60" s="328">
        <v>1.1914712975E-3</v>
      </c>
      <c r="K60" s="327">
        <f t="shared" si="1"/>
        <v>2.8756778702500003E-2</v>
      </c>
      <c r="L60" s="45"/>
      <c r="M60" s="202">
        <f t="shared" si="2"/>
        <v>1.3698125835468868</v>
      </c>
      <c r="N60" s="325">
        <v>4.73966591294286E-2</v>
      </c>
      <c r="O60" s="329">
        <f t="shared" si="3"/>
        <v>0</v>
      </c>
      <c r="P60" s="330">
        <f t="shared" si="4"/>
        <v>0</v>
      </c>
      <c r="Q60" s="103"/>
    </row>
    <row r="61" spans="2:17" ht="14.15" customHeight="1">
      <c r="B61" s="324" t="s">
        <v>907</v>
      </c>
      <c r="C61" s="325">
        <v>0.44774999999999998</v>
      </c>
      <c r="D61" s="326">
        <v>0</v>
      </c>
      <c r="E61" s="326">
        <v>0</v>
      </c>
      <c r="F61" s="325">
        <v>0.32602177999999998</v>
      </c>
      <c r="G61" s="325">
        <v>0.31652599999999997</v>
      </c>
      <c r="H61" s="327">
        <f t="shared" si="0"/>
        <v>0.12172822</v>
      </c>
      <c r="I61" s="45"/>
      <c r="J61" s="328">
        <v>1.8498475797200001E-2</v>
      </c>
      <c r="K61" s="327">
        <f t="shared" si="1"/>
        <v>0.1032297442028</v>
      </c>
      <c r="L61" s="45"/>
      <c r="M61" s="202">
        <f t="shared" si="2"/>
        <v>0.29963330882804651</v>
      </c>
      <c r="N61" s="325">
        <v>0.942666887129746</v>
      </c>
      <c r="O61" s="329">
        <f t="shared" si="3"/>
        <v>0</v>
      </c>
      <c r="P61" s="330">
        <f t="shared" si="4"/>
        <v>0</v>
      </c>
      <c r="Q61" s="103"/>
    </row>
    <row r="62" spans="2:17" ht="14.15" customHeight="1">
      <c r="B62" s="324" t="s">
        <v>908</v>
      </c>
      <c r="C62" s="325">
        <v>1.4550000000000001</v>
      </c>
      <c r="D62" s="326">
        <v>0</v>
      </c>
      <c r="E62" s="326">
        <v>0</v>
      </c>
      <c r="F62" s="325">
        <v>1.04548708</v>
      </c>
      <c r="G62" s="325">
        <v>1.015036</v>
      </c>
      <c r="H62" s="327">
        <f t="shared" si="0"/>
        <v>0.40951292000000006</v>
      </c>
      <c r="I62" s="45"/>
      <c r="J62" s="328">
        <v>0.1033045783748</v>
      </c>
      <c r="K62" s="327">
        <f t="shared" si="1"/>
        <v>0.30620834162520005</v>
      </c>
      <c r="L62" s="45"/>
      <c r="M62" s="202">
        <f t="shared" si="2"/>
        <v>0.26654819382863049</v>
      </c>
      <c r="N62" s="325">
        <v>1.57813320582801</v>
      </c>
      <c r="O62" s="329">
        <f t="shared" si="3"/>
        <v>0</v>
      </c>
      <c r="P62" s="330">
        <f t="shared" si="4"/>
        <v>0</v>
      </c>
      <c r="Q62" s="103"/>
    </row>
    <row r="63" spans="2:17" ht="14.15" customHeight="1">
      <c r="B63" s="324" t="s">
        <v>909</v>
      </c>
      <c r="C63" s="325">
        <v>5.7709999999999997E-2</v>
      </c>
      <c r="D63" s="326">
        <v>0</v>
      </c>
      <c r="E63" s="326">
        <v>0</v>
      </c>
      <c r="F63" s="325">
        <v>4.965733E-2</v>
      </c>
      <c r="G63" s="325">
        <v>4.8210999999999997E-2</v>
      </c>
      <c r="H63" s="327">
        <f t="shared" si="0"/>
        <v>8.0526699999999979E-3</v>
      </c>
      <c r="I63" s="45"/>
      <c r="J63" s="328">
        <v>2.4873356597000002E-3</v>
      </c>
      <c r="K63" s="327">
        <f t="shared" si="1"/>
        <v>5.5653343402999982E-3</v>
      </c>
      <c r="L63" s="45"/>
      <c r="M63" s="202">
        <f t="shared" si="2"/>
        <v>0.10672873763578786</v>
      </c>
      <c r="N63" s="325">
        <v>4.56412273098201E-2</v>
      </c>
      <c r="O63" s="329">
        <f t="shared" si="3"/>
        <v>0</v>
      </c>
      <c r="P63" s="330">
        <f t="shared" si="4"/>
        <v>0</v>
      </c>
      <c r="Q63" s="103"/>
    </row>
    <row r="64" spans="2:17" ht="14.15" customHeight="1">
      <c r="B64" s="324" t="s">
        <v>910</v>
      </c>
      <c r="C64" s="325">
        <v>0.32834999999999998</v>
      </c>
      <c r="D64" s="326">
        <v>0</v>
      </c>
      <c r="E64" s="326">
        <v>0</v>
      </c>
      <c r="F64" s="325">
        <v>0.25178349999999999</v>
      </c>
      <c r="G64" s="325">
        <v>0.24445</v>
      </c>
      <c r="H64" s="327">
        <f t="shared" si="0"/>
        <v>7.6566499999999982E-2</v>
      </c>
      <c r="I64" s="45"/>
      <c r="J64" s="328">
        <v>2.1990770890000001E-2</v>
      </c>
      <c r="K64" s="327">
        <f t="shared" si="1"/>
        <v>5.4575729109999985E-2</v>
      </c>
      <c r="L64" s="45"/>
      <c r="M64" s="202">
        <f t="shared" si="2"/>
        <v>0.19934571986104571</v>
      </c>
      <c r="N64" s="325">
        <v>0.54067300043940703</v>
      </c>
      <c r="O64" s="329">
        <f t="shared" si="3"/>
        <v>0</v>
      </c>
      <c r="P64" s="330">
        <f t="shared" si="4"/>
        <v>0</v>
      </c>
      <c r="Q64" s="103"/>
    </row>
    <row r="65" spans="2:17" ht="14.15" customHeight="1">
      <c r="B65" s="324" t="s">
        <v>911</v>
      </c>
      <c r="C65" s="325">
        <v>2.3879999999999998E-2</v>
      </c>
      <c r="D65" s="326">
        <v>0</v>
      </c>
      <c r="E65" s="326">
        <v>0</v>
      </c>
      <c r="F65" s="325">
        <v>2.3143070000000002E-2</v>
      </c>
      <c r="G65" s="325">
        <v>2.2468999999999999E-2</v>
      </c>
      <c r="H65" s="327">
        <f t="shared" si="0"/>
        <v>7.3692999999999675E-4</v>
      </c>
      <c r="I65" s="45"/>
      <c r="J65" s="328">
        <v>1.6762525601000001E-3</v>
      </c>
      <c r="K65" s="327">
        <f t="shared" si="1"/>
        <v>-9.393225601000033E-4</v>
      </c>
      <c r="L65" s="45"/>
      <c r="M65" s="202">
        <f t="shared" si="2"/>
        <v>-3.7846422190832694E-2</v>
      </c>
      <c r="N65" s="325">
        <v>6.6706409145121701E-2</v>
      </c>
      <c r="O65" s="329">
        <f t="shared" si="3"/>
        <v>1.228566689994241E-5</v>
      </c>
      <c r="P65" s="330">
        <f t="shared" si="4"/>
        <v>1.7597395533713364E-6</v>
      </c>
      <c r="Q65" s="103"/>
    </row>
    <row r="66" spans="2:17" ht="14.15" customHeight="1">
      <c r="B66" s="324" t="s">
        <v>912</v>
      </c>
      <c r="C66" s="325">
        <v>8.96610798741935E-2</v>
      </c>
      <c r="D66" s="326">
        <v>0</v>
      </c>
      <c r="E66" s="326">
        <v>0</v>
      </c>
      <c r="F66" s="325">
        <v>0.14239338000000001</v>
      </c>
      <c r="G66" s="325">
        <v>0.13824600000000001</v>
      </c>
      <c r="H66" s="327">
        <f t="shared" si="0"/>
        <v>-5.2732300125806514E-2</v>
      </c>
      <c r="I66" s="45"/>
      <c r="J66" s="328">
        <v>9.0619147032000007E-3</v>
      </c>
      <c r="K66" s="327">
        <f t="shared" si="1"/>
        <v>-6.1794214829006516E-2</v>
      </c>
      <c r="L66" s="45"/>
      <c r="M66" s="202">
        <f t="shared" si="2"/>
        <v>-0.40800300148041574</v>
      </c>
      <c r="N66" s="325">
        <v>0.26331477294126998</v>
      </c>
      <c r="O66" s="329">
        <f t="shared" si="3"/>
        <v>4.8496053552404269E-5</v>
      </c>
      <c r="P66" s="330">
        <f t="shared" si="4"/>
        <v>8.0729658359075828E-4</v>
      </c>
      <c r="Q66" s="103"/>
    </row>
    <row r="67" spans="2:17" ht="14.15" customHeight="1">
      <c r="B67" s="324" t="s">
        <v>913</v>
      </c>
      <c r="C67" s="325">
        <v>9.9500000000000005E-3</v>
      </c>
      <c r="D67" s="326">
        <v>0</v>
      </c>
      <c r="E67" s="326">
        <v>0</v>
      </c>
      <c r="F67" s="325">
        <v>1.9909900000000002E-3</v>
      </c>
      <c r="G67" s="325">
        <v>1.933E-3</v>
      </c>
      <c r="H67" s="327">
        <f t="shared" si="0"/>
        <v>7.9590100000000007E-3</v>
      </c>
      <c r="I67" s="45"/>
      <c r="J67" s="328">
        <v>1.592792E-4</v>
      </c>
      <c r="K67" s="327">
        <f t="shared" si="1"/>
        <v>7.7997308000000007E-3</v>
      </c>
      <c r="L67" s="45"/>
      <c r="M67" s="202">
        <f t="shared" si="2"/>
        <v>3.6273275922847241</v>
      </c>
      <c r="N67" s="325">
        <v>2.1065181835301601E-2</v>
      </c>
      <c r="O67" s="329">
        <f t="shared" si="3"/>
        <v>0</v>
      </c>
      <c r="P67" s="330">
        <f t="shared" si="4"/>
        <v>0</v>
      </c>
      <c r="Q67" s="103"/>
    </row>
    <row r="68" spans="2:17" ht="14.15" customHeight="1">
      <c r="B68" s="324" t="s">
        <v>914</v>
      </c>
      <c r="C68" s="325">
        <v>0.37809999999999999</v>
      </c>
      <c r="D68" s="326">
        <v>0</v>
      </c>
      <c r="E68" s="326">
        <v>0</v>
      </c>
      <c r="F68" s="325">
        <v>0.23756023000000001</v>
      </c>
      <c r="G68" s="325">
        <v>0.23064100000000001</v>
      </c>
      <c r="H68" s="327">
        <f t="shared" si="0"/>
        <v>0.14053976999999998</v>
      </c>
      <c r="I68" s="45"/>
      <c r="J68" s="328">
        <v>1.3208348788E-2</v>
      </c>
      <c r="K68" s="327">
        <f t="shared" si="1"/>
        <v>0.12733142121199997</v>
      </c>
      <c r="L68" s="45"/>
      <c r="M68" s="202">
        <f t="shared" si="2"/>
        <v>0.50776465627157408</v>
      </c>
      <c r="N68" s="325">
        <v>0.444124250360942</v>
      </c>
      <c r="O68" s="329">
        <f t="shared" si="3"/>
        <v>0</v>
      </c>
      <c r="P68" s="330">
        <f t="shared" si="4"/>
        <v>0</v>
      </c>
      <c r="Q68" s="103"/>
    </row>
    <row r="69" spans="2:17" ht="14.15" customHeight="1">
      <c r="B69" s="324" t="s">
        <v>915</v>
      </c>
      <c r="C69" s="325">
        <v>0.26251968684374999</v>
      </c>
      <c r="D69" s="326">
        <v>0</v>
      </c>
      <c r="E69" s="326">
        <v>0</v>
      </c>
      <c r="F69" s="325">
        <v>8.0721100000000004E-2</v>
      </c>
      <c r="G69" s="325">
        <v>7.8369999999999995E-2</v>
      </c>
      <c r="H69" s="327">
        <f t="shared" si="0"/>
        <v>0.18179858684375</v>
      </c>
      <c r="I69" s="45"/>
      <c r="J69" s="328">
        <v>4.7124978179999997E-3</v>
      </c>
      <c r="K69" s="327">
        <f t="shared" si="1"/>
        <v>0.17708608902574999</v>
      </c>
      <c r="L69" s="45"/>
      <c r="M69" s="202">
        <f t="shared" si="2"/>
        <v>2.0727921280220243</v>
      </c>
      <c r="N69" s="325">
        <v>0.20538552289419101</v>
      </c>
      <c r="O69" s="329">
        <f t="shared" si="3"/>
        <v>0</v>
      </c>
      <c r="P69" s="330">
        <f t="shared" si="4"/>
        <v>0</v>
      </c>
      <c r="Q69" s="103"/>
    </row>
    <row r="70" spans="2:17" ht="14.15" customHeight="1">
      <c r="B70" s="324" t="s">
        <v>916</v>
      </c>
      <c r="C70" s="325">
        <v>0.194025</v>
      </c>
      <c r="D70" s="326">
        <v>0</v>
      </c>
      <c r="E70" s="326">
        <v>0</v>
      </c>
      <c r="F70" s="325">
        <v>7.5446470000000002E-2</v>
      </c>
      <c r="G70" s="325">
        <v>7.3248999999999995E-2</v>
      </c>
      <c r="H70" s="327">
        <f t="shared" si="0"/>
        <v>0.11857853</v>
      </c>
      <c r="I70" s="45"/>
      <c r="J70" s="328">
        <v>1.43416194823E-2</v>
      </c>
      <c r="K70" s="327">
        <f t="shared" si="1"/>
        <v>0.1042369105177</v>
      </c>
      <c r="L70" s="45"/>
      <c r="M70" s="202">
        <f t="shared" si="2"/>
        <v>1.160921355145309</v>
      </c>
      <c r="N70" s="325">
        <v>0.22293984109027501</v>
      </c>
      <c r="O70" s="329">
        <f t="shared" si="3"/>
        <v>0</v>
      </c>
      <c r="P70" s="330">
        <f t="shared" si="4"/>
        <v>0</v>
      </c>
      <c r="Q70" s="103"/>
    </row>
    <row r="71" spans="2:17" ht="14.15" customHeight="1">
      <c r="B71" s="324" t="s">
        <v>917</v>
      </c>
      <c r="C71" s="325">
        <v>2.5870000000000001E-2</v>
      </c>
      <c r="D71" s="326">
        <v>0</v>
      </c>
      <c r="E71" s="326">
        <v>0</v>
      </c>
      <c r="F71" s="325">
        <v>9.0186799999999994E-3</v>
      </c>
      <c r="G71" s="325">
        <v>8.7559999999999999E-3</v>
      </c>
      <c r="H71" s="327">
        <f t="shared" si="0"/>
        <v>1.6851320000000003E-2</v>
      </c>
      <c r="I71" s="45"/>
      <c r="J71" s="328">
        <v>1.6466305944E-3</v>
      </c>
      <c r="K71" s="327">
        <f t="shared" si="1"/>
        <v>1.5204689405600004E-2</v>
      </c>
      <c r="L71" s="45"/>
      <c r="M71" s="202">
        <f t="shared" si="2"/>
        <v>1.4256208734871241</v>
      </c>
      <c r="N71" s="325">
        <v>5.7929250047079398E-2</v>
      </c>
      <c r="O71" s="329">
        <f t="shared" si="3"/>
        <v>0</v>
      </c>
      <c r="P71" s="330">
        <f t="shared" si="4"/>
        <v>0</v>
      </c>
      <c r="Q71" s="103"/>
    </row>
    <row r="72" spans="2:17" ht="14.15" customHeight="1">
      <c r="B72" s="324" t="s">
        <v>918</v>
      </c>
      <c r="C72" s="325">
        <v>2.1306364643000002</v>
      </c>
      <c r="D72" s="326">
        <v>0</v>
      </c>
      <c r="E72" s="326">
        <v>0</v>
      </c>
      <c r="F72" s="325">
        <v>2.3919411899999998</v>
      </c>
      <c r="G72" s="325">
        <v>2.322273</v>
      </c>
      <c r="H72" s="327">
        <f t="shared" si="0"/>
        <v>-0.26130472569999963</v>
      </c>
      <c r="I72" s="45"/>
      <c r="J72" s="328">
        <v>0.17884544277629999</v>
      </c>
      <c r="K72" s="327">
        <f t="shared" si="1"/>
        <v>-0.44015016847629962</v>
      </c>
      <c r="L72" s="45"/>
      <c r="M72" s="202">
        <f t="shared" si="2"/>
        <v>-0.17121225187053468</v>
      </c>
      <c r="N72" s="325">
        <v>3.8865970222997799</v>
      </c>
      <c r="O72" s="329">
        <f t="shared" si="3"/>
        <v>7.1581482202711397E-4</v>
      </c>
      <c r="P72" s="330">
        <f t="shared" si="4"/>
        <v>2.0983134556912344E-3</v>
      </c>
      <c r="Q72" s="103"/>
    </row>
    <row r="73" spans="2:17" ht="14.15" customHeight="1">
      <c r="B73" s="324" t="s">
        <v>919</v>
      </c>
      <c r="C73" s="325">
        <v>0.97757044208947397</v>
      </c>
      <c r="D73" s="326">
        <v>0</v>
      </c>
      <c r="E73" s="326">
        <v>0</v>
      </c>
      <c r="F73" s="325">
        <v>0.48258899</v>
      </c>
      <c r="G73" s="325">
        <v>0.46853299999999998</v>
      </c>
      <c r="H73" s="327">
        <f t="shared" si="0"/>
        <v>0.49498145208947397</v>
      </c>
      <c r="I73" s="45"/>
      <c r="J73" s="328">
        <v>0.1348160602464</v>
      </c>
      <c r="K73" s="327">
        <f t="shared" si="1"/>
        <v>0.36016539184307395</v>
      </c>
      <c r="L73" s="45"/>
      <c r="M73" s="202">
        <f t="shared" si="2"/>
        <v>0.58335349168157213</v>
      </c>
      <c r="N73" s="325">
        <v>1.36553664570438</v>
      </c>
      <c r="O73" s="329">
        <f t="shared" si="3"/>
        <v>0</v>
      </c>
      <c r="P73" s="330">
        <f t="shared" si="4"/>
        <v>0</v>
      </c>
      <c r="Q73" s="103"/>
    </row>
    <row r="74" spans="2:17" ht="14.15" customHeight="1">
      <c r="B74" s="324" t="s">
        <v>920</v>
      </c>
      <c r="C74" s="325">
        <v>0.37060285409999999</v>
      </c>
      <c r="D74" s="326">
        <v>0</v>
      </c>
      <c r="E74" s="326">
        <v>0</v>
      </c>
      <c r="F74" s="325">
        <v>0.46188393</v>
      </c>
      <c r="G74" s="325">
        <v>0.44843100000000002</v>
      </c>
      <c r="H74" s="327">
        <f t="shared" si="0"/>
        <v>-9.1281075900000008E-2</v>
      </c>
      <c r="I74" s="45"/>
      <c r="J74" s="328">
        <v>3.8211657528900003E-2</v>
      </c>
      <c r="K74" s="327">
        <f t="shared" si="1"/>
        <v>-0.1294927334289</v>
      </c>
      <c r="L74" s="45"/>
      <c r="M74" s="202">
        <f t="shared" si="2"/>
        <v>-0.25893596475977054</v>
      </c>
      <c r="N74" s="325">
        <v>0.56875990955314304</v>
      </c>
      <c r="O74" s="329">
        <f t="shared" si="3"/>
        <v>1.0475147567319319E-4</v>
      </c>
      <c r="P74" s="330">
        <f t="shared" si="4"/>
        <v>7.0233595360672278E-4</v>
      </c>
      <c r="Q74" s="103"/>
    </row>
    <row r="75" spans="2:17" ht="14.15" customHeight="1">
      <c r="B75" s="324" t="s">
        <v>921</v>
      </c>
      <c r="C75" s="325">
        <v>0.30182899140000002</v>
      </c>
      <c r="D75" s="326">
        <v>0</v>
      </c>
      <c r="E75" s="326">
        <v>0</v>
      </c>
      <c r="F75" s="325">
        <v>0.25502182000000001</v>
      </c>
      <c r="G75" s="325">
        <v>0.24759400000000001</v>
      </c>
      <c r="H75" s="327">
        <f t="shared" si="0"/>
        <v>4.6807171400000014E-2</v>
      </c>
      <c r="I75" s="45"/>
      <c r="J75" s="328">
        <v>1.5696593020999999E-2</v>
      </c>
      <c r="K75" s="327">
        <f t="shared" si="1"/>
        <v>3.1110578379000015E-2</v>
      </c>
      <c r="L75" s="45"/>
      <c r="M75" s="202">
        <f t="shared" si="2"/>
        <v>0.11491859024966551</v>
      </c>
      <c r="N75" s="325">
        <v>0.40199388669033898</v>
      </c>
      <c r="O75" s="329">
        <f t="shared" si="3"/>
        <v>0</v>
      </c>
      <c r="P75" s="330">
        <f t="shared" si="4"/>
        <v>0</v>
      </c>
      <c r="Q75" s="103"/>
    </row>
    <row r="76" spans="2:17" ht="14.15" customHeight="1">
      <c r="B76" s="324" t="s">
        <v>922</v>
      </c>
      <c r="C76" s="325">
        <v>0.39800000000000002</v>
      </c>
      <c r="D76" s="326">
        <v>0</v>
      </c>
      <c r="E76" s="326">
        <v>0</v>
      </c>
      <c r="F76" s="325">
        <v>0.35653759000000002</v>
      </c>
      <c r="G76" s="325">
        <v>0.34615299999999999</v>
      </c>
      <c r="H76" s="327">
        <f t="shared" si="0"/>
        <v>4.1462410000000005E-2</v>
      </c>
      <c r="I76" s="45"/>
      <c r="J76" s="328">
        <v>3.5318613665399998E-2</v>
      </c>
      <c r="K76" s="327">
        <f t="shared" si="1"/>
        <v>6.1437963346000074E-3</v>
      </c>
      <c r="L76" s="45"/>
      <c r="M76" s="202">
        <f t="shared" si="2"/>
        <v>1.5678701210115588E-2</v>
      </c>
      <c r="N76" s="325">
        <v>0.66530865963160901</v>
      </c>
      <c r="O76" s="329">
        <f t="shared" si="3"/>
        <v>0</v>
      </c>
      <c r="P76" s="330">
        <f t="shared" si="4"/>
        <v>0</v>
      </c>
      <c r="Q76" s="103"/>
    </row>
    <row r="77" spans="2:17" ht="14.15" customHeight="1">
      <c r="B77" s="324" t="s">
        <v>923</v>
      </c>
      <c r="C77" s="325">
        <v>6.2491088115789503E-2</v>
      </c>
      <c r="D77" s="326">
        <v>0</v>
      </c>
      <c r="E77" s="326">
        <v>0</v>
      </c>
      <c r="F77" s="325">
        <v>0.15523439</v>
      </c>
      <c r="G77" s="325">
        <v>0.15071300000000001</v>
      </c>
      <c r="H77" s="327">
        <f t="shared" ref="H77:H140" si="5">+C77+D77-E77-F77</f>
        <v>-9.2743301884210497E-2</v>
      </c>
      <c r="I77" s="45"/>
      <c r="J77" s="328">
        <v>1.13616050041E-2</v>
      </c>
      <c r="K77" s="327">
        <f t="shared" ref="K77:K140" si="6">+H77-J77</f>
        <v>-0.10410490688831049</v>
      </c>
      <c r="L77" s="45"/>
      <c r="M77" s="202">
        <f t="shared" ref="M77:M140" si="7">+IF(ISERROR(K77/(F77+J77)),0,K77/(F77+J77))</f>
        <v>-0.62489441529340739</v>
      </c>
      <c r="N77" s="325">
        <v>0.33002118208639197</v>
      </c>
      <c r="O77" s="329">
        <f t="shared" ref="O77:O140" si="8">IF(K77&lt;0,N77/$N$263,0)</f>
        <v>6.0781720452346733E-5</v>
      </c>
      <c r="P77" s="330">
        <f t="shared" ref="P77:P140" si="9">(M77^2*O77)*100</f>
        <v>2.3734838204150289E-3</v>
      </c>
      <c r="Q77" s="103"/>
    </row>
    <row r="78" spans="2:17" ht="14.15" customHeight="1">
      <c r="B78" s="324" t="s">
        <v>924</v>
      </c>
      <c r="C78" s="325">
        <v>0.18905</v>
      </c>
      <c r="D78" s="326">
        <v>0</v>
      </c>
      <c r="E78" s="326">
        <v>0</v>
      </c>
      <c r="F78" s="325">
        <v>0.19745924000000001</v>
      </c>
      <c r="G78" s="325">
        <v>0.19170799999999999</v>
      </c>
      <c r="H78" s="327">
        <f t="shared" si="5"/>
        <v>-8.4092400000000123E-3</v>
      </c>
      <c r="I78" s="45"/>
      <c r="J78" s="328">
        <v>2.30099252372E-2</v>
      </c>
      <c r="K78" s="327">
        <f t="shared" si="6"/>
        <v>-3.1419165237200009E-2</v>
      </c>
      <c r="L78" s="45"/>
      <c r="M78" s="202">
        <f t="shared" si="7"/>
        <v>-0.14251047398576813</v>
      </c>
      <c r="N78" s="325">
        <v>0.54945015953745002</v>
      </c>
      <c r="O78" s="329">
        <f t="shared" si="8"/>
        <v>1.0119509841268357E-4</v>
      </c>
      <c r="P78" s="330">
        <f t="shared" si="9"/>
        <v>2.055195054309966E-4</v>
      </c>
      <c r="Q78" s="103"/>
    </row>
    <row r="79" spans="2:17" ht="14.15" customHeight="1">
      <c r="B79" s="324" t="s">
        <v>925</v>
      </c>
      <c r="C79" s="325">
        <v>5.3504566166666601E-2</v>
      </c>
      <c r="D79" s="326">
        <v>0</v>
      </c>
      <c r="E79" s="326">
        <v>0</v>
      </c>
      <c r="F79" s="325">
        <v>0.11205885</v>
      </c>
      <c r="G79" s="325">
        <v>0.108795</v>
      </c>
      <c r="H79" s="327">
        <f t="shared" si="5"/>
        <v>-5.8554283833333401E-2</v>
      </c>
      <c r="I79" s="45"/>
      <c r="J79" s="328">
        <v>1.8406786700999999E-2</v>
      </c>
      <c r="K79" s="327">
        <f t="shared" si="6"/>
        <v>-7.6961070534333403E-2</v>
      </c>
      <c r="L79" s="45"/>
      <c r="M79" s="202">
        <f t="shared" si="7"/>
        <v>-0.58989533551054607</v>
      </c>
      <c r="N79" s="325">
        <v>0.23873872746675101</v>
      </c>
      <c r="O79" s="329">
        <f t="shared" si="8"/>
        <v>4.3969755220846457E-5</v>
      </c>
      <c r="P79" s="330">
        <f t="shared" si="9"/>
        <v>1.5300441829111874E-3</v>
      </c>
      <c r="Q79" s="103"/>
    </row>
    <row r="80" spans="2:17" ht="14.15" customHeight="1">
      <c r="B80" s="324" t="s">
        <v>926</v>
      </c>
      <c r="C80" s="325">
        <v>0.22915011923157899</v>
      </c>
      <c r="D80" s="326">
        <v>0</v>
      </c>
      <c r="E80" s="326">
        <v>0</v>
      </c>
      <c r="F80" s="325">
        <v>0.22573067999999999</v>
      </c>
      <c r="G80" s="325">
        <v>0.21915599999999999</v>
      </c>
      <c r="H80" s="327">
        <f t="shared" si="5"/>
        <v>3.4194392315790023E-3</v>
      </c>
      <c r="I80" s="45"/>
      <c r="J80" s="328">
        <v>3.0186963836399999E-2</v>
      </c>
      <c r="K80" s="327">
        <f t="shared" si="6"/>
        <v>-2.6767524604820996E-2</v>
      </c>
      <c r="L80" s="45"/>
      <c r="M80" s="202">
        <f t="shared" si="7"/>
        <v>-0.10459429136481353</v>
      </c>
      <c r="N80" s="325">
        <v>0.54630097911584596</v>
      </c>
      <c r="O80" s="329">
        <f t="shared" si="8"/>
        <v>1.0061509744780662E-4</v>
      </c>
      <c r="P80" s="330">
        <f t="shared" si="9"/>
        <v>1.100725723644877E-4</v>
      </c>
      <c r="Q80" s="103"/>
    </row>
    <row r="81" spans="2:17" ht="14.15" customHeight="1">
      <c r="B81" s="324" t="s">
        <v>927</v>
      </c>
      <c r="C81" s="325">
        <v>0.54613679999999998</v>
      </c>
      <c r="D81" s="326">
        <v>0</v>
      </c>
      <c r="E81" s="326">
        <v>0</v>
      </c>
      <c r="F81" s="325">
        <v>0.45081246000000003</v>
      </c>
      <c r="G81" s="325">
        <v>0.43768200000000002</v>
      </c>
      <c r="H81" s="327">
        <f t="shared" si="5"/>
        <v>9.5324339999999952E-2</v>
      </c>
      <c r="I81" s="45"/>
      <c r="J81" s="328">
        <v>2.46188684406E-2</v>
      </c>
      <c r="K81" s="327">
        <f t="shared" si="6"/>
        <v>7.0705471559399949E-2</v>
      </c>
      <c r="L81" s="45"/>
      <c r="M81" s="202">
        <f t="shared" si="7"/>
        <v>0.14871857896136481</v>
      </c>
      <c r="N81" s="325">
        <v>1.0005961371768299</v>
      </c>
      <c r="O81" s="329">
        <f t="shared" si="8"/>
        <v>0</v>
      </c>
      <c r="P81" s="330">
        <f t="shared" si="9"/>
        <v>0</v>
      </c>
      <c r="Q81" s="103"/>
    </row>
    <row r="82" spans="2:17" ht="14.15" customHeight="1">
      <c r="B82" s="324" t="s">
        <v>928</v>
      </c>
      <c r="C82" s="325">
        <v>0.19900000000000001</v>
      </c>
      <c r="D82" s="326">
        <v>0</v>
      </c>
      <c r="E82" s="326">
        <v>0</v>
      </c>
      <c r="F82" s="325">
        <v>0.16862645000000001</v>
      </c>
      <c r="G82" s="325">
        <v>0.163715</v>
      </c>
      <c r="H82" s="327">
        <f t="shared" si="5"/>
        <v>3.0373549999999999E-2</v>
      </c>
      <c r="I82" s="45"/>
      <c r="J82" s="328">
        <v>1.55490449545E-2</v>
      </c>
      <c r="K82" s="327">
        <f t="shared" si="6"/>
        <v>1.48245050455E-2</v>
      </c>
      <c r="L82" s="45"/>
      <c r="M82" s="202">
        <f t="shared" si="7"/>
        <v>8.049119156249504E-2</v>
      </c>
      <c r="N82" s="325">
        <v>0.27209193203931198</v>
      </c>
      <c r="O82" s="329">
        <f t="shared" si="8"/>
        <v>0</v>
      </c>
      <c r="P82" s="330">
        <f t="shared" si="9"/>
        <v>0</v>
      </c>
      <c r="Q82" s="103"/>
    </row>
    <row r="83" spans="2:17" ht="14.15" customHeight="1">
      <c r="B83" s="324" t="s">
        <v>929</v>
      </c>
      <c r="C83" s="325">
        <v>1.0174772518191</v>
      </c>
      <c r="D83" s="326">
        <v>0</v>
      </c>
      <c r="E83" s="326">
        <v>0</v>
      </c>
      <c r="F83" s="325">
        <v>0.84372656000000001</v>
      </c>
      <c r="G83" s="325">
        <v>0.81915199999999999</v>
      </c>
      <c r="H83" s="327">
        <f t="shared" si="5"/>
        <v>0.17375069181909997</v>
      </c>
      <c r="I83" s="45"/>
      <c r="J83" s="328">
        <v>4.7518679859199997E-2</v>
      </c>
      <c r="K83" s="327">
        <f t="shared" si="6"/>
        <v>0.12623201195989997</v>
      </c>
      <c r="L83" s="45"/>
      <c r="M83" s="202">
        <f t="shared" si="7"/>
        <v>0.1416355524993797</v>
      </c>
      <c r="N83" s="325">
        <v>1.5974429558437</v>
      </c>
      <c r="O83" s="329">
        <f t="shared" si="8"/>
        <v>0</v>
      </c>
      <c r="P83" s="330">
        <f t="shared" si="9"/>
        <v>0</v>
      </c>
      <c r="Q83" s="103"/>
    </row>
    <row r="84" spans="2:17" ht="14.15" customHeight="1">
      <c r="B84" s="324" t="s">
        <v>930</v>
      </c>
      <c r="C84" s="325">
        <v>0.15920000000000001</v>
      </c>
      <c r="D84" s="326">
        <v>0</v>
      </c>
      <c r="E84" s="326">
        <v>0</v>
      </c>
      <c r="F84" s="325">
        <v>8.2704879999999995E-2</v>
      </c>
      <c r="G84" s="325">
        <v>8.0296000000000006E-2</v>
      </c>
      <c r="H84" s="327">
        <f t="shared" si="5"/>
        <v>7.6495120000000014E-2</v>
      </c>
      <c r="I84" s="45"/>
      <c r="J84" s="328">
        <v>4.8696633343999996E-3</v>
      </c>
      <c r="K84" s="327">
        <f t="shared" si="6"/>
        <v>7.162545666560001E-2</v>
      </c>
      <c r="L84" s="45"/>
      <c r="M84" s="202">
        <f t="shared" si="7"/>
        <v>0.81787987625697323</v>
      </c>
      <c r="N84" s="325">
        <v>0.184320341058889</v>
      </c>
      <c r="O84" s="329">
        <f t="shared" si="8"/>
        <v>0</v>
      </c>
      <c r="P84" s="330">
        <f t="shared" si="9"/>
        <v>0</v>
      </c>
      <c r="Q84" s="103"/>
    </row>
    <row r="85" spans="2:17" ht="14.15" customHeight="1">
      <c r="B85" s="324" t="s">
        <v>931</v>
      </c>
      <c r="C85" s="325">
        <v>2.3472407558064502E-2</v>
      </c>
      <c r="D85" s="326">
        <v>0</v>
      </c>
      <c r="E85" s="326">
        <v>0</v>
      </c>
      <c r="F85" s="325">
        <v>4.006494E-2</v>
      </c>
      <c r="G85" s="325">
        <v>3.8898000000000002E-2</v>
      </c>
      <c r="H85" s="327">
        <f t="shared" si="5"/>
        <v>-1.6592532441935499E-2</v>
      </c>
      <c r="I85" s="45"/>
      <c r="J85" s="328">
        <v>3.8089738458000001E-3</v>
      </c>
      <c r="K85" s="327">
        <f t="shared" si="6"/>
        <v>-2.0401506287735498E-2</v>
      </c>
      <c r="L85" s="45"/>
      <c r="M85" s="202">
        <f t="shared" si="7"/>
        <v>-0.46500310775644449</v>
      </c>
      <c r="N85" s="325">
        <v>7.0217272784338605E-2</v>
      </c>
      <c r="O85" s="329">
        <f t="shared" si="8"/>
        <v>1.2932280947307794E-5</v>
      </c>
      <c r="P85" s="330">
        <f t="shared" si="9"/>
        <v>2.7963198250094239E-4</v>
      </c>
      <c r="Q85" s="103"/>
    </row>
    <row r="86" spans="2:17" ht="14.15" customHeight="1">
      <c r="B86" s="324" t="s">
        <v>932</v>
      </c>
      <c r="C86" s="325">
        <v>1.552</v>
      </c>
      <c r="D86" s="326">
        <v>0</v>
      </c>
      <c r="E86" s="326">
        <v>0</v>
      </c>
      <c r="F86" s="325">
        <v>1.6890218100000001</v>
      </c>
      <c r="G86" s="325">
        <v>1.6398269999999999</v>
      </c>
      <c r="H86" s="327">
        <f t="shared" si="5"/>
        <v>-0.13702181000000002</v>
      </c>
      <c r="I86" s="45"/>
      <c r="J86" s="328">
        <v>0.2093035826952</v>
      </c>
      <c r="K86" s="327">
        <f t="shared" si="6"/>
        <v>-0.34632539269520002</v>
      </c>
      <c r="L86" s="45"/>
      <c r="M86" s="202">
        <f t="shared" si="7"/>
        <v>-0.18243731766317203</v>
      </c>
      <c r="N86" s="325">
        <v>3.01831066434218</v>
      </c>
      <c r="O86" s="329">
        <f t="shared" si="8"/>
        <v>5.5589799987552978E-4</v>
      </c>
      <c r="P86" s="330">
        <f t="shared" si="9"/>
        <v>1.8502161522749873E-3</v>
      </c>
      <c r="Q86" s="103"/>
    </row>
    <row r="87" spans="2:17" ht="14.15" customHeight="1">
      <c r="B87" s="324" t="s">
        <v>933</v>
      </c>
      <c r="C87" s="325">
        <v>0.51739999999999997</v>
      </c>
      <c r="D87" s="326">
        <v>0</v>
      </c>
      <c r="E87" s="326">
        <v>0</v>
      </c>
      <c r="F87" s="325">
        <v>0.45750952</v>
      </c>
      <c r="G87" s="325">
        <v>0.44418400000000002</v>
      </c>
      <c r="H87" s="327">
        <f t="shared" si="5"/>
        <v>5.9890479999999968E-2</v>
      </c>
      <c r="I87" s="45"/>
      <c r="J87" s="328">
        <v>2.8402191001600002E-2</v>
      </c>
      <c r="K87" s="327">
        <f t="shared" si="6"/>
        <v>3.1488288998399963E-2</v>
      </c>
      <c r="L87" s="45"/>
      <c r="M87" s="202">
        <f t="shared" si="7"/>
        <v>6.4802490422578587E-2</v>
      </c>
      <c r="N87" s="325">
        <v>0.94091145531013798</v>
      </c>
      <c r="O87" s="329">
        <f t="shared" si="8"/>
        <v>0</v>
      </c>
      <c r="P87" s="330">
        <f t="shared" si="9"/>
        <v>0</v>
      </c>
      <c r="Q87" s="103"/>
    </row>
    <row r="88" spans="2:17" ht="14.15" customHeight="1">
      <c r="B88" s="324" t="s">
        <v>934</v>
      </c>
      <c r="C88" s="325">
        <v>1.2609999999999999</v>
      </c>
      <c r="D88" s="326">
        <v>0</v>
      </c>
      <c r="E88" s="326">
        <v>0</v>
      </c>
      <c r="F88" s="325">
        <v>0.92519852999999996</v>
      </c>
      <c r="G88" s="325">
        <v>0.89825100000000002</v>
      </c>
      <c r="H88" s="327">
        <f t="shared" si="5"/>
        <v>0.33580146999999994</v>
      </c>
      <c r="I88" s="45"/>
      <c r="J88" s="328">
        <v>5.1348518415000002E-2</v>
      </c>
      <c r="K88" s="327">
        <f t="shared" si="6"/>
        <v>0.28445295158499995</v>
      </c>
      <c r="L88" s="45"/>
      <c r="M88" s="202">
        <f t="shared" si="7"/>
        <v>0.29128443124853615</v>
      </c>
      <c r="N88" s="325">
        <v>1.45349754663581</v>
      </c>
      <c r="O88" s="329">
        <f t="shared" si="8"/>
        <v>0</v>
      </c>
      <c r="P88" s="330">
        <f t="shared" si="9"/>
        <v>0</v>
      </c>
      <c r="Q88" s="103"/>
    </row>
    <row r="89" spans="2:17" ht="14.15" customHeight="1">
      <c r="B89" s="324" t="s">
        <v>935</v>
      </c>
      <c r="C89" s="325">
        <v>0.42783207131836698</v>
      </c>
      <c r="D89" s="326">
        <v>0</v>
      </c>
      <c r="E89" s="326">
        <v>0</v>
      </c>
      <c r="F89" s="325">
        <v>0.15896916999999999</v>
      </c>
      <c r="G89" s="325">
        <v>0.154339</v>
      </c>
      <c r="H89" s="327">
        <f t="shared" si="5"/>
        <v>0.26886290131836699</v>
      </c>
      <c r="I89" s="45"/>
      <c r="J89" s="328">
        <v>9.1057540576E-3</v>
      </c>
      <c r="K89" s="327">
        <f t="shared" si="6"/>
        <v>0.25975714726076699</v>
      </c>
      <c r="L89" s="45"/>
      <c r="M89" s="202">
        <f t="shared" si="7"/>
        <v>1.5454842458934988</v>
      </c>
      <c r="N89" s="325">
        <v>0.18555489728559799</v>
      </c>
      <c r="O89" s="329">
        <f t="shared" si="8"/>
        <v>0</v>
      </c>
      <c r="P89" s="330">
        <f t="shared" si="9"/>
        <v>0</v>
      </c>
      <c r="Q89" s="103"/>
    </row>
    <row r="90" spans="2:17" ht="14.15" customHeight="1">
      <c r="B90" s="324" t="s">
        <v>936</v>
      </c>
      <c r="C90" s="325">
        <v>5.6715000000000002E-2</v>
      </c>
      <c r="D90" s="326">
        <v>0</v>
      </c>
      <c r="E90" s="326">
        <v>0</v>
      </c>
      <c r="F90" s="325">
        <v>4.6467420000000002E-2</v>
      </c>
      <c r="G90" s="325">
        <v>4.5114000000000001E-2</v>
      </c>
      <c r="H90" s="327">
        <f t="shared" si="5"/>
        <v>1.0247579999999999E-2</v>
      </c>
      <c r="I90" s="45"/>
      <c r="J90" s="328">
        <v>3.1156405109999999E-3</v>
      </c>
      <c r="K90" s="327">
        <f t="shared" si="6"/>
        <v>7.1319394889999988E-3</v>
      </c>
      <c r="L90" s="45"/>
      <c r="M90" s="202">
        <f t="shared" si="7"/>
        <v>0.14383822651322173</v>
      </c>
      <c r="N90" s="325">
        <v>7.9755557499294E-2</v>
      </c>
      <c r="O90" s="329">
        <f t="shared" si="8"/>
        <v>0</v>
      </c>
      <c r="P90" s="330">
        <f t="shared" si="9"/>
        <v>0</v>
      </c>
      <c r="Q90" s="103"/>
    </row>
    <row r="91" spans="2:17" ht="14.15" customHeight="1">
      <c r="B91" s="324" t="s">
        <v>937</v>
      </c>
      <c r="C91" s="325">
        <v>0.35322500000000001</v>
      </c>
      <c r="D91" s="326">
        <v>0</v>
      </c>
      <c r="E91" s="326">
        <v>0</v>
      </c>
      <c r="F91" s="325">
        <v>0.37720865999999997</v>
      </c>
      <c r="G91" s="325">
        <v>0.36622199999999999</v>
      </c>
      <c r="H91" s="327">
        <f t="shared" si="5"/>
        <v>-2.3983659999999962E-2</v>
      </c>
      <c r="I91" s="45"/>
      <c r="J91" s="328">
        <v>2.4963669118799998E-2</v>
      </c>
      <c r="K91" s="327">
        <f t="shared" si="6"/>
        <v>-4.8947329118799961E-2</v>
      </c>
      <c r="L91" s="45"/>
      <c r="M91" s="202">
        <f t="shared" si="7"/>
        <v>-0.12170735173662614</v>
      </c>
      <c r="N91" s="325">
        <v>0.51043556799548095</v>
      </c>
      <c r="O91" s="329">
        <f t="shared" si="8"/>
        <v>9.4009577829808728E-5</v>
      </c>
      <c r="P91" s="330">
        <f t="shared" si="9"/>
        <v>1.3925337431967702E-4</v>
      </c>
      <c r="Q91" s="103"/>
    </row>
    <row r="92" spans="2:17" ht="14.15" customHeight="1">
      <c r="B92" s="324" t="s">
        <v>938</v>
      </c>
      <c r="C92" s="325">
        <v>4.9750000000000003E-2</v>
      </c>
      <c r="D92" s="326">
        <v>0</v>
      </c>
      <c r="E92" s="326">
        <v>0</v>
      </c>
      <c r="F92" s="325">
        <v>3.7377670000000002E-2</v>
      </c>
      <c r="G92" s="325">
        <v>3.6289000000000002E-2</v>
      </c>
      <c r="H92" s="327">
        <f t="shared" si="5"/>
        <v>1.2372330000000001E-2</v>
      </c>
      <c r="I92" s="45"/>
      <c r="J92" s="328">
        <v>2.5573801814000002E-3</v>
      </c>
      <c r="K92" s="327">
        <f t="shared" si="6"/>
        <v>9.8149498186000002E-3</v>
      </c>
      <c r="L92" s="45"/>
      <c r="M92" s="202">
        <f t="shared" si="7"/>
        <v>0.24577281796358866</v>
      </c>
      <c r="N92" s="325">
        <v>8.93262243992093E-2</v>
      </c>
      <c r="O92" s="329">
        <f t="shared" si="8"/>
        <v>0</v>
      </c>
      <c r="P92" s="330">
        <f t="shared" si="9"/>
        <v>0</v>
      </c>
      <c r="Q92" s="103"/>
    </row>
    <row r="93" spans="2:17" ht="14.15" customHeight="1">
      <c r="B93" s="324" t="s">
        <v>939</v>
      </c>
      <c r="C93" s="325">
        <v>3.9800000000000002E-2</v>
      </c>
      <c r="D93" s="326">
        <v>0</v>
      </c>
      <c r="E93" s="326">
        <v>0</v>
      </c>
      <c r="F93" s="325">
        <v>7.8990699999999994E-3</v>
      </c>
      <c r="G93" s="325">
        <v>7.6689999999999996E-3</v>
      </c>
      <c r="H93" s="327">
        <f t="shared" si="5"/>
        <v>3.1900930000000001E-2</v>
      </c>
      <c r="I93" s="45"/>
      <c r="J93" s="328">
        <v>1.0712718734000001E-3</v>
      </c>
      <c r="K93" s="327">
        <f t="shared" si="6"/>
        <v>3.0829658126600001E-2</v>
      </c>
      <c r="L93" s="45"/>
      <c r="M93" s="202">
        <f t="shared" si="7"/>
        <v>3.4368431617996666</v>
      </c>
      <c r="N93" s="325">
        <v>5.1043556799548098E-2</v>
      </c>
      <c r="O93" s="329">
        <f t="shared" si="8"/>
        <v>0</v>
      </c>
      <c r="P93" s="330">
        <f t="shared" si="9"/>
        <v>0</v>
      </c>
      <c r="Q93" s="103"/>
    </row>
    <row r="94" spans="2:17" ht="14.15" customHeight="1">
      <c r="B94" s="324" t="s">
        <v>940</v>
      </c>
      <c r="C94" s="325">
        <v>0.5896325026</v>
      </c>
      <c r="D94" s="326">
        <v>0</v>
      </c>
      <c r="E94" s="326">
        <v>0</v>
      </c>
      <c r="F94" s="325">
        <v>0.55249303000000005</v>
      </c>
      <c r="G94" s="325">
        <v>0.53640100000000002</v>
      </c>
      <c r="H94" s="327">
        <f t="shared" si="5"/>
        <v>3.7139472599999945E-2</v>
      </c>
      <c r="I94" s="45"/>
      <c r="J94" s="328">
        <v>0.1029515512102</v>
      </c>
      <c r="K94" s="327">
        <f t="shared" si="6"/>
        <v>-6.5812078610200053E-2</v>
      </c>
      <c r="L94" s="45"/>
      <c r="M94" s="202">
        <f t="shared" si="7"/>
        <v>-0.10040830376335695</v>
      </c>
      <c r="N94" s="325">
        <v>0.48914801967015098</v>
      </c>
      <c r="O94" s="329">
        <f t="shared" si="8"/>
        <v>9.0088939150660813E-5</v>
      </c>
      <c r="P94" s="330">
        <f t="shared" si="9"/>
        <v>9.0826114098892404E-5</v>
      </c>
      <c r="Q94" s="103"/>
    </row>
    <row r="95" spans="2:17" ht="14.15" customHeight="1">
      <c r="B95" s="324" t="s">
        <v>941</v>
      </c>
      <c r="C95" s="325">
        <v>0.35052149930816301</v>
      </c>
      <c r="D95" s="326">
        <v>0</v>
      </c>
      <c r="E95" s="326">
        <v>0</v>
      </c>
      <c r="F95" s="325">
        <v>0.13789022000000001</v>
      </c>
      <c r="G95" s="325">
        <v>0.13387399999999999</v>
      </c>
      <c r="H95" s="327">
        <f t="shared" si="5"/>
        <v>0.212631279308163</v>
      </c>
      <c r="I95" s="45"/>
      <c r="J95" s="328">
        <v>5.9251427533999999E-3</v>
      </c>
      <c r="K95" s="327">
        <f t="shared" si="6"/>
        <v>0.206706136554763</v>
      </c>
      <c r="L95" s="45"/>
      <c r="M95" s="202">
        <f t="shared" si="7"/>
        <v>1.4373021949623122</v>
      </c>
      <c r="N95" s="325">
        <v>0.31423689654721798</v>
      </c>
      <c r="O95" s="329">
        <f t="shared" si="8"/>
        <v>0</v>
      </c>
      <c r="P95" s="330">
        <f t="shared" si="9"/>
        <v>0</v>
      </c>
      <c r="Q95" s="103"/>
    </row>
    <row r="96" spans="2:17" ht="14.15" customHeight="1">
      <c r="B96" s="324" t="s">
        <v>942</v>
      </c>
      <c r="C96" s="325">
        <v>0.60071992170869604</v>
      </c>
      <c r="D96" s="326">
        <v>0</v>
      </c>
      <c r="E96" s="326">
        <v>0</v>
      </c>
      <c r="F96" s="325">
        <v>0.53161493000000004</v>
      </c>
      <c r="G96" s="325">
        <v>0.51613100000000001</v>
      </c>
      <c r="H96" s="327">
        <f t="shared" si="5"/>
        <v>6.9104991708695995E-2</v>
      </c>
      <c r="I96" s="45"/>
      <c r="J96" s="328">
        <v>2.9100601268200001E-2</v>
      </c>
      <c r="K96" s="327">
        <f t="shared" si="6"/>
        <v>4.0004390440495995E-2</v>
      </c>
      <c r="L96" s="45"/>
      <c r="M96" s="202">
        <f t="shared" si="7"/>
        <v>7.1345251218591976E-2</v>
      </c>
      <c r="N96" s="325">
        <v>0.57583512514490198</v>
      </c>
      <c r="O96" s="329">
        <f t="shared" si="8"/>
        <v>0</v>
      </c>
      <c r="P96" s="330">
        <f t="shared" si="9"/>
        <v>0</v>
      </c>
      <c r="Q96" s="103"/>
    </row>
    <row r="97" spans="2:17" ht="14.15" customHeight="1">
      <c r="B97" s="324" t="s">
        <v>943</v>
      </c>
      <c r="C97" s="325">
        <v>4.2627410000000001</v>
      </c>
      <c r="D97" s="326">
        <v>0</v>
      </c>
      <c r="E97" s="326">
        <v>0</v>
      </c>
      <c r="F97" s="325">
        <v>4.24535821</v>
      </c>
      <c r="G97" s="325">
        <v>4.1217069999999998</v>
      </c>
      <c r="H97" s="327">
        <f t="shared" si="5"/>
        <v>1.7382790000000092E-2</v>
      </c>
      <c r="I97" s="45"/>
      <c r="J97" s="328">
        <v>0.1689228031759</v>
      </c>
      <c r="K97" s="327">
        <f t="shared" si="6"/>
        <v>-0.15154001317589991</v>
      </c>
      <c r="L97" s="45"/>
      <c r="M97" s="202">
        <f t="shared" si="7"/>
        <v>-3.4329489383113122E-2</v>
      </c>
      <c r="N97" s="325">
        <v>5.4856872369672303</v>
      </c>
      <c r="O97" s="329">
        <f t="shared" si="8"/>
        <v>1.0103275978178405E-3</v>
      </c>
      <c r="P97" s="330">
        <f t="shared" si="9"/>
        <v>1.1906850582810357E-4</v>
      </c>
      <c r="Q97" s="103"/>
    </row>
    <row r="98" spans="2:17" ht="14.15" customHeight="1">
      <c r="B98" s="324" t="s">
        <v>944</v>
      </c>
      <c r="C98" s="325">
        <v>6.97845791391304</v>
      </c>
      <c r="D98" s="326">
        <v>0</v>
      </c>
      <c r="E98" s="326">
        <v>0</v>
      </c>
      <c r="F98" s="325">
        <v>7.2666324900000001</v>
      </c>
      <c r="G98" s="325">
        <v>7.054983</v>
      </c>
      <c r="H98" s="327">
        <f t="shared" si="5"/>
        <v>-0.28817457608696007</v>
      </c>
      <c r="I98" s="45"/>
      <c r="J98" s="328">
        <v>0.58067660227590001</v>
      </c>
      <c r="K98" s="327">
        <f t="shared" si="6"/>
        <v>-0.86885117836286008</v>
      </c>
      <c r="L98" s="45"/>
      <c r="M98" s="202">
        <f t="shared" si="7"/>
        <v>-0.11071963244293125</v>
      </c>
      <c r="N98" s="325">
        <v>14.6365134493099</v>
      </c>
      <c r="O98" s="329">
        <f t="shared" si="8"/>
        <v>2.6956829354064984E-3</v>
      </c>
      <c r="P98" s="330">
        <f t="shared" si="9"/>
        <v>3.304593773119801E-3</v>
      </c>
      <c r="Q98" s="103"/>
    </row>
    <row r="99" spans="2:17" ht="14.15" customHeight="1">
      <c r="B99" s="324" t="s">
        <v>945</v>
      </c>
      <c r="C99" s="325">
        <v>0.59699999999999998</v>
      </c>
      <c r="D99" s="326">
        <v>0</v>
      </c>
      <c r="E99" s="326">
        <v>0</v>
      </c>
      <c r="F99" s="325">
        <v>0.69369985000000001</v>
      </c>
      <c r="G99" s="325">
        <v>0.67349499999999995</v>
      </c>
      <c r="H99" s="327">
        <f t="shared" si="5"/>
        <v>-9.6699850000000032E-2</v>
      </c>
      <c r="I99" s="45"/>
      <c r="J99" s="328">
        <v>3.8514215672000002E-2</v>
      </c>
      <c r="K99" s="327">
        <f t="shared" si="6"/>
        <v>-0.13521406567200003</v>
      </c>
      <c r="L99" s="45"/>
      <c r="M99" s="202">
        <f t="shared" si="7"/>
        <v>-0.18466466571890472</v>
      </c>
      <c r="N99" s="325">
        <v>0.99792410327658598</v>
      </c>
      <c r="O99" s="329">
        <f t="shared" si="8"/>
        <v>1.8379288109494137E-4</v>
      </c>
      <c r="P99" s="330">
        <f t="shared" si="9"/>
        <v>6.2675281629633831E-4</v>
      </c>
      <c r="Q99" s="103"/>
    </row>
    <row r="100" spans="2:17" ht="14.15" customHeight="1">
      <c r="B100" s="324" t="s">
        <v>946</v>
      </c>
      <c r="C100" s="325">
        <v>0.58704000000000001</v>
      </c>
      <c r="D100" s="326">
        <v>0</v>
      </c>
      <c r="E100" s="326">
        <v>0</v>
      </c>
      <c r="F100" s="325">
        <v>0.36498153</v>
      </c>
      <c r="G100" s="325">
        <v>0.35435100000000003</v>
      </c>
      <c r="H100" s="327">
        <f t="shared" si="5"/>
        <v>0.22205847000000001</v>
      </c>
      <c r="I100" s="45"/>
      <c r="J100" s="328">
        <v>2.2723750057799998E-2</v>
      </c>
      <c r="K100" s="327">
        <f t="shared" si="6"/>
        <v>0.19933471994220001</v>
      </c>
      <c r="L100" s="45"/>
      <c r="M100" s="202">
        <f t="shared" si="7"/>
        <v>0.5141398123659362</v>
      </c>
      <c r="N100" s="325">
        <v>0.76050695684908098</v>
      </c>
      <c r="O100" s="329">
        <f t="shared" si="8"/>
        <v>0</v>
      </c>
      <c r="P100" s="330">
        <f t="shared" si="9"/>
        <v>0</v>
      </c>
      <c r="Q100" s="103"/>
    </row>
    <row r="101" spans="2:17" ht="14.15" customHeight="1">
      <c r="B101" s="324" t="s">
        <v>947</v>
      </c>
      <c r="C101" s="325">
        <v>0.39800000000000002</v>
      </c>
      <c r="D101" s="326">
        <v>0</v>
      </c>
      <c r="E101" s="326">
        <v>0</v>
      </c>
      <c r="F101" s="325">
        <v>0.37581506999999997</v>
      </c>
      <c r="G101" s="325">
        <v>0.364869</v>
      </c>
      <c r="H101" s="327">
        <f t="shared" si="5"/>
        <v>2.2184930000000047E-2</v>
      </c>
      <c r="I101" s="45"/>
      <c r="J101" s="328">
        <v>2.02451578209E-2</v>
      </c>
      <c r="K101" s="327">
        <f t="shared" si="6"/>
        <v>1.9397721791000466E-3</v>
      </c>
      <c r="L101" s="45"/>
      <c r="M101" s="202">
        <f t="shared" si="7"/>
        <v>4.8976697048642289E-3</v>
      </c>
      <c r="N101" s="325">
        <v>0.87825041971150197</v>
      </c>
      <c r="O101" s="329">
        <f t="shared" si="8"/>
        <v>0</v>
      </c>
      <c r="P101" s="330">
        <f t="shared" si="9"/>
        <v>0</v>
      </c>
      <c r="Q101" s="103"/>
    </row>
    <row r="102" spans="2:17" ht="14.15" customHeight="1">
      <c r="B102" s="324" t="s">
        <v>948</v>
      </c>
      <c r="C102" s="325">
        <v>5.7371999999999999E-2</v>
      </c>
      <c r="D102" s="326">
        <v>0</v>
      </c>
      <c r="E102" s="326">
        <v>0</v>
      </c>
      <c r="F102" s="325">
        <v>1.9662700000000002E-2</v>
      </c>
      <c r="G102" s="325">
        <v>1.9089999999999999E-2</v>
      </c>
      <c r="H102" s="327">
        <f t="shared" si="5"/>
        <v>3.7709300000000001E-2</v>
      </c>
      <c r="I102" s="45"/>
      <c r="J102" s="328">
        <v>9.9925841399999991E-4</v>
      </c>
      <c r="K102" s="327">
        <f t="shared" si="6"/>
        <v>3.6710041586000004E-2</v>
      </c>
      <c r="L102" s="45"/>
      <c r="M102" s="202">
        <f t="shared" si="7"/>
        <v>1.776697099589855</v>
      </c>
      <c r="N102" s="325">
        <v>0.11581324215975899</v>
      </c>
      <c r="O102" s="329">
        <f t="shared" si="8"/>
        <v>0</v>
      </c>
      <c r="P102" s="330">
        <f t="shared" si="9"/>
        <v>0</v>
      </c>
      <c r="Q102" s="103"/>
    </row>
    <row r="103" spans="2:17" ht="14.15" customHeight="1">
      <c r="B103" s="324" t="s">
        <v>949</v>
      </c>
      <c r="C103" s="325">
        <v>1.8329509931374999E-2</v>
      </c>
      <c r="D103" s="326">
        <v>0</v>
      </c>
      <c r="E103" s="326">
        <v>0</v>
      </c>
      <c r="F103" s="325">
        <v>1.351669E-2</v>
      </c>
      <c r="G103" s="325">
        <v>1.3122999999999999E-2</v>
      </c>
      <c r="H103" s="327">
        <f t="shared" si="5"/>
        <v>4.8128199313749991E-3</v>
      </c>
      <c r="I103" s="45"/>
      <c r="J103" s="328">
        <v>1.2654325178000001E-3</v>
      </c>
      <c r="K103" s="327">
        <f t="shared" si="6"/>
        <v>3.5473874135749988E-3</v>
      </c>
      <c r="L103" s="45"/>
      <c r="M103" s="202">
        <f t="shared" si="7"/>
        <v>0.23997821755998752</v>
      </c>
      <c r="N103" s="325">
        <v>6.94879452958551E-2</v>
      </c>
      <c r="O103" s="329">
        <f t="shared" si="8"/>
        <v>0</v>
      </c>
      <c r="P103" s="330">
        <f t="shared" si="9"/>
        <v>0</v>
      </c>
      <c r="Q103" s="103"/>
    </row>
    <row r="104" spans="2:17" ht="14.15" customHeight="1">
      <c r="B104" s="324" t="s">
        <v>950</v>
      </c>
      <c r="C104" s="325">
        <v>2.9544000000000001E-2</v>
      </c>
      <c r="D104" s="326">
        <v>0</v>
      </c>
      <c r="E104" s="326">
        <v>0</v>
      </c>
      <c r="F104" s="325">
        <v>1.007546E-2</v>
      </c>
      <c r="G104" s="325">
        <v>9.7820000000000008E-3</v>
      </c>
      <c r="H104" s="327">
        <f t="shared" si="5"/>
        <v>1.9468539999999999E-2</v>
      </c>
      <c r="I104" s="45"/>
      <c r="J104" s="328">
        <v>8.8885708120000002E-4</v>
      </c>
      <c r="K104" s="327">
        <f t="shared" si="6"/>
        <v>1.8579682918799998E-2</v>
      </c>
      <c r="L104" s="45"/>
      <c r="M104" s="202">
        <f t="shared" si="7"/>
        <v>1.6945590665795054</v>
      </c>
      <c r="N104" s="325">
        <v>6.0715247934052502E-2</v>
      </c>
      <c r="O104" s="329">
        <f t="shared" si="8"/>
        <v>0</v>
      </c>
      <c r="P104" s="330">
        <f t="shared" si="9"/>
        <v>0</v>
      </c>
      <c r="Q104" s="103"/>
    </row>
    <row r="105" spans="2:17" ht="14.15" customHeight="1">
      <c r="B105" s="324" t="s">
        <v>951</v>
      </c>
      <c r="C105" s="325">
        <v>1.0171725052559E-2</v>
      </c>
      <c r="D105" s="326">
        <v>0</v>
      </c>
      <c r="E105" s="326">
        <v>0</v>
      </c>
      <c r="F105" s="325">
        <v>1.1311460000000001E-2</v>
      </c>
      <c r="G105" s="325">
        <v>1.0982E-2</v>
      </c>
      <c r="H105" s="327">
        <f t="shared" si="5"/>
        <v>-1.1397349474410005E-3</v>
      </c>
      <c r="I105" s="45"/>
      <c r="J105" s="328">
        <v>1.1262820722E-3</v>
      </c>
      <c r="K105" s="327">
        <f t="shared" si="6"/>
        <v>-2.2660170196410006E-3</v>
      </c>
      <c r="L105" s="45"/>
      <c r="M105" s="202">
        <f t="shared" si="7"/>
        <v>-0.18218877723038238</v>
      </c>
      <c r="N105" s="325">
        <v>3.8604414053252802E-2</v>
      </c>
      <c r="O105" s="329">
        <f t="shared" si="8"/>
        <v>7.1099760578313802E-6</v>
      </c>
      <c r="P105" s="330">
        <f t="shared" si="9"/>
        <v>2.3599966169483989E-5</v>
      </c>
      <c r="Q105" s="103"/>
    </row>
    <row r="106" spans="2:17" ht="14.15" customHeight="1">
      <c r="B106" s="324" t="s">
        <v>952</v>
      </c>
      <c r="C106" s="325">
        <v>1.4999999999999999E-2</v>
      </c>
      <c r="D106" s="326">
        <v>0</v>
      </c>
      <c r="E106" s="326">
        <v>0</v>
      </c>
      <c r="F106" s="325">
        <v>4.0324499999999999E-3</v>
      </c>
      <c r="G106" s="325">
        <v>3.9150000000000001E-3</v>
      </c>
      <c r="H106" s="327">
        <f t="shared" si="5"/>
        <v>1.096755E-2</v>
      </c>
      <c r="I106" s="45"/>
      <c r="J106" s="328">
        <v>3.2259600000000003E-4</v>
      </c>
      <c r="K106" s="327">
        <f t="shared" si="6"/>
        <v>1.0644954E-2</v>
      </c>
      <c r="L106" s="45"/>
      <c r="M106" s="202">
        <f t="shared" si="7"/>
        <v>2.444280496692802</v>
      </c>
      <c r="N106" s="325">
        <v>2.14193220638485E-2</v>
      </c>
      <c r="O106" s="329">
        <f t="shared" si="8"/>
        <v>0</v>
      </c>
      <c r="P106" s="330">
        <f t="shared" si="9"/>
        <v>0</v>
      </c>
      <c r="Q106" s="103"/>
    </row>
    <row r="107" spans="2:17" ht="14.15" customHeight="1">
      <c r="B107" s="324" t="s">
        <v>953</v>
      </c>
      <c r="C107" s="325">
        <v>1.649</v>
      </c>
      <c r="D107" s="326">
        <v>0</v>
      </c>
      <c r="E107" s="326">
        <v>0</v>
      </c>
      <c r="F107" s="325">
        <v>1.3602622900000001</v>
      </c>
      <c r="G107" s="325">
        <v>1.320643</v>
      </c>
      <c r="H107" s="327">
        <f t="shared" si="5"/>
        <v>0.28873770999999993</v>
      </c>
      <c r="I107" s="45"/>
      <c r="J107" s="328">
        <v>0.1199887366009</v>
      </c>
      <c r="K107" s="327">
        <f t="shared" si="6"/>
        <v>0.16874897339909994</v>
      </c>
      <c r="L107" s="45"/>
      <c r="M107" s="202">
        <f t="shared" si="7"/>
        <v>0.11400024074740765</v>
      </c>
      <c r="N107" s="325">
        <v>2.8952904241163102</v>
      </c>
      <c r="O107" s="329">
        <f t="shared" si="8"/>
        <v>0</v>
      </c>
      <c r="P107" s="330">
        <f t="shared" si="9"/>
        <v>0</v>
      </c>
      <c r="Q107" s="103"/>
    </row>
    <row r="108" spans="2:17" ht="14.15" customHeight="1">
      <c r="B108" s="324" t="s">
        <v>954</v>
      </c>
      <c r="C108" s="325">
        <v>0.52815051481249997</v>
      </c>
      <c r="D108" s="326">
        <v>0</v>
      </c>
      <c r="E108" s="326">
        <v>0</v>
      </c>
      <c r="F108" s="325">
        <v>0.2725071</v>
      </c>
      <c r="G108" s="325">
        <v>0.26457000000000003</v>
      </c>
      <c r="H108" s="327">
        <f t="shared" si="5"/>
        <v>0.25564341481249997</v>
      </c>
      <c r="I108" s="45"/>
      <c r="J108" s="328">
        <v>1.5884438859E-2</v>
      </c>
      <c r="K108" s="327">
        <f t="shared" si="6"/>
        <v>0.23975897595349996</v>
      </c>
      <c r="L108" s="45"/>
      <c r="M108" s="202">
        <f t="shared" si="7"/>
        <v>0.8313661936896235</v>
      </c>
      <c r="N108" s="325">
        <v>0.49494908926234199</v>
      </c>
      <c r="O108" s="329">
        <f t="shared" si="8"/>
        <v>0</v>
      </c>
      <c r="P108" s="330">
        <f t="shared" si="9"/>
        <v>0</v>
      </c>
      <c r="Q108" s="103"/>
    </row>
    <row r="109" spans="2:17" ht="14.15" customHeight="1">
      <c r="B109" s="324" t="s">
        <v>955</v>
      </c>
      <c r="C109" s="325">
        <v>0.85675008485833304</v>
      </c>
      <c r="D109" s="326">
        <v>0</v>
      </c>
      <c r="E109" s="326">
        <v>0</v>
      </c>
      <c r="F109" s="325">
        <v>0.37344092000000001</v>
      </c>
      <c r="G109" s="325">
        <v>0.362564</v>
      </c>
      <c r="H109" s="327">
        <f t="shared" si="5"/>
        <v>0.48330916485833303</v>
      </c>
      <c r="I109" s="45"/>
      <c r="J109" s="328">
        <v>1.72268296396E-2</v>
      </c>
      <c r="K109" s="327">
        <f t="shared" si="6"/>
        <v>0.46608233521873305</v>
      </c>
      <c r="L109" s="45"/>
      <c r="M109" s="202">
        <f t="shared" si="7"/>
        <v>1.1930402129397801</v>
      </c>
      <c r="N109" s="325">
        <v>1.1306189980208401</v>
      </c>
      <c r="O109" s="329">
        <f t="shared" si="8"/>
        <v>0</v>
      </c>
      <c r="P109" s="330">
        <f t="shared" si="9"/>
        <v>0</v>
      </c>
      <c r="Q109" s="103"/>
    </row>
    <row r="110" spans="2:17" ht="14.15" customHeight="1">
      <c r="B110" s="324" t="s">
        <v>956</v>
      </c>
      <c r="C110" s="325">
        <v>5.83232967927826</v>
      </c>
      <c r="D110" s="326">
        <v>0</v>
      </c>
      <c r="E110" s="326">
        <v>0</v>
      </c>
      <c r="F110" s="325">
        <v>3.49825389</v>
      </c>
      <c r="G110" s="325">
        <v>3.396363</v>
      </c>
      <c r="H110" s="327">
        <f t="shared" si="5"/>
        <v>2.33407578927826</v>
      </c>
      <c r="I110" s="45"/>
      <c r="J110" s="328">
        <v>0.30280885671840002</v>
      </c>
      <c r="K110" s="327">
        <f t="shared" si="6"/>
        <v>2.03126693255986</v>
      </c>
      <c r="L110" s="45"/>
      <c r="M110" s="202">
        <f t="shared" si="7"/>
        <v>0.53439447541704721</v>
      </c>
      <c r="N110" s="325">
        <v>8.5456500872061394</v>
      </c>
      <c r="O110" s="329">
        <f t="shared" si="8"/>
        <v>0</v>
      </c>
      <c r="P110" s="330">
        <f t="shared" si="9"/>
        <v>0</v>
      </c>
      <c r="Q110" s="103"/>
    </row>
    <row r="111" spans="2:17" ht="14.15" customHeight="1">
      <c r="B111" s="324" t="s">
        <v>957</v>
      </c>
      <c r="C111" s="325">
        <v>2.10809070547083</v>
      </c>
      <c r="D111" s="326">
        <v>0</v>
      </c>
      <c r="E111" s="326">
        <v>0</v>
      </c>
      <c r="F111" s="325">
        <v>1.91379871</v>
      </c>
      <c r="G111" s="325">
        <v>1.8580570000000001</v>
      </c>
      <c r="H111" s="327">
        <f t="shared" si="5"/>
        <v>0.19429199547082998</v>
      </c>
      <c r="I111" s="45"/>
      <c r="J111" s="328">
        <v>0.1026561628044</v>
      </c>
      <c r="K111" s="327">
        <f t="shared" si="6"/>
        <v>9.1635832666429981E-2</v>
      </c>
      <c r="L111" s="45"/>
      <c r="M111" s="202">
        <f t="shared" si="7"/>
        <v>4.5444028479043892E-2</v>
      </c>
      <c r="N111" s="325">
        <v>5.1330108430431398</v>
      </c>
      <c r="O111" s="329">
        <f t="shared" si="8"/>
        <v>0</v>
      </c>
      <c r="P111" s="330">
        <f t="shared" si="9"/>
        <v>0</v>
      </c>
      <c r="Q111" s="103"/>
    </row>
    <row r="112" spans="2:17" ht="14.15" customHeight="1">
      <c r="B112" s="324" t="s">
        <v>958</v>
      </c>
      <c r="C112" s="325">
        <v>2.9849999999999998E-3</v>
      </c>
      <c r="D112" s="326">
        <v>0</v>
      </c>
      <c r="E112" s="326">
        <v>0</v>
      </c>
      <c r="F112" s="325">
        <v>1.64697E-3</v>
      </c>
      <c r="G112" s="325">
        <v>1.5989999999999999E-3</v>
      </c>
      <c r="H112" s="327">
        <f t="shared" si="5"/>
        <v>1.3380299999999998E-3</v>
      </c>
      <c r="I112" s="45"/>
      <c r="J112" s="328">
        <v>1.3175759999999999E-4</v>
      </c>
      <c r="K112" s="327">
        <f t="shared" si="6"/>
        <v>1.2062723999999999E-3</v>
      </c>
      <c r="L112" s="45"/>
      <c r="M112" s="202">
        <f t="shared" si="7"/>
        <v>0.67816589791489146</v>
      </c>
      <c r="N112" s="325">
        <v>1.6174806838638599E-2</v>
      </c>
      <c r="O112" s="329">
        <f t="shared" si="8"/>
        <v>0</v>
      </c>
      <c r="P112" s="330">
        <f t="shared" si="9"/>
        <v>0</v>
      </c>
      <c r="Q112" s="103"/>
    </row>
    <row r="113" spans="2:17" ht="14.15" customHeight="1">
      <c r="B113" s="324" t="s">
        <v>959</v>
      </c>
      <c r="C113" s="325">
        <v>1.1939999999999999E-2</v>
      </c>
      <c r="D113" s="326">
        <v>0</v>
      </c>
      <c r="E113" s="326">
        <v>0</v>
      </c>
      <c r="F113" s="325">
        <v>9.9518599999999999E-3</v>
      </c>
      <c r="G113" s="325">
        <v>9.6620000000000004E-3</v>
      </c>
      <c r="H113" s="327">
        <f t="shared" si="5"/>
        <v>1.9881399999999994E-3</v>
      </c>
      <c r="I113" s="45"/>
      <c r="J113" s="328">
        <v>6.6150013420000005E-4</v>
      </c>
      <c r="K113" s="327">
        <f t="shared" si="6"/>
        <v>1.3266398657999993E-3</v>
      </c>
      <c r="L113" s="45"/>
      <c r="M113" s="202">
        <f t="shared" si="7"/>
        <v>0.12499715914897642</v>
      </c>
      <c r="N113" s="325">
        <v>2.2644729574094101E-2</v>
      </c>
      <c r="O113" s="329">
        <f t="shared" si="8"/>
        <v>0</v>
      </c>
      <c r="P113" s="330">
        <f t="shared" si="9"/>
        <v>0</v>
      </c>
      <c r="Q113" s="103"/>
    </row>
    <row r="114" spans="2:17" ht="14.15" customHeight="1">
      <c r="B114" s="324" t="s">
        <v>960</v>
      </c>
      <c r="C114" s="325">
        <v>0.61292000000000002</v>
      </c>
      <c r="D114" s="326">
        <v>0</v>
      </c>
      <c r="E114" s="326">
        <v>0</v>
      </c>
      <c r="F114" s="325">
        <v>0.47941246999999998</v>
      </c>
      <c r="G114" s="325">
        <v>0.465449</v>
      </c>
      <c r="H114" s="327">
        <f t="shared" si="5"/>
        <v>0.13350753000000004</v>
      </c>
      <c r="I114" s="45"/>
      <c r="J114" s="328">
        <v>4.5577743522899998E-2</v>
      </c>
      <c r="K114" s="327">
        <f t="shared" si="6"/>
        <v>8.7929786477100036E-2</v>
      </c>
      <c r="L114" s="45"/>
      <c r="M114" s="202">
        <f t="shared" si="7"/>
        <v>0.16748842971196559</v>
      </c>
      <c r="N114" s="325">
        <v>1.0076904660471899</v>
      </c>
      <c r="O114" s="329">
        <f t="shared" si="8"/>
        <v>0</v>
      </c>
      <c r="P114" s="330">
        <f t="shared" si="9"/>
        <v>0</v>
      </c>
      <c r="Q114" s="103"/>
    </row>
    <row r="115" spans="2:17" ht="14.15" customHeight="1">
      <c r="B115" s="324" t="s">
        <v>961</v>
      </c>
      <c r="C115" s="325">
        <v>2.9849999999999998E-3</v>
      </c>
      <c r="D115" s="326">
        <v>0</v>
      </c>
      <c r="E115" s="326">
        <v>0</v>
      </c>
      <c r="F115" s="325">
        <v>1.41625E-3</v>
      </c>
      <c r="G115" s="325">
        <v>1.3749999999999999E-3</v>
      </c>
      <c r="H115" s="327">
        <f t="shared" si="5"/>
        <v>1.5687499999999998E-3</v>
      </c>
      <c r="I115" s="45"/>
      <c r="J115" s="328">
        <v>1.133E-4</v>
      </c>
      <c r="K115" s="327">
        <f t="shared" si="6"/>
        <v>1.4554499999999998E-3</v>
      </c>
      <c r="L115" s="45"/>
      <c r="M115" s="202">
        <f t="shared" si="7"/>
        <v>0.95155437873884463</v>
      </c>
      <c r="N115" s="325">
        <v>1.1322364787047E-2</v>
      </c>
      <c r="O115" s="329">
        <f t="shared" si="8"/>
        <v>0</v>
      </c>
      <c r="P115" s="330">
        <f t="shared" si="9"/>
        <v>0</v>
      </c>
      <c r="Q115" s="103"/>
    </row>
    <row r="116" spans="2:17" ht="14.15" customHeight="1">
      <c r="B116" s="324" t="s">
        <v>962</v>
      </c>
      <c r="C116" s="325">
        <v>0.97</v>
      </c>
      <c r="D116" s="326">
        <v>0</v>
      </c>
      <c r="E116" s="326">
        <v>0</v>
      </c>
      <c r="F116" s="325">
        <v>0.99855925000000001</v>
      </c>
      <c r="G116" s="325">
        <v>0.96947499999999998</v>
      </c>
      <c r="H116" s="327">
        <f t="shared" si="5"/>
        <v>-2.8559250000000036E-2</v>
      </c>
      <c r="I116" s="45"/>
      <c r="J116" s="328">
        <v>0.13284832261999999</v>
      </c>
      <c r="K116" s="327">
        <f t="shared" si="6"/>
        <v>-0.16140757262000002</v>
      </c>
      <c r="L116" s="45"/>
      <c r="M116" s="202">
        <f t="shared" si="7"/>
        <v>-0.14266085584545682</v>
      </c>
      <c r="N116" s="325">
        <v>1.6773274691668301</v>
      </c>
      <c r="O116" s="329">
        <f t="shared" si="8"/>
        <v>3.0892213855307054E-4</v>
      </c>
      <c r="P116" s="330">
        <f t="shared" si="9"/>
        <v>6.2872203697875129E-4</v>
      </c>
      <c r="Q116" s="103"/>
    </row>
    <row r="117" spans="2:17" ht="14.15" customHeight="1">
      <c r="B117" s="324" t="s">
        <v>963</v>
      </c>
      <c r="C117" s="325">
        <v>1.2513000000000001</v>
      </c>
      <c r="D117" s="326">
        <v>0</v>
      </c>
      <c r="E117" s="326">
        <v>0</v>
      </c>
      <c r="F117" s="325">
        <v>0.82565109000000003</v>
      </c>
      <c r="G117" s="325">
        <v>0.80160299999999995</v>
      </c>
      <c r="H117" s="327">
        <f t="shared" si="5"/>
        <v>0.42564891000000005</v>
      </c>
      <c r="I117" s="45"/>
      <c r="J117" s="328">
        <v>9.4355406565200001E-2</v>
      </c>
      <c r="K117" s="327">
        <f t="shared" si="6"/>
        <v>0.33129350343480002</v>
      </c>
      <c r="L117" s="45"/>
      <c r="M117" s="202">
        <f t="shared" si="7"/>
        <v>0.36009909133432033</v>
      </c>
      <c r="N117" s="325">
        <v>1.4585865937450799</v>
      </c>
      <c r="O117" s="329">
        <f t="shared" si="8"/>
        <v>0</v>
      </c>
      <c r="P117" s="330">
        <f t="shared" si="9"/>
        <v>0</v>
      </c>
      <c r="Q117" s="103"/>
    </row>
    <row r="118" spans="2:17" ht="14.15" customHeight="1">
      <c r="B118" s="324" t="s">
        <v>964</v>
      </c>
      <c r="C118" s="325">
        <v>0.65689712212473095</v>
      </c>
      <c r="D118" s="326">
        <v>0</v>
      </c>
      <c r="E118" s="326">
        <v>0</v>
      </c>
      <c r="F118" s="325">
        <v>0.73594736000000005</v>
      </c>
      <c r="G118" s="325">
        <v>0.71451200000000004</v>
      </c>
      <c r="H118" s="327">
        <f t="shared" si="5"/>
        <v>-7.9050237875269103E-2</v>
      </c>
      <c r="I118" s="45"/>
      <c r="J118" s="328">
        <v>6.0053304575999999E-2</v>
      </c>
      <c r="K118" s="327">
        <f t="shared" si="6"/>
        <v>-0.1391035424512691</v>
      </c>
      <c r="L118" s="45"/>
      <c r="M118" s="202">
        <f t="shared" si="7"/>
        <v>-0.17475304813390374</v>
      </c>
      <c r="N118" s="325">
        <v>1.48969970983862</v>
      </c>
      <c r="O118" s="329">
        <f t="shared" si="8"/>
        <v>2.7436575661270748E-4</v>
      </c>
      <c r="P118" s="330">
        <f t="shared" si="9"/>
        <v>8.3787537310653902E-4</v>
      </c>
      <c r="Q118" s="103"/>
    </row>
    <row r="119" spans="2:17" ht="14.15" customHeight="1">
      <c r="B119" s="324" t="s">
        <v>965</v>
      </c>
      <c r="C119" s="325">
        <v>122.77998334953099</v>
      </c>
      <c r="D119" s="326">
        <v>0</v>
      </c>
      <c r="E119" s="326">
        <v>0</v>
      </c>
      <c r="F119" s="325">
        <v>134.84171355000001</v>
      </c>
      <c r="G119" s="325">
        <v>130.91428500000001</v>
      </c>
      <c r="H119" s="327">
        <f t="shared" si="5"/>
        <v>-12.061730200469015</v>
      </c>
      <c r="I119" s="45"/>
      <c r="J119" s="328">
        <v>8.3318694802545004</v>
      </c>
      <c r="K119" s="327">
        <f t="shared" si="6"/>
        <v>-20.393599680723515</v>
      </c>
      <c r="L119" s="45"/>
      <c r="M119" s="202">
        <f t="shared" si="7"/>
        <v>-0.14243968230098755</v>
      </c>
      <c r="N119" s="325">
        <v>380.39409000711902</v>
      </c>
      <c r="O119" s="329">
        <f t="shared" si="8"/>
        <v>7.0059161337362216E-2</v>
      </c>
      <c r="P119" s="330">
        <f t="shared" si="9"/>
        <v>0.14214347446869066</v>
      </c>
      <c r="Q119" s="103"/>
    </row>
    <row r="120" spans="2:17" ht="14.15" customHeight="1">
      <c r="B120" s="324" t="s">
        <v>966</v>
      </c>
      <c r="C120" s="325">
        <v>11.7934960796211</v>
      </c>
      <c r="D120" s="326">
        <v>0</v>
      </c>
      <c r="E120" s="326">
        <v>0</v>
      </c>
      <c r="F120" s="325">
        <v>12.10918676</v>
      </c>
      <c r="G120" s="325">
        <v>11.756492</v>
      </c>
      <c r="H120" s="327">
        <f t="shared" si="5"/>
        <v>-0.31569068037889991</v>
      </c>
      <c r="I120" s="45"/>
      <c r="J120" s="328">
        <v>1.0565265448100001</v>
      </c>
      <c r="K120" s="327">
        <f t="shared" si="6"/>
        <v>-1.3722172251889</v>
      </c>
      <c r="L120" s="45"/>
      <c r="M120" s="202">
        <f t="shared" si="7"/>
        <v>-0.10422657651884082</v>
      </c>
      <c r="N120" s="325">
        <v>33.6790721206958</v>
      </c>
      <c r="O120" s="329">
        <f t="shared" si="8"/>
        <v>6.2028501740190728E-3</v>
      </c>
      <c r="P120" s="330">
        <f t="shared" si="9"/>
        <v>6.7382673318865209E-3</v>
      </c>
      <c r="Q120" s="103"/>
    </row>
    <row r="121" spans="2:17" ht="14.15" customHeight="1">
      <c r="B121" s="324" t="s">
        <v>967</v>
      </c>
      <c r="C121" s="325">
        <v>14.462217824720801</v>
      </c>
      <c r="D121" s="326">
        <v>0</v>
      </c>
      <c r="E121" s="326">
        <v>0</v>
      </c>
      <c r="F121" s="325">
        <v>13.903803140000001</v>
      </c>
      <c r="G121" s="325">
        <v>13.498837999999999</v>
      </c>
      <c r="H121" s="327">
        <f t="shared" si="5"/>
        <v>0.55841468472080003</v>
      </c>
      <c r="I121" s="45"/>
      <c r="J121" s="328">
        <v>0.34981968700240001</v>
      </c>
      <c r="K121" s="327">
        <f t="shared" si="6"/>
        <v>0.20859499771840001</v>
      </c>
      <c r="L121" s="45"/>
      <c r="M121" s="202">
        <f t="shared" si="7"/>
        <v>1.4634524867827476E-2</v>
      </c>
      <c r="N121" s="325">
        <v>35.9772275404233</v>
      </c>
      <c r="O121" s="329">
        <f t="shared" si="8"/>
        <v>0</v>
      </c>
      <c r="P121" s="330">
        <f t="shared" si="9"/>
        <v>0</v>
      </c>
      <c r="Q121" s="103"/>
    </row>
    <row r="122" spans="2:17" ht="14.15" customHeight="1">
      <c r="B122" s="324" t="s">
        <v>968</v>
      </c>
      <c r="C122" s="325">
        <v>1.94</v>
      </c>
      <c r="D122" s="326">
        <v>0</v>
      </c>
      <c r="E122" s="326">
        <v>0</v>
      </c>
      <c r="F122" s="325">
        <v>1.8093762799999999</v>
      </c>
      <c r="G122" s="325">
        <v>1.7566759999999999</v>
      </c>
      <c r="H122" s="327">
        <f t="shared" si="5"/>
        <v>0.13062372</v>
      </c>
      <c r="I122" s="45"/>
      <c r="J122" s="328">
        <v>7.8056492719199996E-2</v>
      </c>
      <c r="K122" s="327">
        <f t="shared" si="6"/>
        <v>5.2567227280800002E-2</v>
      </c>
      <c r="L122" s="45"/>
      <c r="M122" s="202">
        <f t="shared" si="7"/>
        <v>2.7851178617115502E-2</v>
      </c>
      <c r="N122" s="325">
        <v>4.4314846788159299</v>
      </c>
      <c r="O122" s="329">
        <f t="shared" si="8"/>
        <v>0</v>
      </c>
      <c r="P122" s="330">
        <f t="shared" si="9"/>
        <v>0</v>
      </c>
      <c r="Q122" s="103"/>
    </row>
    <row r="123" spans="2:17" ht="14.15" customHeight="1">
      <c r="B123" s="324" t="s">
        <v>969</v>
      </c>
      <c r="C123" s="325">
        <v>6.0799423772086998</v>
      </c>
      <c r="D123" s="326">
        <v>0</v>
      </c>
      <c r="E123" s="326">
        <v>0</v>
      </c>
      <c r="F123" s="325">
        <v>7.6521594300000002</v>
      </c>
      <c r="G123" s="325">
        <v>7.4292809999999996</v>
      </c>
      <c r="H123" s="327">
        <f t="shared" si="5"/>
        <v>-1.5722170527913004</v>
      </c>
      <c r="I123" s="45"/>
      <c r="J123" s="328">
        <v>0.74554989326489995</v>
      </c>
      <c r="K123" s="327">
        <f t="shared" si="6"/>
        <v>-2.3177669460562003</v>
      </c>
      <c r="L123" s="45"/>
      <c r="M123" s="202">
        <f t="shared" si="7"/>
        <v>-0.27599990150112602</v>
      </c>
      <c r="N123" s="325">
        <v>18.460060929999401</v>
      </c>
      <c r="O123" s="329">
        <f t="shared" si="8"/>
        <v>3.3998855948791451E-3</v>
      </c>
      <c r="P123" s="330">
        <f t="shared" si="9"/>
        <v>2.5898950021908045E-2</v>
      </c>
      <c r="Q123" s="103"/>
    </row>
    <row r="124" spans="2:17" ht="14.15" customHeight="1">
      <c r="B124" s="324" t="s">
        <v>970</v>
      </c>
      <c r="C124" s="325">
        <v>0.44774999999999998</v>
      </c>
      <c r="D124" s="326">
        <v>0</v>
      </c>
      <c r="E124" s="326">
        <v>0</v>
      </c>
      <c r="F124" s="325">
        <v>0.29501569</v>
      </c>
      <c r="G124" s="325">
        <v>0.28642299999999998</v>
      </c>
      <c r="H124" s="327">
        <f t="shared" si="5"/>
        <v>0.15273430999999998</v>
      </c>
      <c r="I124" s="45"/>
      <c r="J124" s="328">
        <v>1.56535325114E-2</v>
      </c>
      <c r="K124" s="327">
        <f t="shared" si="6"/>
        <v>0.13708077748859998</v>
      </c>
      <c r="L124" s="45"/>
      <c r="M124" s="202">
        <f t="shared" si="7"/>
        <v>0.4412435077426114</v>
      </c>
      <c r="N124" s="325">
        <v>0.80262303542573699</v>
      </c>
      <c r="O124" s="329">
        <f t="shared" si="8"/>
        <v>0</v>
      </c>
      <c r="P124" s="330">
        <f t="shared" si="9"/>
        <v>0</v>
      </c>
      <c r="Q124" s="103"/>
    </row>
    <row r="125" spans="2:17" ht="14.15" customHeight="1">
      <c r="B125" s="324" t="s">
        <v>971</v>
      </c>
      <c r="C125" s="325">
        <v>18.6282366221219</v>
      </c>
      <c r="D125" s="326">
        <v>0</v>
      </c>
      <c r="E125" s="326">
        <v>0</v>
      </c>
      <c r="F125" s="325">
        <v>17.187922090000001</v>
      </c>
      <c r="G125" s="325">
        <v>16.687303</v>
      </c>
      <c r="H125" s="327">
        <f t="shared" si="5"/>
        <v>1.4403145321218993</v>
      </c>
      <c r="I125" s="45"/>
      <c r="J125" s="328">
        <v>1.7122607986058</v>
      </c>
      <c r="K125" s="327">
        <f t="shared" si="6"/>
        <v>-0.27194626648390074</v>
      </c>
      <c r="L125" s="45"/>
      <c r="M125" s="202">
        <f t="shared" si="7"/>
        <v>-1.4388552115432003E-2</v>
      </c>
      <c r="N125" s="325">
        <v>26.152985767105601</v>
      </c>
      <c r="O125" s="329">
        <f t="shared" si="8"/>
        <v>4.8167316408020393E-3</v>
      </c>
      <c r="P125" s="330">
        <f t="shared" si="9"/>
        <v>9.9721003231976864E-5</v>
      </c>
      <c r="Q125" s="103"/>
    </row>
    <row r="126" spans="2:17" ht="14.15" customHeight="1">
      <c r="B126" s="324" t="s">
        <v>972</v>
      </c>
      <c r="C126" s="325">
        <v>32.766916088977801</v>
      </c>
      <c r="D126" s="326">
        <v>0</v>
      </c>
      <c r="E126" s="326">
        <v>0</v>
      </c>
      <c r="F126" s="325">
        <v>32.606395849999998</v>
      </c>
      <c r="G126" s="325">
        <v>31.656694999999999</v>
      </c>
      <c r="H126" s="327">
        <f t="shared" si="5"/>
        <v>0.16052023897780288</v>
      </c>
      <c r="I126" s="45"/>
      <c r="J126" s="328">
        <v>2.4705866135545</v>
      </c>
      <c r="K126" s="327">
        <f t="shared" si="6"/>
        <v>-2.3100663745766972</v>
      </c>
      <c r="L126" s="45"/>
      <c r="M126" s="202">
        <f t="shared" si="7"/>
        <v>-6.5857043916958652E-2</v>
      </c>
      <c r="N126" s="325">
        <v>46.914766526963497</v>
      </c>
      <c r="O126" s="329">
        <f t="shared" si="8"/>
        <v>8.6405369682681036E-3</v>
      </c>
      <c r="P126" s="330">
        <f t="shared" si="9"/>
        <v>3.7475306929318484E-3</v>
      </c>
      <c r="Q126" s="103"/>
    </row>
    <row r="127" spans="2:17" ht="14.15" customHeight="1">
      <c r="B127" s="324" t="s">
        <v>973</v>
      </c>
      <c r="C127" s="325">
        <v>9.9699999999999997E-2</v>
      </c>
      <c r="D127" s="326">
        <v>0</v>
      </c>
      <c r="E127" s="326">
        <v>0</v>
      </c>
      <c r="F127" s="325">
        <v>1.7198939999999999E-2</v>
      </c>
      <c r="G127" s="325">
        <v>1.6698000000000001E-2</v>
      </c>
      <c r="H127" s="327">
        <f t="shared" si="5"/>
        <v>8.2501060000000001E-2</v>
      </c>
      <c r="I127" s="45"/>
      <c r="J127" s="328">
        <v>1.119650994E-3</v>
      </c>
      <c r="K127" s="327">
        <f t="shared" si="6"/>
        <v>8.1381409006000008E-2</v>
      </c>
      <c r="L127" s="45"/>
      <c r="M127" s="202">
        <f t="shared" si="7"/>
        <v>4.442558329549219</v>
      </c>
      <c r="N127" s="325">
        <v>7.5777449316000903E-2</v>
      </c>
      <c r="O127" s="329">
        <f t="shared" si="8"/>
        <v>0</v>
      </c>
      <c r="P127" s="330">
        <f t="shared" si="9"/>
        <v>0</v>
      </c>
      <c r="Q127" s="103"/>
    </row>
    <row r="128" spans="2:17" ht="14.15" customHeight="1">
      <c r="B128" s="324" t="s">
        <v>974</v>
      </c>
      <c r="C128" s="325">
        <v>15.047198086047899</v>
      </c>
      <c r="D128" s="326">
        <v>0</v>
      </c>
      <c r="E128" s="326">
        <v>0</v>
      </c>
      <c r="F128" s="325">
        <v>13.661738720000001</v>
      </c>
      <c r="G128" s="325">
        <v>13.263824</v>
      </c>
      <c r="H128" s="327">
        <f t="shared" si="5"/>
        <v>1.3854593660478987</v>
      </c>
      <c r="I128" s="45"/>
      <c r="J128" s="328">
        <v>0.96861727524800001</v>
      </c>
      <c r="K128" s="327">
        <f t="shared" si="6"/>
        <v>0.41684209079989865</v>
      </c>
      <c r="L128" s="45"/>
      <c r="M128" s="202">
        <f t="shared" si="7"/>
        <v>2.8491589058755006E-2</v>
      </c>
      <c r="N128" s="325">
        <v>20.608019696070901</v>
      </c>
      <c r="O128" s="329">
        <f t="shared" si="8"/>
        <v>0</v>
      </c>
      <c r="P128" s="330">
        <f t="shared" si="9"/>
        <v>0</v>
      </c>
      <c r="Q128" s="103"/>
    </row>
    <row r="129" spans="2:17" ht="14.15" customHeight="1">
      <c r="B129" s="324" t="s">
        <v>975</v>
      </c>
      <c r="C129" s="325">
        <v>17.6461552072256</v>
      </c>
      <c r="D129" s="326">
        <v>0</v>
      </c>
      <c r="E129" s="326">
        <v>0</v>
      </c>
      <c r="F129" s="325">
        <v>15.41859221</v>
      </c>
      <c r="G129" s="325">
        <v>14.969507</v>
      </c>
      <c r="H129" s="327">
        <f t="shared" si="5"/>
        <v>2.2275629972256006</v>
      </c>
      <c r="I129" s="45"/>
      <c r="J129" s="328">
        <v>1.6591947077181</v>
      </c>
      <c r="K129" s="327">
        <f t="shared" si="6"/>
        <v>0.56836828950750062</v>
      </c>
      <c r="L129" s="45"/>
      <c r="M129" s="202">
        <f t="shared" si="7"/>
        <v>3.3281144228226783E-2</v>
      </c>
      <c r="N129" s="325">
        <v>36.113353783748302</v>
      </c>
      <c r="O129" s="329">
        <f t="shared" si="8"/>
        <v>0</v>
      </c>
      <c r="P129" s="330">
        <f t="shared" si="9"/>
        <v>0</v>
      </c>
      <c r="Q129" s="103"/>
    </row>
    <row r="130" spans="2:17" ht="14.15" customHeight="1">
      <c r="B130" s="324" t="s">
        <v>976</v>
      </c>
      <c r="C130" s="325">
        <v>0.4</v>
      </c>
      <c r="D130" s="326">
        <v>0</v>
      </c>
      <c r="E130" s="326">
        <v>0</v>
      </c>
      <c r="F130" s="325">
        <v>0.17640089</v>
      </c>
      <c r="G130" s="325">
        <v>0.171263</v>
      </c>
      <c r="H130" s="327">
        <f t="shared" si="5"/>
        <v>0.22359911000000002</v>
      </c>
      <c r="I130" s="45"/>
      <c r="J130" s="328">
        <v>7.6046423679000004E-3</v>
      </c>
      <c r="K130" s="327">
        <f t="shared" si="6"/>
        <v>0.21599446763210001</v>
      </c>
      <c r="L130" s="45"/>
      <c r="M130" s="202">
        <f t="shared" si="7"/>
        <v>1.1738476819286141</v>
      </c>
      <c r="N130" s="325">
        <v>0.13183066018423401</v>
      </c>
      <c r="O130" s="329">
        <f t="shared" si="8"/>
        <v>0</v>
      </c>
      <c r="P130" s="330">
        <f t="shared" si="9"/>
        <v>0</v>
      </c>
      <c r="Q130" s="103"/>
    </row>
    <row r="131" spans="2:17" ht="14.15" customHeight="1">
      <c r="B131" s="324" t="s">
        <v>977</v>
      </c>
      <c r="C131" s="325">
        <v>0.39944000000000002</v>
      </c>
      <c r="D131" s="326">
        <v>0</v>
      </c>
      <c r="E131" s="326">
        <v>0</v>
      </c>
      <c r="F131" s="325">
        <v>0.29799342000000001</v>
      </c>
      <c r="G131" s="325">
        <v>0.28931400000000002</v>
      </c>
      <c r="H131" s="327">
        <f t="shared" si="5"/>
        <v>0.10144658000000001</v>
      </c>
      <c r="I131" s="45"/>
      <c r="J131" s="328">
        <v>1.5355600932599999E-2</v>
      </c>
      <c r="K131" s="327">
        <f t="shared" si="6"/>
        <v>8.6090979067400014E-2</v>
      </c>
      <c r="L131" s="45"/>
      <c r="M131" s="202">
        <f t="shared" si="7"/>
        <v>0.27474468824307513</v>
      </c>
      <c r="N131" s="325">
        <v>0.901830744211786</v>
      </c>
      <c r="O131" s="329">
        <f t="shared" si="8"/>
        <v>0</v>
      </c>
      <c r="P131" s="330">
        <f t="shared" si="9"/>
        <v>0</v>
      </c>
      <c r="Q131" s="103"/>
    </row>
    <row r="132" spans="2:17" ht="14.15" customHeight="1">
      <c r="B132" s="324" t="s">
        <v>978</v>
      </c>
      <c r="C132" s="325">
        <v>0.244038536701909</v>
      </c>
      <c r="D132" s="326">
        <v>0</v>
      </c>
      <c r="E132" s="326">
        <v>0</v>
      </c>
      <c r="F132" s="325">
        <v>0.18791629000000001</v>
      </c>
      <c r="G132" s="325">
        <v>0.18244299999999999</v>
      </c>
      <c r="H132" s="327">
        <f t="shared" si="5"/>
        <v>5.612224670190899E-2</v>
      </c>
      <c r="I132" s="45"/>
      <c r="J132" s="328">
        <v>7.9676506960000004E-3</v>
      </c>
      <c r="K132" s="327">
        <f t="shared" si="6"/>
        <v>4.8154596005908989E-2</v>
      </c>
      <c r="L132" s="45"/>
      <c r="M132" s="202">
        <f t="shared" si="7"/>
        <v>0.24583228127231727</v>
      </c>
      <c r="N132" s="325">
        <v>0.33987592078747803</v>
      </c>
      <c r="O132" s="329">
        <f t="shared" si="8"/>
        <v>0</v>
      </c>
      <c r="P132" s="330">
        <f t="shared" si="9"/>
        <v>0</v>
      </c>
      <c r="Q132" s="103"/>
    </row>
    <row r="133" spans="2:17" ht="14.15" customHeight="1">
      <c r="B133" s="324" t="s">
        <v>979</v>
      </c>
      <c r="C133" s="325">
        <v>0.115034021982394</v>
      </c>
      <c r="D133" s="326">
        <v>0</v>
      </c>
      <c r="E133" s="326">
        <v>0</v>
      </c>
      <c r="F133" s="325">
        <v>7.2790099999999996E-2</v>
      </c>
      <c r="G133" s="325">
        <v>7.0669999999999997E-2</v>
      </c>
      <c r="H133" s="327">
        <f t="shared" si="5"/>
        <v>4.2243921982394003E-2</v>
      </c>
      <c r="I133" s="45"/>
      <c r="J133" s="328">
        <v>1.4641728615E-2</v>
      </c>
      <c r="K133" s="327">
        <f t="shared" si="6"/>
        <v>2.7602193367394001E-2</v>
      </c>
      <c r="L133" s="45"/>
      <c r="M133" s="202">
        <f t="shared" si="7"/>
        <v>0.31569960053035545</v>
      </c>
      <c r="N133" s="325">
        <v>0.232763509387788</v>
      </c>
      <c r="O133" s="329">
        <f t="shared" si="8"/>
        <v>0</v>
      </c>
      <c r="P133" s="330">
        <f t="shared" si="9"/>
        <v>0</v>
      </c>
      <c r="Q133" s="103"/>
    </row>
    <row r="134" spans="2:17" ht="14.15" customHeight="1">
      <c r="B134" s="324" t="s">
        <v>980</v>
      </c>
      <c r="C134" s="325">
        <v>9.9180000000000004E-2</v>
      </c>
      <c r="D134" s="326">
        <v>0</v>
      </c>
      <c r="E134" s="326">
        <v>0</v>
      </c>
      <c r="F134" s="325">
        <v>4.5124299999999999E-2</v>
      </c>
      <c r="G134" s="325">
        <v>4.3810000000000002E-2</v>
      </c>
      <c r="H134" s="327">
        <f t="shared" si="5"/>
        <v>5.4055700000000005E-2</v>
      </c>
      <c r="I134" s="45"/>
      <c r="J134" s="328">
        <v>2.7480698700000001E-3</v>
      </c>
      <c r="K134" s="327">
        <f t="shared" si="6"/>
        <v>5.1307630130000004E-2</v>
      </c>
      <c r="L134" s="45"/>
      <c r="M134" s="202">
        <f t="shared" si="7"/>
        <v>1.0717587257394743</v>
      </c>
      <c r="N134" s="325">
        <v>5.9735767895981E-2</v>
      </c>
      <c r="O134" s="329">
        <f t="shared" si="8"/>
        <v>0</v>
      </c>
      <c r="P134" s="330">
        <f t="shared" si="9"/>
        <v>0</v>
      </c>
      <c r="Q134" s="103"/>
    </row>
    <row r="135" spans="2:17" ht="14.15" customHeight="1">
      <c r="B135" s="324" t="s">
        <v>981</v>
      </c>
      <c r="C135" s="325">
        <v>9.919E-2</v>
      </c>
      <c r="D135" s="326">
        <v>0</v>
      </c>
      <c r="E135" s="326">
        <v>0</v>
      </c>
      <c r="F135" s="325">
        <v>6.2863989999999995E-2</v>
      </c>
      <c r="G135" s="325">
        <v>6.1032999999999997E-2</v>
      </c>
      <c r="H135" s="327">
        <f t="shared" si="5"/>
        <v>3.6326010000000006E-2</v>
      </c>
      <c r="I135" s="45"/>
      <c r="J135" s="328">
        <v>4.1295355031000002E-3</v>
      </c>
      <c r="K135" s="327">
        <f t="shared" si="6"/>
        <v>3.2196474496900003E-2</v>
      </c>
      <c r="L135" s="45"/>
      <c r="M135" s="202">
        <f t="shared" si="7"/>
        <v>0.48059083702663441</v>
      </c>
      <c r="N135" s="325">
        <v>0.21422482279937999</v>
      </c>
      <c r="O135" s="329">
        <f t="shared" si="8"/>
        <v>0</v>
      </c>
      <c r="P135" s="330">
        <f t="shared" si="9"/>
        <v>0</v>
      </c>
      <c r="Q135" s="103"/>
    </row>
    <row r="136" spans="2:17" ht="14.15" customHeight="1">
      <c r="B136" s="324" t="s">
        <v>982</v>
      </c>
      <c r="C136" s="325">
        <v>9.9379999999999996E-2</v>
      </c>
      <c r="D136" s="326">
        <v>0</v>
      </c>
      <c r="E136" s="326">
        <v>0</v>
      </c>
      <c r="F136" s="325">
        <v>9.1786389999999995E-2</v>
      </c>
      <c r="G136" s="325">
        <v>8.9112999999999998E-2</v>
      </c>
      <c r="H136" s="327">
        <f t="shared" si="5"/>
        <v>7.5936100000000006E-3</v>
      </c>
      <c r="I136" s="45"/>
      <c r="J136" s="328">
        <v>5.6466987127999999E-3</v>
      </c>
      <c r="K136" s="327">
        <f t="shared" si="6"/>
        <v>1.9469112872000007E-3</v>
      </c>
      <c r="L136" s="45"/>
      <c r="M136" s="202">
        <f t="shared" si="7"/>
        <v>1.9982033957055809E-2</v>
      </c>
      <c r="N136" s="325">
        <v>0.119471535791962</v>
      </c>
      <c r="O136" s="329">
        <f t="shared" si="8"/>
        <v>0</v>
      </c>
      <c r="P136" s="330">
        <f t="shared" si="9"/>
        <v>0</v>
      </c>
      <c r="Q136" s="103"/>
    </row>
    <row r="137" spans="2:17" ht="14.15" customHeight="1">
      <c r="B137" s="324" t="s">
        <v>983</v>
      </c>
      <c r="C137" s="325">
        <v>0.19878000000000001</v>
      </c>
      <c r="D137" s="326">
        <v>0</v>
      </c>
      <c r="E137" s="326">
        <v>0</v>
      </c>
      <c r="F137" s="325">
        <v>0.13842582</v>
      </c>
      <c r="G137" s="325">
        <v>0.13439400000000001</v>
      </c>
      <c r="H137" s="327">
        <f t="shared" si="5"/>
        <v>6.0354180000000007E-2</v>
      </c>
      <c r="I137" s="45"/>
      <c r="J137" s="328">
        <v>8.0162392362000002E-3</v>
      </c>
      <c r="K137" s="327">
        <f t="shared" si="6"/>
        <v>5.2337940763800009E-2</v>
      </c>
      <c r="L137" s="45"/>
      <c r="M137" s="202">
        <f t="shared" si="7"/>
        <v>0.35739691886866226</v>
      </c>
      <c r="N137" s="325">
        <v>0.14007007644574901</v>
      </c>
      <c r="O137" s="329">
        <f t="shared" si="8"/>
        <v>0</v>
      </c>
      <c r="P137" s="330">
        <f t="shared" si="9"/>
        <v>0</v>
      </c>
      <c r="Q137" s="103"/>
    </row>
    <row r="138" spans="2:17" ht="14.15" customHeight="1">
      <c r="B138" s="324" t="s">
        <v>984</v>
      </c>
      <c r="C138" s="325">
        <v>9.0742309499204108</v>
      </c>
      <c r="D138" s="326">
        <v>0</v>
      </c>
      <c r="E138" s="326">
        <v>0</v>
      </c>
      <c r="F138" s="325">
        <v>6.3654298699999998</v>
      </c>
      <c r="G138" s="325">
        <v>6.1800290000000002</v>
      </c>
      <c r="H138" s="327">
        <f t="shared" si="5"/>
        <v>2.708801079920411</v>
      </c>
      <c r="I138" s="45"/>
      <c r="J138" s="328">
        <v>0.23908554591719999</v>
      </c>
      <c r="K138" s="327">
        <f t="shared" si="6"/>
        <v>2.4697155340032109</v>
      </c>
      <c r="L138" s="45"/>
      <c r="M138" s="202">
        <f t="shared" si="7"/>
        <v>0.37394348842779257</v>
      </c>
      <c r="N138" s="325">
        <v>5.5635627019673599</v>
      </c>
      <c r="O138" s="329">
        <f t="shared" si="8"/>
        <v>0</v>
      </c>
      <c r="P138" s="330">
        <f t="shared" si="9"/>
        <v>0</v>
      </c>
      <c r="Q138" s="103"/>
    </row>
    <row r="139" spans="2:17" ht="14.15" customHeight="1">
      <c r="B139" s="324" t="s">
        <v>985</v>
      </c>
      <c r="C139" s="325">
        <v>0.141134363521429</v>
      </c>
      <c r="D139" s="326">
        <v>0</v>
      </c>
      <c r="E139" s="326">
        <v>0</v>
      </c>
      <c r="F139" s="325">
        <v>0.12674356000000001</v>
      </c>
      <c r="G139" s="325">
        <v>0.12305199999999999</v>
      </c>
      <c r="H139" s="327">
        <f t="shared" si="5"/>
        <v>1.4390803521428991E-2</v>
      </c>
      <c r="I139" s="45"/>
      <c r="J139" s="328">
        <v>1.49189844476E-2</v>
      </c>
      <c r="K139" s="327">
        <f t="shared" si="6"/>
        <v>-5.281809261710093E-4</v>
      </c>
      <c r="L139" s="45"/>
      <c r="M139" s="202">
        <f t="shared" si="7"/>
        <v>-3.7284444397818911E-3</v>
      </c>
      <c r="N139" s="325">
        <v>0.235611068688623</v>
      </c>
      <c r="O139" s="329">
        <f t="shared" si="8"/>
        <v>4.3393718009172147E-5</v>
      </c>
      <c r="P139" s="330">
        <f t="shared" si="9"/>
        <v>6.0322900279329997E-8</v>
      </c>
      <c r="Q139" s="103"/>
    </row>
    <row r="140" spans="2:17" ht="14.15" customHeight="1">
      <c r="B140" s="324" t="s">
        <v>986</v>
      </c>
      <c r="C140" s="325">
        <v>2.72527487514783</v>
      </c>
      <c r="D140" s="326">
        <v>0</v>
      </c>
      <c r="E140" s="326">
        <v>0</v>
      </c>
      <c r="F140" s="325">
        <v>2.27577264</v>
      </c>
      <c r="G140" s="325">
        <v>2.2094879999999999</v>
      </c>
      <c r="H140" s="327">
        <f t="shared" si="5"/>
        <v>0.44950223514782994</v>
      </c>
      <c r="I140" s="45"/>
      <c r="J140" s="328">
        <v>0.198333585576</v>
      </c>
      <c r="K140" s="327">
        <f t="shared" si="6"/>
        <v>0.25116864957182994</v>
      </c>
      <c r="L140" s="45"/>
      <c r="M140" s="202">
        <f t="shared" si="7"/>
        <v>0.10151894327550751</v>
      </c>
      <c r="N140" s="325">
        <v>5.3498472049721704</v>
      </c>
      <c r="O140" s="329">
        <f t="shared" si="8"/>
        <v>0</v>
      </c>
      <c r="P140" s="330">
        <f t="shared" si="9"/>
        <v>0</v>
      </c>
      <c r="Q140" s="103"/>
    </row>
    <row r="141" spans="2:17" ht="14.15" customHeight="1">
      <c r="B141" s="324" t="s">
        <v>987</v>
      </c>
      <c r="C141" s="325">
        <v>6.2685000000000005E-2</v>
      </c>
      <c r="D141" s="326">
        <v>0</v>
      </c>
      <c r="E141" s="326">
        <v>0</v>
      </c>
      <c r="F141" s="325">
        <v>3.3721170000000002E-2</v>
      </c>
      <c r="G141" s="325">
        <v>3.2738999999999997E-2</v>
      </c>
      <c r="H141" s="327">
        <f t="shared" ref="H141:H204" si="10">+C141+D141-E141-F141</f>
        <v>2.8963830000000003E-2</v>
      </c>
      <c r="I141" s="45"/>
      <c r="J141" s="328">
        <v>8.1413020730999996E-3</v>
      </c>
      <c r="K141" s="327">
        <f t="shared" ref="K141:K204" si="11">+H141-J141</f>
        <v>2.0822527926900002E-2</v>
      </c>
      <c r="L141" s="45"/>
      <c r="M141" s="202">
        <f t="shared" ref="M141:M204" si="12">+IF(ISERROR(K141/(F141+J141)),0,K141/(F141+J141))</f>
        <v>0.49740320854773756</v>
      </c>
      <c r="N141" s="325">
        <v>0.109951832054691</v>
      </c>
      <c r="O141" s="329">
        <f t="shared" ref="O141:O204" si="13">IF(K141&lt;0,N141/$N$263,0)</f>
        <v>0</v>
      </c>
      <c r="P141" s="330">
        <f t="shared" ref="P141:P204" si="14">(M141^2*O141)*100</f>
        <v>0</v>
      </c>
      <c r="Q141" s="103"/>
    </row>
    <row r="142" spans="2:17" ht="14.15" customHeight="1">
      <c r="B142" s="324" t="s">
        <v>988</v>
      </c>
      <c r="C142" s="325">
        <v>0.142906168318605</v>
      </c>
      <c r="D142" s="326">
        <v>0</v>
      </c>
      <c r="E142" s="326">
        <v>0</v>
      </c>
      <c r="F142" s="325">
        <v>0.11795972</v>
      </c>
      <c r="G142" s="325">
        <v>0.114524</v>
      </c>
      <c r="H142" s="327">
        <f t="shared" si="10"/>
        <v>2.4946448318605E-2</v>
      </c>
      <c r="I142" s="45"/>
      <c r="J142" s="328">
        <v>5.4650738275999998E-3</v>
      </c>
      <c r="K142" s="327">
        <f t="shared" si="11"/>
        <v>1.9481374491005E-2</v>
      </c>
      <c r="L142" s="45"/>
      <c r="M142" s="202">
        <f t="shared" si="12"/>
        <v>0.15784004077994751</v>
      </c>
      <c r="N142" s="325">
        <v>0.224615885483154</v>
      </c>
      <c r="O142" s="329">
        <f t="shared" si="13"/>
        <v>0</v>
      </c>
      <c r="P142" s="330">
        <f t="shared" si="14"/>
        <v>0</v>
      </c>
      <c r="Q142" s="103"/>
    </row>
    <row r="143" spans="2:17" ht="14.15" customHeight="1">
      <c r="B143" s="324" t="s">
        <v>989</v>
      </c>
      <c r="C143" s="325">
        <v>0.54725000000000001</v>
      </c>
      <c r="D143" s="326">
        <v>0</v>
      </c>
      <c r="E143" s="326">
        <v>0</v>
      </c>
      <c r="F143" s="325">
        <v>0.44040121999999998</v>
      </c>
      <c r="G143" s="325">
        <v>0.42757400000000001</v>
      </c>
      <c r="H143" s="327">
        <f t="shared" si="10"/>
        <v>0.10684878000000003</v>
      </c>
      <c r="I143" s="45"/>
      <c r="J143" s="328">
        <v>2.6525365480599999E-2</v>
      </c>
      <c r="K143" s="327">
        <f t="shared" si="11"/>
        <v>8.0323414519400033E-2</v>
      </c>
      <c r="L143" s="45"/>
      <c r="M143" s="202">
        <f t="shared" si="12"/>
        <v>0.17202578952904224</v>
      </c>
      <c r="N143" s="325">
        <v>0.61887174042211701</v>
      </c>
      <c r="O143" s="329">
        <f t="shared" si="13"/>
        <v>0</v>
      </c>
      <c r="P143" s="330">
        <f t="shared" si="14"/>
        <v>0</v>
      </c>
      <c r="Q143" s="103"/>
    </row>
    <row r="144" spans="2:17" ht="14.15" customHeight="1">
      <c r="B144" s="324" t="s">
        <v>990</v>
      </c>
      <c r="C144" s="325">
        <v>2.7361477918894699</v>
      </c>
      <c r="D144" s="326">
        <v>0</v>
      </c>
      <c r="E144" s="326">
        <v>0</v>
      </c>
      <c r="F144" s="325">
        <v>3.0232055299999998</v>
      </c>
      <c r="G144" s="325">
        <v>2.9351509999999998</v>
      </c>
      <c r="H144" s="327">
        <f t="shared" si="10"/>
        <v>-0.28705773811052993</v>
      </c>
      <c r="I144" s="45"/>
      <c r="J144" s="328">
        <v>0.26555837375519997</v>
      </c>
      <c r="K144" s="327">
        <f t="shared" si="11"/>
        <v>-0.5526161118657299</v>
      </c>
      <c r="L144" s="45"/>
      <c r="M144" s="202">
        <f t="shared" si="12"/>
        <v>-0.16803155472326178</v>
      </c>
      <c r="N144" s="325">
        <v>6.0538470757159502</v>
      </c>
      <c r="O144" s="329">
        <f t="shared" si="13"/>
        <v>1.1149685553247285E-3</v>
      </c>
      <c r="P144" s="330">
        <f t="shared" si="14"/>
        <v>3.1480694943794131E-3</v>
      </c>
      <c r="Q144" s="103"/>
    </row>
    <row r="145" spans="2:17" ht="14.15" customHeight="1">
      <c r="B145" s="324" t="s">
        <v>991</v>
      </c>
      <c r="C145" s="325">
        <v>0.42785000000000001</v>
      </c>
      <c r="D145" s="326">
        <v>0</v>
      </c>
      <c r="E145" s="326">
        <v>0</v>
      </c>
      <c r="F145" s="325">
        <v>0.20771803999999999</v>
      </c>
      <c r="G145" s="325">
        <v>0.20166799999999999</v>
      </c>
      <c r="H145" s="327">
        <f t="shared" si="10"/>
        <v>0.22013196000000002</v>
      </c>
      <c r="I145" s="45"/>
      <c r="J145" s="328">
        <v>9.1063588735999998E-3</v>
      </c>
      <c r="K145" s="327">
        <f t="shared" si="11"/>
        <v>0.21102560112640001</v>
      </c>
      <c r="L145" s="45"/>
      <c r="M145" s="202">
        <f t="shared" si="12"/>
        <v>0.97325578773733645</v>
      </c>
      <c r="N145" s="325">
        <v>0.50577842745157797</v>
      </c>
      <c r="O145" s="329">
        <f t="shared" si="13"/>
        <v>0</v>
      </c>
      <c r="P145" s="330">
        <f t="shared" si="14"/>
        <v>0</v>
      </c>
      <c r="Q145" s="103"/>
    </row>
    <row r="146" spans="2:17" ht="14.15" customHeight="1">
      <c r="B146" s="324" t="s">
        <v>992</v>
      </c>
      <c r="C146" s="325">
        <v>8.1589999999999996E-2</v>
      </c>
      <c r="D146" s="326">
        <v>0</v>
      </c>
      <c r="E146" s="326">
        <v>0</v>
      </c>
      <c r="F146" s="325">
        <v>3.7304539999999997E-2</v>
      </c>
      <c r="G146" s="325">
        <v>3.6218E-2</v>
      </c>
      <c r="H146" s="327">
        <f t="shared" si="10"/>
        <v>4.4285459999999999E-2</v>
      </c>
      <c r="I146" s="45"/>
      <c r="J146" s="328">
        <v>2.3901018778000002E-3</v>
      </c>
      <c r="K146" s="327">
        <f t="shared" si="11"/>
        <v>4.1895358122200001E-2</v>
      </c>
      <c r="L146" s="45"/>
      <c r="M146" s="202">
        <f t="shared" si="12"/>
        <v>1.0554411411790769</v>
      </c>
      <c r="N146" s="325">
        <v>9.4244427475449297E-2</v>
      </c>
      <c r="O146" s="329">
        <f t="shared" si="13"/>
        <v>0</v>
      </c>
      <c r="P146" s="330">
        <f t="shared" si="14"/>
        <v>0</v>
      </c>
      <c r="Q146" s="103"/>
    </row>
    <row r="147" spans="2:17" ht="14.15" customHeight="1">
      <c r="B147" s="324" t="s">
        <v>993</v>
      </c>
      <c r="C147" s="325">
        <v>9.9500000000000005E-3</v>
      </c>
      <c r="D147" s="326">
        <v>0</v>
      </c>
      <c r="E147" s="326">
        <v>0</v>
      </c>
      <c r="F147" s="325">
        <v>3.1013299999999998E-3</v>
      </c>
      <c r="G147" s="325">
        <v>3.0109999999999998E-3</v>
      </c>
      <c r="H147" s="327">
        <f t="shared" si="10"/>
        <v>6.8486700000000011E-3</v>
      </c>
      <c r="I147" s="45"/>
      <c r="J147" s="328">
        <v>2.3033577910000001E-4</v>
      </c>
      <c r="K147" s="327">
        <f t="shared" si="11"/>
        <v>6.6183342209000014E-3</v>
      </c>
      <c r="L147" s="45"/>
      <c r="M147" s="202">
        <f t="shared" si="12"/>
        <v>1.9864940422348865</v>
      </c>
      <c r="N147" s="325">
        <v>2.0419625953014001E-2</v>
      </c>
      <c r="O147" s="329">
        <f t="shared" si="13"/>
        <v>0</v>
      </c>
      <c r="P147" s="330">
        <f t="shared" si="14"/>
        <v>0</v>
      </c>
      <c r="Q147" s="103"/>
    </row>
    <row r="148" spans="2:17" ht="14.15" customHeight="1">
      <c r="B148" s="324" t="s">
        <v>994</v>
      </c>
      <c r="C148" s="325">
        <v>0.20596500000000001</v>
      </c>
      <c r="D148" s="326">
        <v>0</v>
      </c>
      <c r="E148" s="326">
        <v>0</v>
      </c>
      <c r="F148" s="325">
        <v>0.11589457</v>
      </c>
      <c r="G148" s="325">
        <v>0.11251899999999999</v>
      </c>
      <c r="H148" s="327">
        <f t="shared" si="10"/>
        <v>9.0070430000000007E-2</v>
      </c>
      <c r="I148" s="45"/>
      <c r="J148" s="328">
        <v>6.9698994398000001E-3</v>
      </c>
      <c r="K148" s="327">
        <f t="shared" si="11"/>
        <v>8.3100530560200003E-2</v>
      </c>
      <c r="L148" s="45"/>
      <c r="M148" s="202">
        <f t="shared" si="12"/>
        <v>0.67635933267849113</v>
      </c>
      <c r="N148" s="325">
        <v>0.19791329769844401</v>
      </c>
      <c r="O148" s="329">
        <f t="shared" si="13"/>
        <v>0</v>
      </c>
      <c r="P148" s="330">
        <f t="shared" si="14"/>
        <v>0</v>
      </c>
      <c r="Q148" s="103"/>
    </row>
    <row r="149" spans="2:17" ht="14.15" customHeight="1">
      <c r="B149" s="324" t="s">
        <v>995</v>
      </c>
      <c r="C149" s="325">
        <v>7.9600000000000004E-2</v>
      </c>
      <c r="D149" s="326">
        <v>0</v>
      </c>
      <c r="E149" s="326">
        <v>0</v>
      </c>
      <c r="F149" s="325">
        <v>4.7589090000000001E-2</v>
      </c>
      <c r="G149" s="325">
        <v>4.6203000000000001E-2</v>
      </c>
      <c r="H149" s="327">
        <f t="shared" si="10"/>
        <v>3.2010910000000004E-2</v>
      </c>
      <c r="I149" s="45"/>
      <c r="J149" s="328">
        <v>7.2992146241999999E-3</v>
      </c>
      <c r="K149" s="327">
        <f t="shared" si="11"/>
        <v>2.4711695375800004E-2</v>
      </c>
      <c r="L149" s="45"/>
      <c r="M149" s="202">
        <f t="shared" si="12"/>
        <v>0.45021786599152364</v>
      </c>
      <c r="N149" s="325">
        <v>0.17121070991373299</v>
      </c>
      <c r="O149" s="329">
        <f t="shared" si="13"/>
        <v>0</v>
      </c>
      <c r="P149" s="330">
        <f t="shared" si="14"/>
        <v>0</v>
      </c>
      <c r="Q149" s="103"/>
    </row>
    <row r="150" spans="2:17" ht="14.15" customHeight="1">
      <c r="B150" s="324" t="s">
        <v>996</v>
      </c>
      <c r="C150" s="325">
        <v>0.46765000000000001</v>
      </c>
      <c r="D150" s="326">
        <v>0</v>
      </c>
      <c r="E150" s="326">
        <v>0</v>
      </c>
      <c r="F150" s="325">
        <v>0.35802697</v>
      </c>
      <c r="G150" s="325">
        <v>0.34759899999999999</v>
      </c>
      <c r="H150" s="327">
        <f t="shared" si="10"/>
        <v>0.10962303000000001</v>
      </c>
      <c r="I150" s="45"/>
      <c r="J150" s="328">
        <v>1.93620985376E-2</v>
      </c>
      <c r="K150" s="327">
        <f t="shared" si="11"/>
        <v>9.026093146240001E-2</v>
      </c>
      <c r="L150" s="45"/>
      <c r="M150" s="202">
        <f t="shared" si="12"/>
        <v>0.23917208787251118</v>
      </c>
      <c r="N150" s="325">
        <v>0.40839251906028101</v>
      </c>
      <c r="O150" s="329">
        <f t="shared" si="13"/>
        <v>0</v>
      </c>
      <c r="P150" s="330">
        <f t="shared" si="14"/>
        <v>0</v>
      </c>
      <c r="Q150" s="103"/>
    </row>
    <row r="151" spans="2:17" ht="14.15" customHeight="1">
      <c r="B151" s="324" t="s">
        <v>997</v>
      </c>
      <c r="C151" s="325">
        <v>0.14924999999999999</v>
      </c>
      <c r="D151" s="326">
        <v>0</v>
      </c>
      <c r="E151" s="326">
        <v>0</v>
      </c>
      <c r="F151" s="325">
        <v>7.3360720000000004E-2</v>
      </c>
      <c r="G151" s="325">
        <v>7.1223999999999996E-2</v>
      </c>
      <c r="H151" s="327">
        <f t="shared" si="10"/>
        <v>7.588927999999999E-2</v>
      </c>
      <c r="I151" s="45"/>
      <c r="J151" s="328">
        <v>6.1652349088E-3</v>
      </c>
      <c r="K151" s="327">
        <f t="shared" si="11"/>
        <v>6.972404509119999E-2</v>
      </c>
      <c r="L151" s="45"/>
      <c r="M151" s="202">
        <f t="shared" si="12"/>
        <v>0.876745776534959</v>
      </c>
      <c r="N151" s="325">
        <v>0.190059595408823</v>
      </c>
      <c r="O151" s="329">
        <f t="shared" si="13"/>
        <v>0</v>
      </c>
      <c r="P151" s="330">
        <f t="shared" si="14"/>
        <v>0</v>
      </c>
      <c r="Q151" s="103"/>
    </row>
    <row r="152" spans="2:17" ht="14.15" customHeight="1">
      <c r="B152" s="324" t="s">
        <v>998</v>
      </c>
      <c r="C152" s="325">
        <v>0.13930000000000001</v>
      </c>
      <c r="D152" s="326">
        <v>0</v>
      </c>
      <c r="E152" s="326">
        <v>0</v>
      </c>
      <c r="F152" s="325">
        <v>0.11399113</v>
      </c>
      <c r="G152" s="325">
        <v>0.11067100000000001</v>
      </c>
      <c r="H152" s="327">
        <f t="shared" si="10"/>
        <v>2.5308870000000011E-2</v>
      </c>
      <c r="I152" s="45"/>
      <c r="J152" s="328">
        <v>5.0669057284999999E-3</v>
      </c>
      <c r="K152" s="327">
        <f t="shared" si="11"/>
        <v>2.0241964271500011E-2</v>
      </c>
      <c r="L152" s="45"/>
      <c r="M152" s="202">
        <f t="shared" si="12"/>
        <v>0.17001762331825965</v>
      </c>
      <c r="N152" s="325">
        <v>0.14136664121317399</v>
      </c>
      <c r="O152" s="329">
        <f t="shared" si="13"/>
        <v>0</v>
      </c>
      <c r="P152" s="330">
        <f t="shared" si="14"/>
        <v>0</v>
      </c>
      <c r="Q152" s="103"/>
    </row>
    <row r="153" spans="2:17" ht="14.15" customHeight="1">
      <c r="B153" s="324" t="s">
        <v>999</v>
      </c>
      <c r="C153" s="325">
        <v>0.92189579563695701</v>
      </c>
      <c r="D153" s="326">
        <v>0</v>
      </c>
      <c r="E153" s="326">
        <v>0</v>
      </c>
      <c r="F153" s="325">
        <v>0.84042128999999999</v>
      </c>
      <c r="G153" s="325">
        <v>0.81594299999999997</v>
      </c>
      <c r="H153" s="327">
        <f t="shared" si="10"/>
        <v>8.1474505636957018E-2</v>
      </c>
      <c r="I153" s="45"/>
      <c r="J153" s="328">
        <v>8.28319223424E-2</v>
      </c>
      <c r="K153" s="327">
        <f t="shared" si="11"/>
        <v>-1.357416705442982E-3</v>
      </c>
      <c r="L153" s="45"/>
      <c r="M153" s="202">
        <f t="shared" si="12"/>
        <v>-1.4702539750704566E-3</v>
      </c>
      <c r="N153" s="325">
        <v>1.03825944268787</v>
      </c>
      <c r="O153" s="329">
        <f t="shared" si="13"/>
        <v>1.9122165069375278E-4</v>
      </c>
      <c r="P153" s="330">
        <f t="shared" si="14"/>
        <v>4.1335365998325571E-8</v>
      </c>
      <c r="Q153" s="103"/>
    </row>
    <row r="154" spans="2:17" ht="14.15" customHeight="1">
      <c r="B154" s="324" t="s">
        <v>1000</v>
      </c>
      <c r="C154" s="325">
        <v>0.37385666843548399</v>
      </c>
      <c r="D154" s="326">
        <v>0</v>
      </c>
      <c r="E154" s="326">
        <v>0</v>
      </c>
      <c r="F154" s="325">
        <v>0.66410795</v>
      </c>
      <c r="G154" s="325">
        <v>0.64476500000000003</v>
      </c>
      <c r="H154" s="327">
        <f t="shared" si="10"/>
        <v>-0.29025128156451602</v>
      </c>
      <c r="I154" s="45"/>
      <c r="J154" s="328">
        <v>0.134521706352</v>
      </c>
      <c r="K154" s="327">
        <f t="shared" si="11"/>
        <v>-0.42477298791651602</v>
      </c>
      <c r="L154" s="45"/>
      <c r="M154" s="202">
        <f t="shared" si="12"/>
        <v>-0.53187730325067617</v>
      </c>
      <c r="N154" s="325">
        <v>1.0790986945938901</v>
      </c>
      <c r="O154" s="329">
        <f t="shared" si="13"/>
        <v>1.9874322848200781E-4</v>
      </c>
      <c r="P154" s="330">
        <f t="shared" si="14"/>
        <v>5.6223160692307882E-3</v>
      </c>
      <c r="Q154" s="103"/>
    </row>
    <row r="155" spans="2:17" ht="14.15" customHeight="1">
      <c r="B155" s="324" t="s">
        <v>1001</v>
      </c>
      <c r="C155" s="325">
        <v>9.0545E-2</v>
      </c>
      <c r="D155" s="326">
        <v>0</v>
      </c>
      <c r="E155" s="326">
        <v>0</v>
      </c>
      <c r="F155" s="325">
        <v>5.223233E-2</v>
      </c>
      <c r="G155" s="325">
        <v>5.0710999999999999E-2</v>
      </c>
      <c r="H155" s="327">
        <f t="shared" si="10"/>
        <v>3.831267E-2</v>
      </c>
      <c r="I155" s="45"/>
      <c r="J155" s="328">
        <v>3.3982353897999999E-3</v>
      </c>
      <c r="K155" s="327">
        <f t="shared" si="11"/>
        <v>3.4914434610200003E-2</v>
      </c>
      <c r="L155" s="45"/>
      <c r="M155" s="202">
        <f t="shared" si="12"/>
        <v>0.62761243509852316</v>
      </c>
      <c r="N155" s="325">
        <v>0.13979590075525</v>
      </c>
      <c r="O155" s="329">
        <f t="shared" si="13"/>
        <v>0</v>
      </c>
      <c r="P155" s="330">
        <f t="shared" si="14"/>
        <v>0</v>
      </c>
      <c r="Q155" s="103"/>
    </row>
    <row r="156" spans="2:17" ht="14.15" customHeight="1">
      <c r="B156" s="324" t="s">
        <v>1002</v>
      </c>
      <c r="C156" s="325">
        <v>0.16317999999999999</v>
      </c>
      <c r="D156" s="326">
        <v>0</v>
      </c>
      <c r="E156" s="326">
        <v>0</v>
      </c>
      <c r="F156" s="325">
        <v>0.14700160000000001</v>
      </c>
      <c r="G156" s="325">
        <v>0.14272000000000001</v>
      </c>
      <c r="H156" s="327">
        <f t="shared" si="10"/>
        <v>1.6178399999999982E-2</v>
      </c>
      <c r="I156" s="45"/>
      <c r="J156" s="328">
        <v>9.5007134079999993E-3</v>
      </c>
      <c r="K156" s="327">
        <f t="shared" si="11"/>
        <v>6.6776865919999824E-3</v>
      </c>
      <c r="L156" s="45"/>
      <c r="M156" s="202">
        <f t="shared" si="12"/>
        <v>4.2668293181017197E-2</v>
      </c>
      <c r="N156" s="325">
        <v>0.30158216792143799</v>
      </c>
      <c r="O156" s="329">
        <f t="shared" si="13"/>
        <v>0</v>
      </c>
      <c r="P156" s="330">
        <f t="shared" si="14"/>
        <v>0</v>
      </c>
      <c r="Q156" s="103"/>
    </row>
    <row r="157" spans="2:17" ht="14.15" customHeight="1">
      <c r="B157" s="324" t="s">
        <v>1003</v>
      </c>
      <c r="C157" s="325">
        <v>0.6169</v>
      </c>
      <c r="D157" s="326">
        <v>0</v>
      </c>
      <c r="E157" s="326">
        <v>0</v>
      </c>
      <c r="F157" s="325">
        <v>0.40299780000000002</v>
      </c>
      <c r="G157" s="325">
        <v>0.39126</v>
      </c>
      <c r="H157" s="327">
        <f t="shared" si="10"/>
        <v>0.21390219999999999</v>
      </c>
      <c r="I157" s="45"/>
      <c r="J157" s="328">
        <v>4.2649257173999998E-2</v>
      </c>
      <c r="K157" s="327">
        <f t="shared" si="11"/>
        <v>0.17125294282599998</v>
      </c>
      <c r="L157" s="45"/>
      <c r="M157" s="202">
        <f t="shared" si="12"/>
        <v>0.38427930818610878</v>
      </c>
      <c r="N157" s="325">
        <v>0.86547799231621003</v>
      </c>
      <c r="O157" s="329">
        <f t="shared" si="13"/>
        <v>0</v>
      </c>
      <c r="P157" s="330">
        <f t="shared" si="14"/>
        <v>0</v>
      </c>
      <c r="Q157" s="103"/>
    </row>
    <row r="158" spans="2:17" ht="14.15" customHeight="1">
      <c r="B158" s="324" t="s">
        <v>1004</v>
      </c>
      <c r="C158" s="325">
        <v>4.0794999999999998E-2</v>
      </c>
      <c r="D158" s="326">
        <v>0</v>
      </c>
      <c r="E158" s="326">
        <v>0</v>
      </c>
      <c r="F158" s="325">
        <v>1.1900620000000001E-2</v>
      </c>
      <c r="G158" s="325">
        <v>1.1554E-2</v>
      </c>
      <c r="H158" s="327">
        <f t="shared" si="10"/>
        <v>2.8894379999999997E-2</v>
      </c>
      <c r="I158" s="45"/>
      <c r="J158" s="328">
        <v>1.7467730035999999E-3</v>
      </c>
      <c r="K158" s="327">
        <f t="shared" si="11"/>
        <v>2.7147606996399998E-2</v>
      </c>
      <c r="L158" s="45"/>
      <c r="M158" s="202">
        <f t="shared" si="12"/>
        <v>1.9892155951864814</v>
      </c>
      <c r="N158" s="325">
        <v>3.1414809158483097E-2</v>
      </c>
      <c r="O158" s="329">
        <f t="shared" si="13"/>
        <v>0</v>
      </c>
      <c r="P158" s="330">
        <f t="shared" si="14"/>
        <v>0</v>
      </c>
      <c r="Q158" s="103"/>
    </row>
    <row r="159" spans="2:17" ht="14.15" customHeight="1">
      <c r="B159" s="324" t="s">
        <v>1005</v>
      </c>
      <c r="C159" s="325">
        <v>1.1639999999999999</v>
      </c>
      <c r="D159" s="326">
        <v>0</v>
      </c>
      <c r="E159" s="326">
        <v>0</v>
      </c>
      <c r="F159" s="325">
        <v>0.82181433999999998</v>
      </c>
      <c r="G159" s="325">
        <v>0.79787799999999998</v>
      </c>
      <c r="H159" s="327">
        <f t="shared" si="10"/>
        <v>0.34218565999999995</v>
      </c>
      <c r="I159" s="45"/>
      <c r="J159" s="328">
        <v>6.9040622703400001E-2</v>
      </c>
      <c r="K159" s="327">
        <f t="shared" si="11"/>
        <v>0.27314503729659995</v>
      </c>
      <c r="L159" s="45"/>
      <c r="M159" s="202">
        <f t="shared" si="12"/>
        <v>0.30660999683687062</v>
      </c>
      <c r="N159" s="325">
        <v>1.5126230609809601</v>
      </c>
      <c r="O159" s="329">
        <f t="shared" si="13"/>
        <v>0</v>
      </c>
      <c r="P159" s="330">
        <f t="shared" si="14"/>
        <v>0</v>
      </c>
      <c r="Q159" s="103"/>
    </row>
    <row r="160" spans="2:17" ht="14.15" customHeight="1">
      <c r="B160" s="324" t="s">
        <v>1006</v>
      </c>
      <c r="C160" s="325">
        <v>0.551036153253191</v>
      </c>
      <c r="D160" s="326">
        <v>0</v>
      </c>
      <c r="E160" s="326">
        <v>0</v>
      </c>
      <c r="F160" s="325">
        <v>0.50213735999999998</v>
      </c>
      <c r="G160" s="325">
        <v>0.487512</v>
      </c>
      <c r="H160" s="327">
        <f t="shared" si="10"/>
        <v>4.889879325319102E-2</v>
      </c>
      <c r="I160" s="45"/>
      <c r="J160" s="328">
        <v>3.8082097382400003E-2</v>
      </c>
      <c r="K160" s="327">
        <f t="shared" si="11"/>
        <v>1.0816695870791017E-2</v>
      </c>
      <c r="L160" s="45"/>
      <c r="M160" s="202">
        <f t="shared" si="12"/>
        <v>2.002278096979818E-2</v>
      </c>
      <c r="N160" s="325">
        <v>0.89532206101676903</v>
      </c>
      <c r="O160" s="329">
        <f t="shared" si="13"/>
        <v>0</v>
      </c>
      <c r="P160" s="330">
        <f t="shared" si="14"/>
        <v>0</v>
      </c>
      <c r="Q160" s="103"/>
    </row>
    <row r="161" spans="2:17" ht="14.15" customHeight="1">
      <c r="B161" s="324" t="s">
        <v>1007</v>
      </c>
      <c r="C161" s="325">
        <v>0.95666710064698801</v>
      </c>
      <c r="D161" s="326">
        <v>0</v>
      </c>
      <c r="E161" s="326">
        <v>0</v>
      </c>
      <c r="F161" s="325">
        <v>0.91152321999999997</v>
      </c>
      <c r="G161" s="325">
        <v>0.88497400000000004</v>
      </c>
      <c r="H161" s="327">
        <f t="shared" si="10"/>
        <v>4.5143880646988044E-2</v>
      </c>
      <c r="I161" s="45"/>
      <c r="J161" s="328">
        <v>4.9012603539399999E-2</v>
      </c>
      <c r="K161" s="327">
        <f t="shared" si="11"/>
        <v>-3.8687228924119549E-3</v>
      </c>
      <c r="L161" s="45"/>
      <c r="M161" s="202">
        <f t="shared" si="12"/>
        <v>-4.0276716366042589E-3</v>
      </c>
      <c r="N161" s="325">
        <v>1.5642026027718501</v>
      </c>
      <c r="O161" s="329">
        <f t="shared" si="13"/>
        <v>2.8808734255010126E-4</v>
      </c>
      <c r="P161" s="330">
        <f t="shared" si="14"/>
        <v>4.6733928609162149E-7</v>
      </c>
      <c r="Q161" s="103"/>
    </row>
    <row r="162" spans="2:17" ht="14.15" customHeight="1">
      <c r="B162" s="324" t="s">
        <v>1008</v>
      </c>
      <c r="C162" s="325">
        <v>0.86565000000000003</v>
      </c>
      <c r="D162" s="326">
        <v>0</v>
      </c>
      <c r="E162" s="326">
        <v>0</v>
      </c>
      <c r="F162" s="325">
        <v>0.76239467000000005</v>
      </c>
      <c r="G162" s="325">
        <v>0.74018899999999999</v>
      </c>
      <c r="H162" s="327">
        <f t="shared" si="10"/>
        <v>0.10325532999999998</v>
      </c>
      <c r="I162" s="45"/>
      <c r="J162" s="328">
        <v>3.9324317078599999E-2</v>
      </c>
      <c r="K162" s="327">
        <f t="shared" si="11"/>
        <v>6.3931012921399979E-2</v>
      </c>
      <c r="L162" s="45"/>
      <c r="M162" s="202">
        <f t="shared" si="12"/>
        <v>7.9742420912793252E-2</v>
      </c>
      <c r="N162" s="325">
        <v>1.70898561536314</v>
      </c>
      <c r="O162" s="329">
        <f t="shared" si="13"/>
        <v>0</v>
      </c>
      <c r="P162" s="330">
        <f t="shared" si="14"/>
        <v>0</v>
      </c>
      <c r="Q162" s="103"/>
    </row>
    <row r="163" spans="2:17" ht="14.15" customHeight="1">
      <c r="B163" s="324" t="s">
        <v>1009</v>
      </c>
      <c r="C163" s="325">
        <v>9.9651701400684196</v>
      </c>
      <c r="D163" s="326">
        <v>0</v>
      </c>
      <c r="E163" s="326">
        <v>0</v>
      </c>
      <c r="F163" s="325">
        <v>7.16576871</v>
      </c>
      <c r="G163" s="325">
        <v>6.9570569999999998</v>
      </c>
      <c r="H163" s="327">
        <f t="shared" si="10"/>
        <v>2.7994014300684196</v>
      </c>
      <c r="I163" s="45"/>
      <c r="J163" s="328">
        <v>0.73141001222970004</v>
      </c>
      <c r="K163" s="327">
        <f t="shared" si="11"/>
        <v>2.0679914178387193</v>
      </c>
      <c r="L163" s="45"/>
      <c r="M163" s="202">
        <f t="shared" si="12"/>
        <v>0.26186458361611448</v>
      </c>
      <c r="N163" s="325">
        <v>11.3732579798477</v>
      </c>
      <c r="O163" s="329">
        <f t="shared" si="13"/>
        <v>0</v>
      </c>
      <c r="P163" s="330">
        <f t="shared" si="14"/>
        <v>0</v>
      </c>
      <c r="Q163" s="103"/>
    </row>
    <row r="164" spans="2:17" ht="14.15" customHeight="1">
      <c r="B164" s="324" t="s">
        <v>1010</v>
      </c>
      <c r="C164" s="325">
        <v>3.4924614497204201</v>
      </c>
      <c r="D164" s="326">
        <v>0</v>
      </c>
      <c r="E164" s="326">
        <v>0</v>
      </c>
      <c r="F164" s="325">
        <v>3.3612875799999999</v>
      </c>
      <c r="G164" s="325">
        <v>3.2633860000000001</v>
      </c>
      <c r="H164" s="327">
        <f t="shared" si="10"/>
        <v>0.13117386972042011</v>
      </c>
      <c r="I164" s="45"/>
      <c r="J164" s="328">
        <v>0.16134180383999999</v>
      </c>
      <c r="K164" s="327">
        <f t="shared" si="11"/>
        <v>-3.0167934119579881E-2</v>
      </c>
      <c r="L164" s="45"/>
      <c r="M164" s="202">
        <f t="shared" si="12"/>
        <v>-8.5640386292054303E-3</v>
      </c>
      <c r="N164" s="325">
        <v>5.3413861656283803</v>
      </c>
      <c r="O164" s="329">
        <f t="shared" si="13"/>
        <v>9.837509177282695E-4</v>
      </c>
      <c r="P164" s="330">
        <f t="shared" si="14"/>
        <v>7.2151005139553882E-6</v>
      </c>
      <c r="Q164" s="103"/>
    </row>
    <row r="165" spans="2:17" ht="14.15" customHeight="1">
      <c r="B165" s="324" t="s">
        <v>1011</v>
      </c>
      <c r="C165" s="325">
        <v>0.18905</v>
      </c>
      <c r="D165" s="326">
        <v>0</v>
      </c>
      <c r="E165" s="326">
        <v>0</v>
      </c>
      <c r="F165" s="325">
        <v>0.10703863</v>
      </c>
      <c r="G165" s="325">
        <v>0.103921</v>
      </c>
      <c r="H165" s="327">
        <f t="shared" si="10"/>
        <v>8.201137E-2</v>
      </c>
      <c r="I165" s="45"/>
      <c r="J165" s="328">
        <v>1.38486579494E-2</v>
      </c>
      <c r="K165" s="327">
        <f t="shared" si="11"/>
        <v>6.8162712050599997E-2</v>
      </c>
      <c r="L165" s="45"/>
      <c r="M165" s="202">
        <f t="shared" si="12"/>
        <v>0.56385343080184724</v>
      </c>
      <c r="N165" s="325">
        <v>0.31444885325190802</v>
      </c>
      <c r="O165" s="329">
        <f t="shared" si="13"/>
        <v>0</v>
      </c>
      <c r="P165" s="330">
        <f t="shared" si="14"/>
        <v>0</v>
      </c>
      <c r="Q165" s="103"/>
    </row>
    <row r="166" spans="2:17" ht="14.15" customHeight="1">
      <c r="B166" s="324" t="s">
        <v>1012</v>
      </c>
      <c r="C166" s="325">
        <v>3.1596039750337299</v>
      </c>
      <c r="D166" s="326">
        <v>0</v>
      </c>
      <c r="E166" s="326">
        <v>0</v>
      </c>
      <c r="F166" s="325">
        <v>2.9769338099999998</v>
      </c>
      <c r="G166" s="325">
        <v>2.8902269999999999</v>
      </c>
      <c r="H166" s="327">
        <f t="shared" si="10"/>
        <v>0.18267016503373013</v>
      </c>
      <c r="I166" s="45"/>
      <c r="J166" s="328">
        <v>0.40730408388419997</v>
      </c>
      <c r="K166" s="327">
        <f t="shared" si="11"/>
        <v>-0.22463391885046985</v>
      </c>
      <c r="L166" s="45"/>
      <c r="M166" s="202">
        <f t="shared" si="12"/>
        <v>-6.6376515450174284E-2</v>
      </c>
      <c r="N166" s="325">
        <v>7.1393108280046302</v>
      </c>
      <c r="O166" s="329">
        <f t="shared" si="13"/>
        <v>1.3148840696431238E-3</v>
      </c>
      <c r="P166" s="330">
        <f t="shared" si="14"/>
        <v>5.7931712005364041E-4</v>
      </c>
      <c r="Q166" s="103"/>
    </row>
    <row r="167" spans="2:17" ht="14.15" customHeight="1">
      <c r="B167" s="324" t="s">
        <v>1013</v>
      </c>
      <c r="C167" s="325">
        <v>9.8176224462956494</v>
      </c>
      <c r="D167" s="326">
        <v>0</v>
      </c>
      <c r="E167" s="326">
        <v>0</v>
      </c>
      <c r="F167" s="325">
        <v>8.9311155800000002</v>
      </c>
      <c r="G167" s="325">
        <v>8.6709859999999992</v>
      </c>
      <c r="H167" s="327">
        <f t="shared" si="10"/>
        <v>0.88650686629564923</v>
      </c>
      <c r="I167" s="45"/>
      <c r="J167" s="328">
        <v>0.46057763046060002</v>
      </c>
      <c r="K167" s="327">
        <f t="shared" si="11"/>
        <v>0.42592923583504921</v>
      </c>
      <c r="L167" s="45"/>
      <c r="M167" s="202">
        <f t="shared" si="12"/>
        <v>4.5351698175217565E-2</v>
      </c>
      <c r="N167" s="325">
        <v>13.3381848767963</v>
      </c>
      <c r="O167" s="329">
        <f t="shared" si="13"/>
        <v>0</v>
      </c>
      <c r="P167" s="330">
        <f t="shared" si="14"/>
        <v>0</v>
      </c>
      <c r="Q167" s="103"/>
    </row>
    <row r="168" spans="2:17" ht="14.15" customHeight="1">
      <c r="B168" s="324" t="s">
        <v>1014</v>
      </c>
      <c r="C168" s="325">
        <v>4.5375350307142799E-2</v>
      </c>
      <c r="D168" s="326">
        <v>0</v>
      </c>
      <c r="E168" s="326">
        <v>0</v>
      </c>
      <c r="F168" s="325">
        <v>0.53516430999999998</v>
      </c>
      <c r="G168" s="325">
        <v>0.51957699999999996</v>
      </c>
      <c r="H168" s="327">
        <f t="shared" si="10"/>
        <v>-0.48978895969285718</v>
      </c>
      <c r="I168" s="45"/>
      <c r="J168" s="328">
        <v>2.8064016416399998E-2</v>
      </c>
      <c r="K168" s="327">
        <f t="shared" si="11"/>
        <v>-0.51785297610925718</v>
      </c>
      <c r="L168" s="45"/>
      <c r="M168" s="202">
        <f t="shared" si="12"/>
        <v>-0.91943702370964142</v>
      </c>
      <c r="N168" s="325">
        <v>1.08019144375249</v>
      </c>
      <c r="O168" s="329">
        <f t="shared" si="13"/>
        <v>1.9894448578756214E-4</v>
      </c>
      <c r="P168" s="330">
        <f t="shared" si="14"/>
        <v>1.681805939318996E-2</v>
      </c>
      <c r="Q168" s="103"/>
    </row>
    <row r="169" spans="2:17" ht="14.15" customHeight="1">
      <c r="B169" s="324" t="s">
        <v>1015</v>
      </c>
      <c r="C169" s="325">
        <v>0.30708347274577502</v>
      </c>
      <c r="D169" s="326">
        <v>0</v>
      </c>
      <c r="E169" s="326">
        <v>0</v>
      </c>
      <c r="F169" s="325">
        <v>0.24140830999999999</v>
      </c>
      <c r="G169" s="325">
        <v>0.234377</v>
      </c>
      <c r="H169" s="327">
        <f t="shared" si="10"/>
        <v>6.5675162745775034E-2</v>
      </c>
      <c r="I169" s="45"/>
      <c r="J169" s="328">
        <v>2.18088267254E-2</v>
      </c>
      <c r="K169" s="327">
        <f t="shared" si="11"/>
        <v>4.3866336020375034E-2</v>
      </c>
      <c r="L169" s="45"/>
      <c r="M169" s="202">
        <f t="shared" si="12"/>
        <v>0.16665455967685866</v>
      </c>
      <c r="N169" s="325">
        <v>0.42879389079805702</v>
      </c>
      <c r="O169" s="329">
        <f t="shared" si="13"/>
        <v>0</v>
      </c>
      <c r="P169" s="330">
        <f t="shared" si="14"/>
        <v>0</v>
      </c>
      <c r="Q169" s="103"/>
    </row>
    <row r="170" spans="2:17" ht="14.15" customHeight="1">
      <c r="B170" s="324" t="s">
        <v>1016</v>
      </c>
      <c r="C170" s="325">
        <v>1.0049872618421101</v>
      </c>
      <c r="D170" s="326">
        <v>0</v>
      </c>
      <c r="E170" s="326">
        <v>0</v>
      </c>
      <c r="F170" s="325">
        <v>0.4861085</v>
      </c>
      <c r="G170" s="325">
        <v>0.47194999999999998</v>
      </c>
      <c r="H170" s="327">
        <f t="shared" si="10"/>
        <v>0.51887876184211001</v>
      </c>
      <c r="I170" s="45"/>
      <c r="J170" s="328">
        <v>4.8936542695000002E-2</v>
      </c>
      <c r="K170" s="327">
        <f t="shared" si="11"/>
        <v>0.46994221914710999</v>
      </c>
      <c r="L170" s="45"/>
      <c r="M170" s="202">
        <f t="shared" si="12"/>
        <v>0.87832272359730734</v>
      </c>
      <c r="N170" s="325">
        <v>0.95643071851690098</v>
      </c>
      <c r="O170" s="329">
        <f t="shared" si="13"/>
        <v>0</v>
      </c>
      <c r="P170" s="330">
        <f t="shared" si="14"/>
        <v>0</v>
      </c>
      <c r="Q170" s="103"/>
    </row>
    <row r="171" spans="2:17" ht="14.15" customHeight="1">
      <c r="B171" s="324" t="s">
        <v>1017</v>
      </c>
      <c r="C171" s="325">
        <v>0.19900000000000001</v>
      </c>
      <c r="D171" s="326">
        <v>0</v>
      </c>
      <c r="E171" s="326">
        <v>0</v>
      </c>
      <c r="F171" s="325">
        <v>0.19580712</v>
      </c>
      <c r="G171" s="325">
        <v>0.190104</v>
      </c>
      <c r="H171" s="327">
        <f t="shared" si="10"/>
        <v>3.192880000000009E-3</v>
      </c>
      <c r="I171" s="45"/>
      <c r="J171" s="328">
        <v>1.1376393671999999E-2</v>
      </c>
      <c r="K171" s="327">
        <f t="shared" si="11"/>
        <v>-8.1835136719999903E-3</v>
      </c>
      <c r="L171" s="45"/>
      <c r="M171" s="202">
        <f t="shared" si="12"/>
        <v>-3.9498865170110101E-2</v>
      </c>
      <c r="N171" s="325">
        <v>0.37777952443343399</v>
      </c>
      <c r="O171" s="329">
        <f t="shared" si="13"/>
        <v>6.9577623174268036E-5</v>
      </c>
      <c r="P171" s="330">
        <f t="shared" si="14"/>
        <v>1.0855224890470721E-5</v>
      </c>
      <c r="Q171" s="103"/>
    </row>
    <row r="172" spans="2:17" ht="14.15" customHeight="1">
      <c r="B172" s="324" t="s">
        <v>1018</v>
      </c>
      <c r="C172" s="325">
        <v>2.3078920525000001E-2</v>
      </c>
      <c r="D172" s="326">
        <v>0</v>
      </c>
      <c r="E172" s="326">
        <v>0</v>
      </c>
      <c r="F172" s="325">
        <v>2.1562020000000001E-2</v>
      </c>
      <c r="G172" s="325">
        <v>2.0934000000000001E-2</v>
      </c>
      <c r="H172" s="327">
        <f t="shared" si="10"/>
        <v>1.5169005249999999E-3</v>
      </c>
      <c r="I172" s="45"/>
      <c r="J172" s="328">
        <v>1.2109230432E-3</v>
      </c>
      <c r="K172" s="327">
        <f t="shared" si="11"/>
        <v>3.0597748179999988E-4</v>
      </c>
      <c r="L172" s="45"/>
      <c r="M172" s="202">
        <f t="shared" si="12"/>
        <v>1.3436009619817878E-2</v>
      </c>
      <c r="N172" s="325">
        <v>3.86195000313862E-2</v>
      </c>
      <c r="O172" s="329">
        <f t="shared" si="13"/>
        <v>0</v>
      </c>
      <c r="P172" s="330">
        <f t="shared" si="14"/>
        <v>0</v>
      </c>
      <c r="Q172" s="103"/>
    </row>
    <row r="173" spans="2:17" ht="14.15" customHeight="1">
      <c r="B173" s="324" t="s">
        <v>1019</v>
      </c>
      <c r="C173" s="325">
        <v>6.9015141707526304</v>
      </c>
      <c r="D173" s="326">
        <v>0</v>
      </c>
      <c r="E173" s="326">
        <v>0</v>
      </c>
      <c r="F173" s="325">
        <v>6.8508668100000003</v>
      </c>
      <c r="G173" s="325">
        <v>6.6513270000000002</v>
      </c>
      <c r="H173" s="327">
        <f t="shared" si="10"/>
        <v>5.06473607526301E-2</v>
      </c>
      <c r="I173" s="45"/>
      <c r="J173" s="328">
        <v>0.25807215273270001</v>
      </c>
      <c r="K173" s="327">
        <f t="shared" si="11"/>
        <v>-0.20742479198006991</v>
      </c>
      <c r="L173" s="45"/>
      <c r="M173" s="202">
        <f t="shared" si="12"/>
        <v>-2.9178024043736497E-2</v>
      </c>
      <c r="N173" s="325">
        <v>13.6716613216959</v>
      </c>
      <c r="O173" s="329">
        <f t="shared" si="13"/>
        <v>2.5179810923680289E-3</v>
      </c>
      <c r="P173" s="330">
        <f t="shared" si="14"/>
        <v>2.1437010481634278E-4</v>
      </c>
      <c r="Q173" s="103"/>
    </row>
    <row r="174" spans="2:17" ht="14.15" customHeight="1">
      <c r="B174" s="324" t="s">
        <v>1020</v>
      </c>
      <c r="C174" s="325">
        <v>3.6761995764705898E-3</v>
      </c>
      <c r="D174" s="326">
        <v>0</v>
      </c>
      <c r="E174" s="326">
        <v>0</v>
      </c>
      <c r="F174" s="325">
        <v>3.9799199999999996E-3</v>
      </c>
      <c r="G174" s="325">
        <v>3.8639999999999998E-3</v>
      </c>
      <c r="H174" s="327">
        <f t="shared" si="10"/>
        <v>-3.0372042352940984E-4</v>
      </c>
      <c r="I174" s="45"/>
      <c r="J174" s="328">
        <v>6.4980153840000002E-4</v>
      </c>
      <c r="K174" s="327">
        <f t="shared" si="11"/>
        <v>-9.5352196192940986E-4</v>
      </c>
      <c r="L174" s="45"/>
      <c r="M174" s="202">
        <f t="shared" si="12"/>
        <v>-0.20595665506460256</v>
      </c>
      <c r="N174" s="325">
        <v>9.7048841031831794E-3</v>
      </c>
      <c r="O174" s="329">
        <f t="shared" si="13"/>
        <v>1.7873990658808282E-6</v>
      </c>
      <c r="P174" s="330">
        <f t="shared" si="14"/>
        <v>7.5818150542674064E-6</v>
      </c>
      <c r="Q174" s="103"/>
    </row>
    <row r="175" spans="2:17" ht="14.15" customHeight="1">
      <c r="B175" s="324" t="s">
        <v>1021</v>
      </c>
      <c r="C175" s="325">
        <v>6.55787988527778E-2</v>
      </c>
      <c r="D175" s="326">
        <v>0</v>
      </c>
      <c r="E175" s="326">
        <v>0</v>
      </c>
      <c r="F175" s="325">
        <v>0.21109541000000001</v>
      </c>
      <c r="G175" s="325">
        <v>0.20494699999999999</v>
      </c>
      <c r="H175" s="327">
        <f t="shared" si="10"/>
        <v>-0.1455166111472222</v>
      </c>
      <c r="I175" s="45"/>
      <c r="J175" s="328">
        <v>1.41307267454E-2</v>
      </c>
      <c r="K175" s="327">
        <f t="shared" si="11"/>
        <v>-0.1596473378926222</v>
      </c>
      <c r="L175" s="45"/>
      <c r="M175" s="202">
        <f t="shared" si="12"/>
        <v>-0.70883131149690071</v>
      </c>
      <c r="N175" s="325">
        <v>0.38795043213347102</v>
      </c>
      <c r="O175" s="329">
        <f t="shared" si="13"/>
        <v>7.1450852233875608E-5</v>
      </c>
      <c r="P175" s="330">
        <f t="shared" si="14"/>
        <v>3.5899896819865324E-3</v>
      </c>
      <c r="Q175" s="103"/>
    </row>
    <row r="176" spans="2:17" ht="14.15" customHeight="1">
      <c r="B176" s="324" t="s">
        <v>1022</v>
      </c>
      <c r="C176" s="325">
        <v>13.871</v>
      </c>
      <c r="D176" s="326">
        <v>0</v>
      </c>
      <c r="E176" s="326">
        <v>0</v>
      </c>
      <c r="F176" s="325">
        <v>7.6850524800000004</v>
      </c>
      <c r="G176" s="325">
        <v>7.4612160000000003</v>
      </c>
      <c r="H176" s="327">
        <f t="shared" si="10"/>
        <v>6.18594752</v>
      </c>
      <c r="I176" s="45"/>
      <c r="J176" s="328">
        <v>2.1777325269535801</v>
      </c>
      <c r="K176" s="327">
        <f t="shared" si="11"/>
        <v>4.0082149930464199</v>
      </c>
      <c r="L176" s="45"/>
      <c r="M176" s="202">
        <f t="shared" si="12"/>
        <v>0.4063978876372647</v>
      </c>
      <c r="N176" s="325">
        <v>19.7828856965975</v>
      </c>
      <c r="O176" s="329">
        <f t="shared" si="13"/>
        <v>0</v>
      </c>
      <c r="P176" s="330">
        <f t="shared" si="14"/>
        <v>0</v>
      </c>
      <c r="Q176" s="103"/>
    </row>
    <row r="177" spans="2:17" ht="14.15" customHeight="1">
      <c r="B177" s="324" t="s">
        <v>1023</v>
      </c>
      <c r="C177" s="325">
        <v>211.41985928261499</v>
      </c>
      <c r="D177" s="326">
        <v>0</v>
      </c>
      <c r="E177" s="326">
        <v>0</v>
      </c>
      <c r="F177" s="325">
        <v>191.42972814999999</v>
      </c>
      <c r="G177" s="325">
        <v>185.854105</v>
      </c>
      <c r="H177" s="327">
        <f t="shared" si="10"/>
        <v>19.990131132615005</v>
      </c>
      <c r="I177" s="45"/>
      <c r="J177" s="328">
        <v>16.4648709181815</v>
      </c>
      <c r="K177" s="327">
        <f t="shared" si="11"/>
        <v>3.525260214433505</v>
      </c>
      <c r="L177" s="45"/>
      <c r="M177" s="202">
        <f t="shared" si="12"/>
        <v>1.6956959104441931E-2</v>
      </c>
      <c r="N177" s="325">
        <v>713.25293311342296</v>
      </c>
      <c r="O177" s="329">
        <f t="shared" si="13"/>
        <v>0</v>
      </c>
      <c r="P177" s="330">
        <f t="shared" si="14"/>
        <v>0</v>
      </c>
      <c r="Q177" s="103"/>
    </row>
    <row r="178" spans="2:17" ht="14.15" customHeight="1">
      <c r="B178" s="324" t="s">
        <v>1024</v>
      </c>
      <c r="C178" s="325">
        <v>626.18849599999999</v>
      </c>
      <c r="D178" s="326">
        <v>0</v>
      </c>
      <c r="E178" s="326">
        <v>0</v>
      </c>
      <c r="F178" s="325">
        <v>455.88004867000001</v>
      </c>
      <c r="G178" s="325">
        <v>442.601989</v>
      </c>
      <c r="H178" s="327">
        <f t="shared" si="10"/>
        <v>170.30844732999998</v>
      </c>
      <c r="I178" s="45"/>
      <c r="J178" s="328">
        <v>11.178178793388399</v>
      </c>
      <c r="K178" s="327">
        <f t="shared" si="11"/>
        <v>159.13026853661157</v>
      </c>
      <c r="L178" s="45"/>
      <c r="M178" s="202">
        <f t="shared" si="12"/>
        <v>0.34070755888586807</v>
      </c>
      <c r="N178" s="325">
        <v>1464.2676321835499</v>
      </c>
      <c r="O178" s="329">
        <f t="shared" si="13"/>
        <v>0</v>
      </c>
      <c r="P178" s="330">
        <f t="shared" si="14"/>
        <v>0</v>
      </c>
      <c r="Q178" s="103"/>
    </row>
    <row r="179" spans="2:17" ht="14.15" customHeight="1">
      <c r="B179" s="324" t="s">
        <v>1025</v>
      </c>
      <c r="C179" s="325">
        <v>18.240491228871399</v>
      </c>
      <c r="D179" s="326">
        <v>0</v>
      </c>
      <c r="E179" s="326">
        <v>0</v>
      </c>
      <c r="F179" s="325">
        <v>11.52351949</v>
      </c>
      <c r="G179" s="325">
        <v>11.187882999999999</v>
      </c>
      <c r="H179" s="327">
        <f t="shared" si="10"/>
        <v>6.7169717388713988</v>
      </c>
      <c r="I179" s="45"/>
      <c r="J179" s="328">
        <v>1.5071611140971</v>
      </c>
      <c r="K179" s="327">
        <f t="shared" si="11"/>
        <v>5.209810624774299</v>
      </c>
      <c r="L179" s="45"/>
      <c r="M179" s="202">
        <f t="shared" si="12"/>
        <v>0.3998110906913207</v>
      </c>
      <c r="N179" s="325">
        <v>43.2658467762096</v>
      </c>
      <c r="O179" s="329">
        <f t="shared" si="13"/>
        <v>0</v>
      </c>
      <c r="P179" s="330">
        <f t="shared" si="14"/>
        <v>0</v>
      </c>
      <c r="Q179" s="103"/>
    </row>
    <row r="180" spans="2:17" ht="14.15" customHeight="1">
      <c r="B180" s="324" t="s">
        <v>1026</v>
      </c>
      <c r="C180" s="325">
        <v>1.87276158673469E-3</v>
      </c>
      <c r="D180" s="326">
        <v>0</v>
      </c>
      <c r="E180" s="326">
        <v>0</v>
      </c>
      <c r="F180" s="325">
        <v>8.8579999999999996E-4</v>
      </c>
      <c r="G180" s="325">
        <v>8.5999999999999998E-4</v>
      </c>
      <c r="H180" s="327">
        <f t="shared" si="10"/>
        <v>9.8696158673469009E-4</v>
      </c>
      <c r="I180" s="45"/>
      <c r="J180" s="328">
        <v>7.0864000000000005E-5</v>
      </c>
      <c r="K180" s="327">
        <f t="shared" si="11"/>
        <v>9.1609758673469007E-4</v>
      </c>
      <c r="L180" s="45"/>
      <c r="M180" s="202">
        <f t="shared" si="12"/>
        <v>0.95759596549539872</v>
      </c>
      <c r="N180" s="325">
        <v>1.5707404579241599E-3</v>
      </c>
      <c r="O180" s="329">
        <f t="shared" si="13"/>
        <v>0</v>
      </c>
      <c r="P180" s="330">
        <f t="shared" si="14"/>
        <v>0</v>
      </c>
      <c r="Q180" s="103"/>
    </row>
    <row r="181" spans="2:17" ht="14.15" customHeight="1">
      <c r="B181" s="324" t="s">
        <v>1027</v>
      </c>
      <c r="C181" s="325">
        <v>1.4925000000000001E-2</v>
      </c>
      <c r="D181" s="326">
        <v>0</v>
      </c>
      <c r="E181" s="326">
        <v>0</v>
      </c>
      <c r="F181" s="325">
        <v>7.0627099999999998E-3</v>
      </c>
      <c r="G181" s="325">
        <v>6.8570000000000002E-3</v>
      </c>
      <c r="H181" s="327">
        <f t="shared" si="10"/>
        <v>7.8622900000000009E-3</v>
      </c>
      <c r="I181" s="45"/>
      <c r="J181" s="328">
        <v>5.6501679999999995E-4</v>
      </c>
      <c r="K181" s="327">
        <f t="shared" si="11"/>
        <v>7.2972732000000009E-3</v>
      </c>
      <c r="L181" s="45"/>
      <c r="M181" s="202">
        <f t="shared" si="12"/>
        <v>0.95667731571088799</v>
      </c>
      <c r="N181" s="325">
        <v>3.4556290074331399E-2</v>
      </c>
      <c r="O181" s="329">
        <f t="shared" si="13"/>
        <v>0</v>
      </c>
      <c r="P181" s="330">
        <f t="shared" si="14"/>
        <v>0</v>
      </c>
      <c r="Q181" s="103"/>
    </row>
    <row r="182" spans="2:17" ht="14.15" customHeight="1">
      <c r="B182" s="324" t="s">
        <v>1028</v>
      </c>
      <c r="C182" s="325">
        <v>6.1542770151515099E-3</v>
      </c>
      <c r="D182" s="326">
        <v>0</v>
      </c>
      <c r="E182" s="326">
        <v>0</v>
      </c>
      <c r="F182" s="325">
        <v>5.7731500000000003E-3</v>
      </c>
      <c r="G182" s="325">
        <v>5.6049999999999997E-3</v>
      </c>
      <c r="H182" s="327">
        <f t="shared" si="10"/>
        <v>3.8112701515150959E-4</v>
      </c>
      <c r="I182" s="45"/>
      <c r="J182" s="328">
        <v>4.6185200000000001E-4</v>
      </c>
      <c r="K182" s="327">
        <f t="shared" si="11"/>
        <v>-8.072498484849042E-5</v>
      </c>
      <c r="L182" s="45"/>
      <c r="M182" s="202">
        <f t="shared" si="12"/>
        <v>-1.2947066392038114E-2</v>
      </c>
      <c r="N182" s="325">
        <v>2.4262210257957901E-2</v>
      </c>
      <c r="O182" s="329">
        <f t="shared" si="13"/>
        <v>4.4684976647020621E-6</v>
      </c>
      <c r="P182" s="330">
        <f t="shared" si="14"/>
        <v>7.4903874962437216E-8</v>
      </c>
      <c r="Q182" s="103"/>
    </row>
    <row r="183" spans="2:17" ht="14.15" customHeight="1">
      <c r="B183" s="324" t="s">
        <v>1029</v>
      </c>
      <c r="C183" s="325">
        <v>15.837899586382999</v>
      </c>
      <c r="D183" s="326">
        <v>0</v>
      </c>
      <c r="E183" s="326">
        <v>0</v>
      </c>
      <c r="F183" s="325">
        <v>15.324356480000001</v>
      </c>
      <c r="G183" s="325">
        <v>14.878016000000001</v>
      </c>
      <c r="H183" s="327">
        <f t="shared" si="10"/>
        <v>0.51354310638299872</v>
      </c>
      <c r="I183" s="45"/>
      <c r="J183" s="328">
        <v>1.4103005268544</v>
      </c>
      <c r="K183" s="327">
        <f t="shared" si="11"/>
        <v>-0.89675742047140128</v>
      </c>
      <c r="L183" s="45"/>
      <c r="M183" s="202">
        <f t="shared" si="12"/>
        <v>-5.3586841971370883E-2</v>
      </c>
      <c r="N183" s="325">
        <v>35.2511030535779</v>
      </c>
      <c r="O183" s="329">
        <f t="shared" si="13"/>
        <v>6.4923793009096873E-3</v>
      </c>
      <c r="P183" s="330">
        <f t="shared" si="14"/>
        <v>1.8643189395348481E-3</v>
      </c>
      <c r="Q183" s="103"/>
    </row>
    <row r="184" spans="2:17" ht="14.15" customHeight="1">
      <c r="B184" s="324" t="s">
        <v>1030</v>
      </c>
      <c r="C184" s="325">
        <v>77.301492773913097</v>
      </c>
      <c r="D184" s="326">
        <v>0</v>
      </c>
      <c r="E184" s="326">
        <v>0</v>
      </c>
      <c r="F184" s="325">
        <v>83.363843099999997</v>
      </c>
      <c r="G184" s="325">
        <v>80.935770000000005</v>
      </c>
      <c r="H184" s="327">
        <f t="shared" si="10"/>
        <v>-6.0623503260869001</v>
      </c>
      <c r="I184" s="45"/>
      <c r="J184" s="328">
        <v>7.6719744804929997</v>
      </c>
      <c r="K184" s="327">
        <f t="shared" si="11"/>
        <v>-13.734324806579899</v>
      </c>
      <c r="L184" s="45"/>
      <c r="M184" s="202">
        <f t="shared" si="12"/>
        <v>-0.15086726490302721</v>
      </c>
      <c r="N184" s="325">
        <v>207.31195663601201</v>
      </c>
      <c r="O184" s="329">
        <f t="shared" si="13"/>
        <v>3.8181723109459428E-2</v>
      </c>
      <c r="P184" s="330">
        <f t="shared" si="14"/>
        <v>8.6905158880222336E-2</v>
      </c>
      <c r="Q184" s="103"/>
    </row>
    <row r="185" spans="2:17" ht="14.15" customHeight="1">
      <c r="B185" s="324" t="s">
        <v>1031</v>
      </c>
      <c r="C185" s="325">
        <v>5.39796691734694</v>
      </c>
      <c r="D185" s="326">
        <v>0</v>
      </c>
      <c r="E185" s="326">
        <v>0</v>
      </c>
      <c r="F185" s="325">
        <v>4.9737000499999997</v>
      </c>
      <c r="G185" s="325">
        <v>4.8288349999999998</v>
      </c>
      <c r="H185" s="327">
        <f t="shared" si="10"/>
        <v>0.4242668673469403</v>
      </c>
      <c r="I185" s="45"/>
      <c r="J185" s="328">
        <v>0.4577296156015</v>
      </c>
      <c r="K185" s="327">
        <f t="shared" si="11"/>
        <v>-3.3462748254559693E-2</v>
      </c>
      <c r="L185" s="45"/>
      <c r="M185" s="202">
        <f t="shared" si="12"/>
        <v>-6.1609466226704573E-3</v>
      </c>
      <c r="N185" s="325">
        <v>8.3082206303675292</v>
      </c>
      <c r="O185" s="329">
        <f t="shared" si="13"/>
        <v>1.5301682777417143E-3</v>
      </c>
      <c r="P185" s="330">
        <f t="shared" si="14"/>
        <v>5.8081000192261261E-6</v>
      </c>
      <c r="Q185" s="103"/>
    </row>
    <row r="186" spans="2:17" ht="14.15" customHeight="1">
      <c r="B186" s="324" t="s">
        <v>1032</v>
      </c>
      <c r="C186" s="325">
        <v>49.6826428470225</v>
      </c>
      <c r="D186" s="326">
        <v>0</v>
      </c>
      <c r="E186" s="326">
        <v>0</v>
      </c>
      <c r="F186" s="325">
        <v>52.801317449999999</v>
      </c>
      <c r="G186" s="325">
        <v>51.263415000000002</v>
      </c>
      <c r="H186" s="327">
        <f t="shared" si="10"/>
        <v>-3.1186746029774994</v>
      </c>
      <c r="I186" s="45"/>
      <c r="J186" s="328">
        <v>4.8593052449235001</v>
      </c>
      <c r="K186" s="327">
        <f t="shared" si="11"/>
        <v>-7.9779798479009996</v>
      </c>
      <c r="L186" s="45"/>
      <c r="M186" s="202">
        <f t="shared" si="12"/>
        <v>-0.13836097279267484</v>
      </c>
      <c r="N186" s="325">
        <v>123.411395143433</v>
      </c>
      <c r="O186" s="329">
        <f t="shared" si="13"/>
        <v>2.2729319593427232E-2</v>
      </c>
      <c r="P186" s="330">
        <f t="shared" si="14"/>
        <v>4.3512461180592592E-2</v>
      </c>
      <c r="Q186" s="103"/>
    </row>
    <row r="187" spans="2:17" ht="14.15" customHeight="1">
      <c r="B187" s="324" t="s">
        <v>1033</v>
      </c>
      <c r="C187" s="325">
        <v>51.093443046313801</v>
      </c>
      <c r="D187" s="326">
        <v>0</v>
      </c>
      <c r="E187" s="326">
        <v>0</v>
      </c>
      <c r="F187" s="325">
        <v>53.659446500000001</v>
      </c>
      <c r="G187" s="325">
        <v>52.096550000000001</v>
      </c>
      <c r="H187" s="327">
        <f t="shared" si="10"/>
        <v>-2.5660034536862</v>
      </c>
      <c r="I187" s="45"/>
      <c r="J187" s="328">
        <v>4.5272475012050002</v>
      </c>
      <c r="K187" s="327">
        <f t="shared" si="11"/>
        <v>-7.0932509548912002</v>
      </c>
      <c r="L187" s="45"/>
      <c r="M187" s="202">
        <f t="shared" si="12"/>
        <v>-0.12190503476180146</v>
      </c>
      <c r="N187" s="325">
        <v>140.428171637367</v>
      </c>
      <c r="O187" s="329">
        <f t="shared" si="13"/>
        <v>2.5863387974479221E-2</v>
      </c>
      <c r="P187" s="330">
        <f t="shared" si="14"/>
        <v>3.8435160589532877E-2</v>
      </c>
      <c r="Q187" s="103"/>
    </row>
    <row r="188" spans="2:17" ht="14.15" customHeight="1">
      <c r="B188" s="324" t="s">
        <v>1034</v>
      </c>
      <c r="C188" s="325">
        <v>16.782399999999999</v>
      </c>
      <c r="D188" s="326">
        <v>0</v>
      </c>
      <c r="E188" s="326">
        <v>0</v>
      </c>
      <c r="F188" s="325">
        <v>16.263135559999998</v>
      </c>
      <c r="G188" s="325">
        <v>15.789452000000001</v>
      </c>
      <c r="H188" s="327">
        <f t="shared" si="10"/>
        <v>0.5192644400000006</v>
      </c>
      <c r="I188" s="45"/>
      <c r="J188" s="328">
        <v>0.42202836778199998</v>
      </c>
      <c r="K188" s="327">
        <f t="shared" si="11"/>
        <v>9.7236072218000624E-2</v>
      </c>
      <c r="L188" s="45"/>
      <c r="M188" s="202">
        <f t="shared" si="12"/>
        <v>5.8276965475955291E-3</v>
      </c>
      <c r="N188" s="325">
        <v>32.068484340226803</v>
      </c>
      <c r="O188" s="329">
        <f t="shared" si="13"/>
        <v>0</v>
      </c>
      <c r="P188" s="330">
        <f t="shared" si="14"/>
        <v>0</v>
      </c>
      <c r="Q188" s="103"/>
    </row>
    <row r="189" spans="2:17" ht="14.15" customHeight="1">
      <c r="B189" s="324" t="s">
        <v>1035</v>
      </c>
      <c r="C189" s="325">
        <v>8.6800118591875002</v>
      </c>
      <c r="D189" s="326">
        <v>0</v>
      </c>
      <c r="E189" s="326">
        <v>0</v>
      </c>
      <c r="F189" s="325">
        <v>14.275263369999999</v>
      </c>
      <c r="G189" s="325">
        <v>13.859479</v>
      </c>
      <c r="H189" s="327">
        <f t="shared" si="10"/>
        <v>-5.5952515108124992</v>
      </c>
      <c r="I189" s="45"/>
      <c r="J189" s="328">
        <v>0.42283330101939998</v>
      </c>
      <c r="K189" s="327">
        <f t="shared" si="11"/>
        <v>-6.0180848118318995</v>
      </c>
      <c r="L189" s="45"/>
      <c r="M189" s="202">
        <f t="shared" si="12"/>
        <v>-0.40944653899969957</v>
      </c>
      <c r="N189" s="325">
        <v>31.956546650526899</v>
      </c>
      <c r="O189" s="329">
        <f t="shared" si="13"/>
        <v>5.8856036841484745E-3</v>
      </c>
      <c r="P189" s="330">
        <f t="shared" si="14"/>
        <v>9.8670067145408907E-2</v>
      </c>
      <c r="Q189" s="103"/>
    </row>
    <row r="190" spans="2:17" ht="14.15" customHeight="1">
      <c r="B190" s="324" t="s">
        <v>1036</v>
      </c>
      <c r="C190" s="325">
        <v>9.0885669999999994</v>
      </c>
      <c r="D190" s="326">
        <v>0</v>
      </c>
      <c r="E190" s="326">
        <v>0</v>
      </c>
      <c r="F190" s="325">
        <v>5.2345557899999999</v>
      </c>
      <c r="G190" s="325">
        <v>5.0820930000000004</v>
      </c>
      <c r="H190" s="327">
        <f t="shared" si="10"/>
        <v>3.8540112099999995</v>
      </c>
      <c r="I190" s="45"/>
      <c r="J190" s="328">
        <v>0.15504754249979999</v>
      </c>
      <c r="K190" s="327">
        <f t="shared" si="11"/>
        <v>3.6989636675001996</v>
      </c>
      <c r="L190" s="45"/>
      <c r="M190" s="202">
        <f t="shared" si="12"/>
        <v>0.68631463937153048</v>
      </c>
      <c r="N190" s="325">
        <v>12.786570377806401</v>
      </c>
      <c r="O190" s="329">
        <f t="shared" si="13"/>
        <v>0</v>
      </c>
      <c r="P190" s="330">
        <f t="shared" si="14"/>
        <v>0</v>
      </c>
      <c r="Q190" s="103"/>
    </row>
    <row r="191" spans="2:17" ht="14.15" customHeight="1">
      <c r="B191" s="324" t="s">
        <v>1037</v>
      </c>
      <c r="C191" s="325">
        <v>4.7922637064579003</v>
      </c>
      <c r="D191" s="326">
        <v>0</v>
      </c>
      <c r="E191" s="326">
        <v>0</v>
      </c>
      <c r="F191" s="325">
        <v>4.5118150899999998</v>
      </c>
      <c r="G191" s="325">
        <v>4.3804030000000003</v>
      </c>
      <c r="H191" s="327">
        <f t="shared" si="10"/>
        <v>0.28044861645790053</v>
      </c>
      <c r="I191" s="45"/>
      <c r="J191" s="328">
        <v>0.17817157790409999</v>
      </c>
      <c r="K191" s="327">
        <f t="shared" si="11"/>
        <v>0.10227703855380055</v>
      </c>
      <c r="L191" s="45"/>
      <c r="M191" s="202">
        <f t="shared" si="12"/>
        <v>2.1807532898490512E-2</v>
      </c>
      <c r="N191" s="325">
        <v>4.8209187996562903</v>
      </c>
      <c r="O191" s="329">
        <f t="shared" si="13"/>
        <v>0</v>
      </c>
      <c r="P191" s="330">
        <f t="shared" si="14"/>
        <v>0</v>
      </c>
      <c r="Q191" s="103"/>
    </row>
    <row r="192" spans="2:17" ht="14.15" customHeight="1">
      <c r="B192" s="324" t="s">
        <v>1038</v>
      </c>
      <c r="C192" s="325">
        <v>4.0747505181000001</v>
      </c>
      <c r="D192" s="326">
        <v>0</v>
      </c>
      <c r="E192" s="326">
        <v>0</v>
      </c>
      <c r="F192" s="325">
        <v>4.6500081299999998</v>
      </c>
      <c r="G192" s="325">
        <v>4.5145710000000001</v>
      </c>
      <c r="H192" s="327">
        <f t="shared" si="10"/>
        <v>-0.57525761189999969</v>
      </c>
      <c r="I192" s="45"/>
      <c r="J192" s="328">
        <v>0.18362882105369999</v>
      </c>
      <c r="K192" s="327">
        <f t="shared" si="11"/>
        <v>-0.75888643295369973</v>
      </c>
      <c r="L192" s="45"/>
      <c r="M192" s="202">
        <f t="shared" si="12"/>
        <v>-0.15700112371663902</v>
      </c>
      <c r="N192" s="325">
        <v>12.8512212951864</v>
      </c>
      <c r="O192" s="329">
        <f t="shared" si="13"/>
        <v>2.3668763783495144E-3</v>
      </c>
      <c r="P192" s="330">
        <f t="shared" si="14"/>
        <v>5.8341970998213744E-3</v>
      </c>
      <c r="Q192" s="103"/>
    </row>
    <row r="193" spans="2:17" ht="14.15" customHeight="1">
      <c r="B193" s="324" t="s">
        <v>1039</v>
      </c>
      <c r="C193" s="325">
        <v>117.102309376664</v>
      </c>
      <c r="D193" s="326">
        <v>0</v>
      </c>
      <c r="E193" s="326">
        <v>0</v>
      </c>
      <c r="F193" s="325">
        <v>91.565245910000002</v>
      </c>
      <c r="G193" s="325">
        <v>88.898296999999999</v>
      </c>
      <c r="H193" s="327">
        <f t="shared" si="10"/>
        <v>25.537063466663994</v>
      </c>
      <c r="I193" s="45"/>
      <c r="J193" s="328">
        <v>6.3289897972992</v>
      </c>
      <c r="K193" s="327">
        <f t="shared" si="11"/>
        <v>19.208073669364794</v>
      </c>
      <c r="L193" s="45"/>
      <c r="M193" s="202">
        <f t="shared" si="12"/>
        <v>0.19621250965987774</v>
      </c>
      <c r="N193" s="325">
        <v>161.96629466659999</v>
      </c>
      <c r="O193" s="329">
        <f t="shared" si="13"/>
        <v>0</v>
      </c>
      <c r="P193" s="330">
        <f t="shared" si="14"/>
        <v>0</v>
      </c>
      <c r="Q193" s="103"/>
    </row>
    <row r="194" spans="2:17" ht="14.15" customHeight="1">
      <c r="B194" s="324" t="s">
        <v>1040</v>
      </c>
      <c r="C194" s="325">
        <v>68.976261886774395</v>
      </c>
      <c r="D194" s="326">
        <v>0</v>
      </c>
      <c r="E194" s="326">
        <v>0</v>
      </c>
      <c r="F194" s="325">
        <v>73.697597979999998</v>
      </c>
      <c r="G194" s="325">
        <v>71.551066000000006</v>
      </c>
      <c r="H194" s="327">
        <f t="shared" si="10"/>
        <v>-4.7213360932256023</v>
      </c>
      <c r="I194" s="45"/>
      <c r="J194" s="328">
        <v>5.0939779723776004</v>
      </c>
      <c r="K194" s="327">
        <f t="shared" si="11"/>
        <v>-9.8153140656032036</v>
      </c>
      <c r="L194" s="45"/>
      <c r="M194" s="202">
        <f t="shared" si="12"/>
        <v>-0.12457314055420944</v>
      </c>
      <c r="N194" s="325">
        <v>163.65198510253401</v>
      </c>
      <c r="O194" s="329">
        <f t="shared" si="13"/>
        <v>3.0140638692003487E-2</v>
      </c>
      <c r="P194" s="330">
        <f t="shared" si="14"/>
        <v>4.6773651737582134E-2</v>
      </c>
      <c r="Q194" s="103"/>
    </row>
    <row r="195" spans="2:17" ht="14.15" customHeight="1">
      <c r="B195" s="324" t="s">
        <v>1041</v>
      </c>
      <c r="C195" s="325">
        <v>144.77787903171799</v>
      </c>
      <c r="D195" s="326">
        <v>0</v>
      </c>
      <c r="E195" s="326">
        <v>0</v>
      </c>
      <c r="F195" s="325">
        <v>139.7919502</v>
      </c>
      <c r="G195" s="325">
        <v>135.72033999999999</v>
      </c>
      <c r="H195" s="327">
        <f t="shared" si="10"/>
        <v>4.9859288317179846</v>
      </c>
      <c r="I195" s="45"/>
      <c r="J195" s="328">
        <v>15.516906472200001</v>
      </c>
      <c r="K195" s="327">
        <f t="shared" si="11"/>
        <v>-10.530977640482016</v>
      </c>
      <c r="L195" s="45"/>
      <c r="M195" s="202">
        <f t="shared" si="12"/>
        <v>-6.7806678035812501E-2</v>
      </c>
      <c r="N195" s="325">
        <v>408.284675912588</v>
      </c>
      <c r="O195" s="329">
        <f t="shared" si="13"/>
        <v>7.5195915848212377E-2</v>
      </c>
      <c r="P195" s="330">
        <f t="shared" si="14"/>
        <v>3.4573169019532064E-2</v>
      </c>
      <c r="Q195" s="103"/>
    </row>
    <row r="196" spans="2:17" ht="14.15" customHeight="1">
      <c r="B196" s="324" t="s">
        <v>1042</v>
      </c>
      <c r="C196" s="325">
        <v>12.430617813108899</v>
      </c>
      <c r="D196" s="326">
        <v>0</v>
      </c>
      <c r="E196" s="326">
        <v>0</v>
      </c>
      <c r="F196" s="325">
        <v>8.7969096699999998</v>
      </c>
      <c r="G196" s="325">
        <v>8.5406890000000004</v>
      </c>
      <c r="H196" s="327">
        <f t="shared" si="10"/>
        <v>3.6337081431088993</v>
      </c>
      <c r="I196" s="45"/>
      <c r="J196" s="328">
        <v>0.97645697337000004</v>
      </c>
      <c r="K196" s="327">
        <f t="shared" si="11"/>
        <v>2.6572511697388994</v>
      </c>
      <c r="L196" s="45"/>
      <c r="M196" s="202">
        <f t="shared" si="12"/>
        <v>0.27188698293044289</v>
      </c>
      <c r="N196" s="325">
        <v>18.579422291337899</v>
      </c>
      <c r="O196" s="329">
        <f t="shared" si="13"/>
        <v>0</v>
      </c>
      <c r="P196" s="330">
        <f t="shared" si="14"/>
        <v>0</v>
      </c>
      <c r="Q196" s="103"/>
    </row>
    <row r="197" spans="2:17" ht="14.15" customHeight="1">
      <c r="B197" s="324"/>
      <c r="C197" s="59"/>
      <c r="D197" s="59"/>
      <c r="E197" s="59"/>
      <c r="F197" s="59"/>
      <c r="G197" s="59"/>
      <c r="H197" s="327">
        <f t="shared" si="10"/>
        <v>0</v>
      </c>
      <c r="I197" s="45"/>
      <c r="J197" s="18"/>
      <c r="K197" s="327">
        <f t="shared" si="11"/>
        <v>0</v>
      </c>
      <c r="L197" s="45"/>
      <c r="M197" s="202">
        <f t="shared" si="12"/>
        <v>0</v>
      </c>
      <c r="N197" s="59"/>
      <c r="O197" s="329">
        <f t="shared" si="13"/>
        <v>0</v>
      </c>
      <c r="P197" s="330">
        <f t="shared" si="14"/>
        <v>0</v>
      </c>
      <c r="Q197" s="103"/>
    </row>
    <row r="198" spans="2:17" ht="14.15" customHeight="1">
      <c r="B198" s="324"/>
      <c r="C198" s="59"/>
      <c r="D198" s="59"/>
      <c r="E198" s="59"/>
      <c r="F198" s="59"/>
      <c r="G198" s="59"/>
      <c r="H198" s="327">
        <f t="shared" si="10"/>
        <v>0</v>
      </c>
      <c r="I198" s="45"/>
      <c r="J198" s="18"/>
      <c r="K198" s="327">
        <f t="shared" si="11"/>
        <v>0</v>
      </c>
      <c r="L198" s="45"/>
      <c r="M198" s="202">
        <f t="shared" si="12"/>
        <v>0</v>
      </c>
      <c r="N198" s="59"/>
      <c r="O198" s="329">
        <f t="shared" si="13"/>
        <v>0</v>
      </c>
      <c r="P198" s="330">
        <f t="shared" si="14"/>
        <v>0</v>
      </c>
      <c r="Q198" s="103"/>
    </row>
    <row r="199" spans="2:17" ht="14.15" customHeight="1">
      <c r="B199" s="324"/>
      <c r="C199" s="59"/>
      <c r="D199" s="59"/>
      <c r="E199" s="59"/>
      <c r="F199" s="59"/>
      <c r="G199" s="59"/>
      <c r="H199" s="327">
        <f t="shared" si="10"/>
        <v>0</v>
      </c>
      <c r="I199" s="45"/>
      <c r="J199" s="18"/>
      <c r="K199" s="327">
        <f t="shared" si="11"/>
        <v>0</v>
      </c>
      <c r="L199" s="45"/>
      <c r="M199" s="202">
        <f t="shared" si="12"/>
        <v>0</v>
      </c>
      <c r="N199" s="59"/>
      <c r="O199" s="329">
        <f t="shared" si="13"/>
        <v>0</v>
      </c>
      <c r="P199" s="330">
        <f t="shared" si="14"/>
        <v>0</v>
      </c>
      <c r="Q199" s="103"/>
    </row>
    <row r="200" spans="2:17" ht="14.15" customHeight="1">
      <c r="B200" s="324"/>
      <c r="C200" s="59"/>
      <c r="D200" s="59"/>
      <c r="E200" s="59"/>
      <c r="F200" s="59"/>
      <c r="G200" s="59"/>
      <c r="H200" s="327">
        <f t="shared" si="10"/>
        <v>0</v>
      </c>
      <c r="I200" s="45"/>
      <c r="J200" s="18"/>
      <c r="K200" s="327">
        <f t="shared" si="11"/>
        <v>0</v>
      </c>
      <c r="L200" s="45"/>
      <c r="M200" s="202">
        <f t="shared" si="12"/>
        <v>0</v>
      </c>
      <c r="N200" s="59"/>
      <c r="O200" s="329">
        <f t="shared" si="13"/>
        <v>0</v>
      </c>
      <c r="P200" s="330">
        <f t="shared" si="14"/>
        <v>0</v>
      </c>
      <c r="Q200" s="103"/>
    </row>
    <row r="201" spans="2:17" ht="14.15" customHeight="1">
      <c r="B201" s="324"/>
      <c r="C201" s="59"/>
      <c r="D201" s="59"/>
      <c r="E201" s="59"/>
      <c r="F201" s="59"/>
      <c r="G201" s="59"/>
      <c r="H201" s="327">
        <f t="shared" si="10"/>
        <v>0</v>
      </c>
      <c r="I201" s="45"/>
      <c r="J201" s="18"/>
      <c r="K201" s="327">
        <f t="shared" si="11"/>
        <v>0</v>
      </c>
      <c r="L201" s="45"/>
      <c r="M201" s="202">
        <f t="shared" si="12"/>
        <v>0</v>
      </c>
      <c r="N201" s="59"/>
      <c r="O201" s="329">
        <f t="shared" si="13"/>
        <v>0</v>
      </c>
      <c r="P201" s="330">
        <f t="shared" si="14"/>
        <v>0</v>
      </c>
      <c r="Q201" s="103"/>
    </row>
    <row r="202" spans="2:17" ht="14.15" customHeight="1">
      <c r="B202" s="324"/>
      <c r="C202" s="59"/>
      <c r="D202" s="59"/>
      <c r="E202" s="59"/>
      <c r="F202" s="59"/>
      <c r="G202" s="59"/>
      <c r="H202" s="327">
        <f t="shared" si="10"/>
        <v>0</v>
      </c>
      <c r="I202" s="45"/>
      <c r="J202" s="18"/>
      <c r="K202" s="327">
        <f t="shared" si="11"/>
        <v>0</v>
      </c>
      <c r="L202" s="45"/>
      <c r="M202" s="202">
        <f t="shared" si="12"/>
        <v>0</v>
      </c>
      <c r="N202" s="59"/>
      <c r="O202" s="329">
        <f t="shared" si="13"/>
        <v>0</v>
      </c>
      <c r="P202" s="330">
        <f t="shared" si="14"/>
        <v>0</v>
      </c>
      <c r="Q202" s="103"/>
    </row>
    <row r="203" spans="2:17" ht="14.15" customHeight="1">
      <c r="B203" s="324"/>
      <c r="C203" s="59"/>
      <c r="D203" s="59"/>
      <c r="E203" s="59"/>
      <c r="F203" s="59"/>
      <c r="G203" s="59"/>
      <c r="H203" s="327">
        <f t="shared" si="10"/>
        <v>0</v>
      </c>
      <c r="I203" s="45"/>
      <c r="J203" s="18"/>
      <c r="K203" s="327">
        <f t="shared" si="11"/>
        <v>0</v>
      </c>
      <c r="L203" s="45"/>
      <c r="M203" s="202">
        <f t="shared" si="12"/>
        <v>0</v>
      </c>
      <c r="N203" s="59"/>
      <c r="O203" s="329">
        <f t="shared" si="13"/>
        <v>0</v>
      </c>
      <c r="P203" s="330">
        <f t="shared" si="14"/>
        <v>0</v>
      </c>
      <c r="Q203" s="103"/>
    </row>
    <row r="204" spans="2:17" ht="14.15" customHeight="1">
      <c r="B204" s="324"/>
      <c r="C204" s="59"/>
      <c r="D204" s="59"/>
      <c r="E204" s="59"/>
      <c r="F204" s="59"/>
      <c r="G204" s="59"/>
      <c r="H204" s="327">
        <f t="shared" si="10"/>
        <v>0</v>
      </c>
      <c r="I204" s="45"/>
      <c r="J204" s="18"/>
      <c r="K204" s="327">
        <f t="shared" si="11"/>
        <v>0</v>
      </c>
      <c r="L204" s="45"/>
      <c r="M204" s="202">
        <f t="shared" si="12"/>
        <v>0</v>
      </c>
      <c r="N204" s="59"/>
      <c r="O204" s="329">
        <f t="shared" si="13"/>
        <v>0</v>
      </c>
      <c r="P204" s="330">
        <f t="shared" si="14"/>
        <v>0</v>
      </c>
      <c r="Q204" s="103"/>
    </row>
    <row r="205" spans="2:17" ht="14.15" customHeight="1">
      <c r="B205" s="324"/>
      <c r="C205" s="59"/>
      <c r="D205" s="59"/>
      <c r="E205" s="59"/>
      <c r="F205" s="59"/>
      <c r="G205" s="59"/>
      <c r="H205" s="327">
        <f t="shared" ref="H205:H262" si="15">+C205+D205-E205-F205</f>
        <v>0</v>
      </c>
      <c r="I205" s="45"/>
      <c r="J205" s="18"/>
      <c r="K205" s="327">
        <f t="shared" ref="K205:K262" si="16">+H205-J205</f>
        <v>0</v>
      </c>
      <c r="L205" s="45"/>
      <c r="M205" s="202">
        <f t="shared" ref="M205:M262" si="17">+IF(ISERROR(K205/(F205+J205)),0,K205/(F205+J205))</f>
        <v>0</v>
      </c>
      <c r="N205" s="59"/>
      <c r="O205" s="329">
        <f t="shared" ref="O205:O262" si="18">IF(K205&lt;0,N205/$N$263,0)</f>
        <v>0</v>
      </c>
      <c r="P205" s="330">
        <f t="shared" ref="P205:P262" si="19">(M205^2*O205)*100</f>
        <v>0</v>
      </c>
      <c r="Q205" s="103"/>
    </row>
    <row r="206" spans="2:17" ht="14.15" customHeight="1">
      <c r="B206" s="324"/>
      <c r="C206" s="59"/>
      <c r="D206" s="59"/>
      <c r="E206" s="59"/>
      <c r="F206" s="59"/>
      <c r="G206" s="59"/>
      <c r="H206" s="327">
        <f t="shared" si="15"/>
        <v>0</v>
      </c>
      <c r="I206" s="45"/>
      <c r="J206" s="18"/>
      <c r="K206" s="327">
        <f t="shared" si="16"/>
        <v>0</v>
      </c>
      <c r="L206" s="45"/>
      <c r="M206" s="202">
        <f t="shared" si="17"/>
        <v>0</v>
      </c>
      <c r="N206" s="59"/>
      <c r="O206" s="329">
        <f t="shared" si="18"/>
        <v>0</v>
      </c>
      <c r="P206" s="330">
        <f t="shared" si="19"/>
        <v>0</v>
      </c>
      <c r="Q206" s="103"/>
    </row>
    <row r="207" spans="2:17" ht="14.15" customHeight="1">
      <c r="B207" s="324"/>
      <c r="C207" s="59"/>
      <c r="D207" s="59"/>
      <c r="E207" s="59"/>
      <c r="F207" s="59"/>
      <c r="G207" s="59"/>
      <c r="H207" s="327">
        <f t="shared" si="15"/>
        <v>0</v>
      </c>
      <c r="I207" s="45"/>
      <c r="J207" s="18"/>
      <c r="K207" s="327">
        <f t="shared" si="16"/>
        <v>0</v>
      </c>
      <c r="L207" s="45"/>
      <c r="M207" s="202">
        <f t="shared" si="17"/>
        <v>0</v>
      </c>
      <c r="N207" s="59"/>
      <c r="O207" s="329">
        <f t="shared" si="18"/>
        <v>0</v>
      </c>
      <c r="P207" s="330">
        <f t="shared" si="19"/>
        <v>0</v>
      </c>
      <c r="Q207" s="103"/>
    </row>
    <row r="208" spans="2:17" ht="14.15" customHeight="1">
      <c r="B208" s="324"/>
      <c r="C208" s="59"/>
      <c r="D208" s="59"/>
      <c r="E208" s="59"/>
      <c r="F208" s="59"/>
      <c r="G208" s="59"/>
      <c r="H208" s="327">
        <f t="shared" si="15"/>
        <v>0</v>
      </c>
      <c r="I208" s="45"/>
      <c r="J208" s="18"/>
      <c r="K208" s="327">
        <f t="shared" si="16"/>
        <v>0</v>
      </c>
      <c r="L208" s="45"/>
      <c r="M208" s="202">
        <f t="shared" si="17"/>
        <v>0</v>
      </c>
      <c r="N208" s="59"/>
      <c r="O208" s="329">
        <f t="shared" si="18"/>
        <v>0</v>
      </c>
      <c r="P208" s="330">
        <f t="shared" si="19"/>
        <v>0</v>
      </c>
      <c r="Q208" s="103"/>
    </row>
    <row r="209" spans="2:17" ht="14.15" customHeight="1">
      <c r="B209" s="324"/>
      <c r="C209" s="59"/>
      <c r="D209" s="59"/>
      <c r="E209" s="59"/>
      <c r="F209" s="59"/>
      <c r="G209" s="59"/>
      <c r="H209" s="327">
        <f t="shared" si="15"/>
        <v>0</v>
      </c>
      <c r="I209" s="45"/>
      <c r="J209" s="18"/>
      <c r="K209" s="327">
        <f t="shared" si="16"/>
        <v>0</v>
      </c>
      <c r="L209" s="45"/>
      <c r="M209" s="202">
        <f t="shared" si="17"/>
        <v>0</v>
      </c>
      <c r="N209" s="59"/>
      <c r="O209" s="329">
        <f t="shared" si="18"/>
        <v>0</v>
      </c>
      <c r="P209" s="330">
        <f t="shared" si="19"/>
        <v>0</v>
      </c>
      <c r="Q209" s="103"/>
    </row>
    <row r="210" spans="2:17" ht="14.15" customHeight="1">
      <c r="B210" s="324"/>
      <c r="C210" s="59"/>
      <c r="D210" s="59"/>
      <c r="E210" s="59"/>
      <c r="F210" s="59"/>
      <c r="G210" s="59"/>
      <c r="H210" s="327">
        <f t="shared" si="15"/>
        <v>0</v>
      </c>
      <c r="I210" s="45"/>
      <c r="J210" s="18"/>
      <c r="K210" s="327">
        <f t="shared" si="16"/>
        <v>0</v>
      </c>
      <c r="L210" s="45"/>
      <c r="M210" s="202">
        <f t="shared" si="17"/>
        <v>0</v>
      </c>
      <c r="N210" s="59"/>
      <c r="O210" s="329">
        <f t="shared" si="18"/>
        <v>0</v>
      </c>
      <c r="P210" s="330">
        <f t="shared" si="19"/>
        <v>0</v>
      </c>
      <c r="Q210" s="103"/>
    </row>
    <row r="211" spans="2:17" ht="14.15" customHeight="1">
      <c r="B211" s="324"/>
      <c r="C211" s="59"/>
      <c r="D211" s="59"/>
      <c r="E211" s="59"/>
      <c r="F211" s="59"/>
      <c r="G211" s="59"/>
      <c r="H211" s="327">
        <f t="shared" si="15"/>
        <v>0</v>
      </c>
      <c r="I211" s="45"/>
      <c r="J211" s="18"/>
      <c r="K211" s="327">
        <f t="shared" si="16"/>
        <v>0</v>
      </c>
      <c r="L211" s="45"/>
      <c r="M211" s="202">
        <f t="shared" si="17"/>
        <v>0</v>
      </c>
      <c r="N211" s="59"/>
      <c r="O211" s="329">
        <f t="shared" si="18"/>
        <v>0</v>
      </c>
      <c r="P211" s="330">
        <f t="shared" si="19"/>
        <v>0</v>
      </c>
      <c r="Q211" s="103"/>
    </row>
    <row r="212" spans="2:17" ht="14.15" customHeight="1">
      <c r="B212" s="324"/>
      <c r="C212" s="59"/>
      <c r="D212" s="59"/>
      <c r="E212" s="59"/>
      <c r="F212" s="59"/>
      <c r="G212" s="59"/>
      <c r="H212" s="327">
        <f t="shared" si="15"/>
        <v>0</v>
      </c>
      <c r="I212" s="45"/>
      <c r="J212" s="18"/>
      <c r="K212" s="327">
        <f t="shared" si="16"/>
        <v>0</v>
      </c>
      <c r="L212" s="45"/>
      <c r="M212" s="202">
        <f t="shared" si="17"/>
        <v>0</v>
      </c>
      <c r="N212" s="59"/>
      <c r="O212" s="329">
        <f t="shared" si="18"/>
        <v>0</v>
      </c>
      <c r="P212" s="330">
        <f t="shared" si="19"/>
        <v>0</v>
      </c>
      <c r="Q212" s="103"/>
    </row>
    <row r="213" spans="2:17" ht="14.15" customHeight="1">
      <c r="B213" s="324"/>
      <c r="C213" s="59"/>
      <c r="D213" s="59"/>
      <c r="E213" s="59"/>
      <c r="F213" s="59"/>
      <c r="G213" s="59"/>
      <c r="H213" s="327">
        <f t="shared" si="15"/>
        <v>0</v>
      </c>
      <c r="I213" s="45"/>
      <c r="J213" s="18"/>
      <c r="K213" s="327">
        <f t="shared" si="16"/>
        <v>0</v>
      </c>
      <c r="L213" s="45"/>
      <c r="M213" s="202">
        <f t="shared" si="17"/>
        <v>0</v>
      </c>
      <c r="N213" s="59"/>
      <c r="O213" s="329">
        <f t="shared" si="18"/>
        <v>0</v>
      </c>
      <c r="P213" s="330">
        <f t="shared" si="19"/>
        <v>0</v>
      </c>
      <c r="Q213" s="103"/>
    </row>
    <row r="214" spans="2:17" ht="14.15" customHeight="1">
      <c r="B214" s="324"/>
      <c r="C214" s="59"/>
      <c r="D214" s="59"/>
      <c r="E214" s="59"/>
      <c r="F214" s="59"/>
      <c r="G214" s="59"/>
      <c r="H214" s="327">
        <f t="shared" si="15"/>
        <v>0</v>
      </c>
      <c r="I214" s="45"/>
      <c r="J214" s="18"/>
      <c r="K214" s="327">
        <f t="shared" si="16"/>
        <v>0</v>
      </c>
      <c r="L214" s="45"/>
      <c r="M214" s="202">
        <f t="shared" si="17"/>
        <v>0</v>
      </c>
      <c r="N214" s="59"/>
      <c r="O214" s="329">
        <f t="shared" si="18"/>
        <v>0</v>
      </c>
      <c r="P214" s="330">
        <f t="shared" si="19"/>
        <v>0</v>
      </c>
      <c r="Q214" s="103"/>
    </row>
    <row r="215" spans="2:17" ht="14.15" customHeight="1">
      <c r="B215" s="324"/>
      <c r="C215" s="59"/>
      <c r="D215" s="59"/>
      <c r="E215" s="59"/>
      <c r="F215" s="59"/>
      <c r="G215" s="59"/>
      <c r="H215" s="327">
        <f t="shared" si="15"/>
        <v>0</v>
      </c>
      <c r="I215" s="45"/>
      <c r="J215" s="18"/>
      <c r="K215" s="327">
        <f t="shared" si="16"/>
        <v>0</v>
      </c>
      <c r="L215" s="45"/>
      <c r="M215" s="202">
        <f t="shared" si="17"/>
        <v>0</v>
      </c>
      <c r="N215" s="59"/>
      <c r="O215" s="329">
        <f t="shared" si="18"/>
        <v>0</v>
      </c>
      <c r="P215" s="330">
        <f t="shared" si="19"/>
        <v>0</v>
      </c>
      <c r="Q215" s="103"/>
    </row>
    <row r="216" spans="2:17" ht="14.15" customHeight="1">
      <c r="B216" s="324"/>
      <c r="C216" s="59"/>
      <c r="D216" s="59"/>
      <c r="E216" s="59"/>
      <c r="F216" s="59"/>
      <c r="G216" s="59"/>
      <c r="H216" s="327">
        <f t="shared" si="15"/>
        <v>0</v>
      </c>
      <c r="I216" s="45"/>
      <c r="J216" s="18"/>
      <c r="K216" s="327">
        <f t="shared" si="16"/>
        <v>0</v>
      </c>
      <c r="L216" s="45"/>
      <c r="M216" s="202">
        <f t="shared" si="17"/>
        <v>0</v>
      </c>
      <c r="N216" s="59"/>
      <c r="O216" s="329">
        <f t="shared" si="18"/>
        <v>0</v>
      </c>
      <c r="P216" s="330">
        <f t="shared" si="19"/>
        <v>0</v>
      </c>
      <c r="Q216" s="103"/>
    </row>
    <row r="217" spans="2:17" ht="14.15" customHeight="1">
      <c r="B217" s="324"/>
      <c r="C217" s="59"/>
      <c r="D217" s="59"/>
      <c r="E217" s="59"/>
      <c r="F217" s="59"/>
      <c r="G217" s="59"/>
      <c r="H217" s="327">
        <f t="shared" si="15"/>
        <v>0</v>
      </c>
      <c r="I217" s="45"/>
      <c r="J217" s="18"/>
      <c r="K217" s="327">
        <f t="shared" si="16"/>
        <v>0</v>
      </c>
      <c r="L217" s="45"/>
      <c r="M217" s="202">
        <f t="shared" si="17"/>
        <v>0</v>
      </c>
      <c r="N217" s="59"/>
      <c r="O217" s="329">
        <f t="shared" si="18"/>
        <v>0</v>
      </c>
      <c r="P217" s="330">
        <f t="shared" si="19"/>
        <v>0</v>
      </c>
      <c r="Q217" s="103"/>
    </row>
    <row r="218" spans="2:17" ht="14.15" customHeight="1">
      <c r="B218" s="324"/>
      <c r="C218" s="59"/>
      <c r="D218" s="59"/>
      <c r="E218" s="59"/>
      <c r="F218" s="59"/>
      <c r="G218" s="59"/>
      <c r="H218" s="327">
        <f t="shared" si="15"/>
        <v>0</v>
      </c>
      <c r="I218" s="45"/>
      <c r="J218" s="18"/>
      <c r="K218" s="327">
        <f t="shared" si="16"/>
        <v>0</v>
      </c>
      <c r="L218" s="45"/>
      <c r="M218" s="202">
        <f t="shared" si="17"/>
        <v>0</v>
      </c>
      <c r="N218" s="59"/>
      <c r="O218" s="329">
        <f t="shared" si="18"/>
        <v>0</v>
      </c>
      <c r="P218" s="330">
        <f t="shared" si="19"/>
        <v>0</v>
      </c>
      <c r="Q218" s="103"/>
    </row>
    <row r="219" spans="2:17" ht="14.15" customHeight="1">
      <c r="B219" s="324"/>
      <c r="C219" s="59"/>
      <c r="D219" s="59"/>
      <c r="E219" s="59"/>
      <c r="F219" s="59"/>
      <c r="G219" s="59"/>
      <c r="H219" s="327">
        <f t="shared" si="15"/>
        <v>0</v>
      </c>
      <c r="I219" s="45"/>
      <c r="J219" s="18"/>
      <c r="K219" s="327">
        <f t="shared" si="16"/>
        <v>0</v>
      </c>
      <c r="L219" s="45"/>
      <c r="M219" s="202">
        <f t="shared" si="17"/>
        <v>0</v>
      </c>
      <c r="N219" s="59"/>
      <c r="O219" s="329">
        <f t="shared" si="18"/>
        <v>0</v>
      </c>
      <c r="P219" s="330">
        <f t="shared" si="19"/>
        <v>0</v>
      </c>
      <c r="Q219" s="103"/>
    </row>
    <row r="220" spans="2:17" ht="14.15" customHeight="1">
      <c r="B220" s="324"/>
      <c r="C220" s="59"/>
      <c r="D220" s="59"/>
      <c r="E220" s="59"/>
      <c r="F220" s="59"/>
      <c r="G220" s="59"/>
      <c r="H220" s="327">
        <f t="shared" si="15"/>
        <v>0</v>
      </c>
      <c r="I220" s="45"/>
      <c r="J220" s="18"/>
      <c r="K220" s="327">
        <f t="shared" si="16"/>
        <v>0</v>
      </c>
      <c r="L220" s="45"/>
      <c r="M220" s="202">
        <f t="shared" si="17"/>
        <v>0</v>
      </c>
      <c r="N220" s="59"/>
      <c r="O220" s="329">
        <f t="shared" si="18"/>
        <v>0</v>
      </c>
      <c r="P220" s="330">
        <f t="shared" si="19"/>
        <v>0</v>
      </c>
      <c r="Q220" s="103"/>
    </row>
    <row r="221" spans="2:17" ht="14.15" customHeight="1">
      <c r="B221" s="324"/>
      <c r="C221" s="59"/>
      <c r="D221" s="59"/>
      <c r="E221" s="59"/>
      <c r="F221" s="59"/>
      <c r="G221" s="59"/>
      <c r="H221" s="327">
        <f t="shared" si="15"/>
        <v>0</v>
      </c>
      <c r="I221" s="45"/>
      <c r="J221" s="18"/>
      <c r="K221" s="327">
        <f t="shared" si="16"/>
        <v>0</v>
      </c>
      <c r="L221" s="45"/>
      <c r="M221" s="202">
        <f t="shared" si="17"/>
        <v>0</v>
      </c>
      <c r="N221" s="59"/>
      <c r="O221" s="329">
        <f t="shared" si="18"/>
        <v>0</v>
      </c>
      <c r="P221" s="330">
        <f t="shared" si="19"/>
        <v>0</v>
      </c>
      <c r="Q221" s="103"/>
    </row>
    <row r="222" spans="2:17" ht="14.15" customHeight="1">
      <c r="B222" s="324"/>
      <c r="C222" s="59"/>
      <c r="D222" s="59"/>
      <c r="E222" s="59"/>
      <c r="F222" s="59"/>
      <c r="G222" s="59"/>
      <c r="H222" s="327">
        <f t="shared" si="15"/>
        <v>0</v>
      </c>
      <c r="I222" s="45"/>
      <c r="J222" s="18"/>
      <c r="K222" s="327">
        <f t="shared" si="16"/>
        <v>0</v>
      </c>
      <c r="L222" s="45"/>
      <c r="M222" s="202">
        <f t="shared" si="17"/>
        <v>0</v>
      </c>
      <c r="N222" s="59"/>
      <c r="O222" s="329">
        <f t="shared" si="18"/>
        <v>0</v>
      </c>
      <c r="P222" s="330">
        <f t="shared" si="19"/>
        <v>0</v>
      </c>
      <c r="Q222" s="103"/>
    </row>
    <row r="223" spans="2:17" ht="14.15" customHeight="1">
      <c r="B223" s="324"/>
      <c r="C223" s="59"/>
      <c r="D223" s="59"/>
      <c r="E223" s="59"/>
      <c r="F223" s="59"/>
      <c r="G223" s="59"/>
      <c r="H223" s="327">
        <f t="shared" si="15"/>
        <v>0</v>
      </c>
      <c r="I223" s="45"/>
      <c r="J223" s="18"/>
      <c r="K223" s="327">
        <f t="shared" si="16"/>
        <v>0</v>
      </c>
      <c r="L223" s="45"/>
      <c r="M223" s="202">
        <f t="shared" si="17"/>
        <v>0</v>
      </c>
      <c r="N223" s="59"/>
      <c r="O223" s="329">
        <f t="shared" si="18"/>
        <v>0</v>
      </c>
      <c r="P223" s="330">
        <f t="shared" si="19"/>
        <v>0</v>
      </c>
      <c r="Q223" s="103"/>
    </row>
    <row r="224" spans="2:17" ht="14.15" customHeight="1">
      <c r="B224" s="324"/>
      <c r="C224" s="59"/>
      <c r="D224" s="59"/>
      <c r="E224" s="59"/>
      <c r="F224" s="59"/>
      <c r="G224" s="59"/>
      <c r="H224" s="327">
        <f t="shared" si="15"/>
        <v>0</v>
      </c>
      <c r="I224" s="45"/>
      <c r="J224" s="18"/>
      <c r="K224" s="327">
        <f t="shared" si="16"/>
        <v>0</v>
      </c>
      <c r="L224" s="45"/>
      <c r="M224" s="202">
        <f t="shared" si="17"/>
        <v>0</v>
      </c>
      <c r="N224" s="59"/>
      <c r="O224" s="329">
        <f t="shared" si="18"/>
        <v>0</v>
      </c>
      <c r="P224" s="330">
        <f t="shared" si="19"/>
        <v>0</v>
      </c>
      <c r="Q224" s="103"/>
    </row>
    <row r="225" spans="2:17" ht="14.15" customHeight="1">
      <c r="B225" s="324"/>
      <c r="C225" s="59"/>
      <c r="D225" s="59"/>
      <c r="E225" s="59"/>
      <c r="F225" s="59"/>
      <c r="G225" s="59"/>
      <c r="H225" s="327">
        <f t="shared" si="15"/>
        <v>0</v>
      </c>
      <c r="I225" s="45"/>
      <c r="J225" s="18"/>
      <c r="K225" s="327">
        <f t="shared" si="16"/>
        <v>0</v>
      </c>
      <c r="L225" s="45"/>
      <c r="M225" s="202">
        <f t="shared" si="17"/>
        <v>0</v>
      </c>
      <c r="N225" s="59"/>
      <c r="O225" s="329">
        <f t="shared" si="18"/>
        <v>0</v>
      </c>
      <c r="P225" s="330">
        <f t="shared" si="19"/>
        <v>0</v>
      </c>
      <c r="Q225" s="103"/>
    </row>
    <row r="226" spans="2:17" ht="14.15" customHeight="1">
      <c r="B226" s="324"/>
      <c r="C226" s="59"/>
      <c r="D226" s="59"/>
      <c r="E226" s="59"/>
      <c r="F226" s="59"/>
      <c r="G226" s="59"/>
      <c r="H226" s="327">
        <f t="shared" si="15"/>
        <v>0</v>
      </c>
      <c r="I226" s="45"/>
      <c r="J226" s="18"/>
      <c r="K226" s="327">
        <f t="shared" si="16"/>
        <v>0</v>
      </c>
      <c r="L226" s="45"/>
      <c r="M226" s="202">
        <f t="shared" si="17"/>
        <v>0</v>
      </c>
      <c r="N226" s="59"/>
      <c r="O226" s="329">
        <f t="shared" si="18"/>
        <v>0</v>
      </c>
      <c r="P226" s="330">
        <f t="shared" si="19"/>
        <v>0</v>
      </c>
      <c r="Q226" s="103"/>
    </row>
    <row r="227" spans="2:17" ht="14.15" customHeight="1">
      <c r="B227" s="324"/>
      <c r="C227" s="59"/>
      <c r="D227" s="59"/>
      <c r="E227" s="59"/>
      <c r="F227" s="59"/>
      <c r="G227" s="59"/>
      <c r="H227" s="327">
        <f t="shared" si="15"/>
        <v>0</v>
      </c>
      <c r="I227" s="45"/>
      <c r="J227" s="18"/>
      <c r="K227" s="327">
        <f t="shared" si="16"/>
        <v>0</v>
      </c>
      <c r="L227" s="45"/>
      <c r="M227" s="202">
        <f t="shared" si="17"/>
        <v>0</v>
      </c>
      <c r="N227" s="59"/>
      <c r="O227" s="329">
        <f t="shared" si="18"/>
        <v>0</v>
      </c>
      <c r="P227" s="330">
        <f t="shared" si="19"/>
        <v>0</v>
      </c>
      <c r="Q227" s="103"/>
    </row>
    <row r="228" spans="2:17" ht="14.15" customHeight="1">
      <c r="B228" s="324"/>
      <c r="C228" s="59"/>
      <c r="D228" s="59"/>
      <c r="E228" s="59"/>
      <c r="F228" s="59"/>
      <c r="G228" s="59"/>
      <c r="H228" s="327">
        <f t="shared" si="15"/>
        <v>0</v>
      </c>
      <c r="I228" s="45"/>
      <c r="J228" s="18"/>
      <c r="K228" s="327">
        <f t="shared" si="16"/>
        <v>0</v>
      </c>
      <c r="L228" s="45"/>
      <c r="M228" s="202">
        <f t="shared" si="17"/>
        <v>0</v>
      </c>
      <c r="N228" s="59"/>
      <c r="O228" s="329">
        <f t="shared" si="18"/>
        <v>0</v>
      </c>
      <c r="P228" s="330">
        <f t="shared" si="19"/>
        <v>0</v>
      </c>
      <c r="Q228" s="103"/>
    </row>
    <row r="229" spans="2:17" ht="14.15" customHeight="1">
      <c r="B229" s="324"/>
      <c r="C229" s="59"/>
      <c r="D229" s="59"/>
      <c r="E229" s="59"/>
      <c r="F229" s="59"/>
      <c r="G229" s="59"/>
      <c r="H229" s="327">
        <f t="shared" si="15"/>
        <v>0</v>
      </c>
      <c r="I229" s="45"/>
      <c r="J229" s="18"/>
      <c r="K229" s="327">
        <f t="shared" si="16"/>
        <v>0</v>
      </c>
      <c r="L229" s="45"/>
      <c r="M229" s="202">
        <f t="shared" si="17"/>
        <v>0</v>
      </c>
      <c r="N229" s="59"/>
      <c r="O229" s="329">
        <f t="shared" si="18"/>
        <v>0</v>
      </c>
      <c r="P229" s="330">
        <f t="shared" si="19"/>
        <v>0</v>
      </c>
      <c r="Q229" s="103"/>
    </row>
    <row r="230" spans="2:17" ht="14.15" customHeight="1">
      <c r="B230" s="324"/>
      <c r="C230" s="59"/>
      <c r="D230" s="59"/>
      <c r="E230" s="59"/>
      <c r="F230" s="59"/>
      <c r="G230" s="59"/>
      <c r="H230" s="327">
        <f t="shared" si="15"/>
        <v>0</v>
      </c>
      <c r="I230" s="45"/>
      <c r="J230" s="18"/>
      <c r="K230" s="327">
        <f t="shared" si="16"/>
        <v>0</v>
      </c>
      <c r="L230" s="45"/>
      <c r="M230" s="202">
        <f t="shared" si="17"/>
        <v>0</v>
      </c>
      <c r="N230" s="59"/>
      <c r="O230" s="329">
        <f t="shared" si="18"/>
        <v>0</v>
      </c>
      <c r="P230" s="330">
        <f t="shared" si="19"/>
        <v>0</v>
      </c>
      <c r="Q230" s="103"/>
    </row>
    <row r="231" spans="2:17" ht="14.15" customHeight="1">
      <c r="B231" s="324"/>
      <c r="C231" s="59"/>
      <c r="D231" s="59"/>
      <c r="E231" s="59"/>
      <c r="F231" s="59"/>
      <c r="G231" s="59"/>
      <c r="H231" s="327">
        <f t="shared" si="15"/>
        <v>0</v>
      </c>
      <c r="I231" s="45"/>
      <c r="J231" s="18"/>
      <c r="K231" s="327">
        <f t="shared" si="16"/>
        <v>0</v>
      </c>
      <c r="L231" s="45"/>
      <c r="M231" s="202">
        <f t="shared" si="17"/>
        <v>0</v>
      </c>
      <c r="N231" s="59"/>
      <c r="O231" s="329">
        <f t="shared" si="18"/>
        <v>0</v>
      </c>
      <c r="P231" s="330">
        <f t="shared" si="19"/>
        <v>0</v>
      </c>
      <c r="Q231" s="103"/>
    </row>
    <row r="232" spans="2:17" ht="14.15" customHeight="1">
      <c r="B232" s="324"/>
      <c r="C232" s="59"/>
      <c r="D232" s="59"/>
      <c r="E232" s="59"/>
      <c r="F232" s="59"/>
      <c r="G232" s="59"/>
      <c r="H232" s="327">
        <f t="shared" si="15"/>
        <v>0</v>
      </c>
      <c r="I232" s="45"/>
      <c r="J232" s="18"/>
      <c r="K232" s="327">
        <f t="shared" si="16"/>
        <v>0</v>
      </c>
      <c r="L232" s="45"/>
      <c r="M232" s="202">
        <f t="shared" si="17"/>
        <v>0</v>
      </c>
      <c r="N232" s="59"/>
      <c r="O232" s="329">
        <f t="shared" si="18"/>
        <v>0</v>
      </c>
      <c r="P232" s="330">
        <f t="shared" si="19"/>
        <v>0</v>
      </c>
      <c r="Q232" s="103"/>
    </row>
    <row r="233" spans="2:17" ht="14.15" customHeight="1">
      <c r="B233" s="324"/>
      <c r="C233" s="59"/>
      <c r="D233" s="59"/>
      <c r="E233" s="59"/>
      <c r="F233" s="59"/>
      <c r="G233" s="59"/>
      <c r="H233" s="327">
        <f t="shared" si="15"/>
        <v>0</v>
      </c>
      <c r="I233" s="45"/>
      <c r="J233" s="18"/>
      <c r="K233" s="327">
        <f t="shared" si="16"/>
        <v>0</v>
      </c>
      <c r="L233" s="45"/>
      <c r="M233" s="202">
        <f t="shared" si="17"/>
        <v>0</v>
      </c>
      <c r="N233" s="59"/>
      <c r="O233" s="329">
        <f t="shared" si="18"/>
        <v>0</v>
      </c>
      <c r="P233" s="330">
        <f t="shared" si="19"/>
        <v>0</v>
      </c>
      <c r="Q233" s="103"/>
    </row>
    <row r="234" spans="2:17" ht="14.15" customHeight="1">
      <c r="B234" s="324"/>
      <c r="C234" s="59"/>
      <c r="D234" s="59"/>
      <c r="E234" s="59"/>
      <c r="F234" s="59"/>
      <c r="G234" s="59"/>
      <c r="H234" s="327">
        <f t="shared" si="15"/>
        <v>0</v>
      </c>
      <c r="I234" s="45"/>
      <c r="J234" s="18"/>
      <c r="K234" s="327">
        <f t="shared" si="16"/>
        <v>0</v>
      </c>
      <c r="L234" s="45"/>
      <c r="M234" s="202">
        <f t="shared" si="17"/>
        <v>0</v>
      </c>
      <c r="N234" s="59"/>
      <c r="O234" s="329">
        <f t="shared" si="18"/>
        <v>0</v>
      </c>
      <c r="P234" s="330">
        <f t="shared" si="19"/>
        <v>0</v>
      </c>
      <c r="Q234" s="103"/>
    </row>
    <row r="235" spans="2:17" ht="14.15" customHeight="1">
      <c r="B235" s="324"/>
      <c r="C235" s="59"/>
      <c r="D235" s="59"/>
      <c r="E235" s="59"/>
      <c r="F235" s="59"/>
      <c r="G235" s="59"/>
      <c r="H235" s="327">
        <f t="shared" si="15"/>
        <v>0</v>
      </c>
      <c r="I235" s="45"/>
      <c r="J235" s="18"/>
      <c r="K235" s="327">
        <f t="shared" si="16"/>
        <v>0</v>
      </c>
      <c r="L235" s="45"/>
      <c r="M235" s="202">
        <f t="shared" si="17"/>
        <v>0</v>
      </c>
      <c r="N235" s="59"/>
      <c r="O235" s="329">
        <f t="shared" si="18"/>
        <v>0</v>
      </c>
      <c r="P235" s="330">
        <f t="shared" si="19"/>
        <v>0</v>
      </c>
      <c r="Q235" s="103"/>
    </row>
    <row r="236" spans="2:17" ht="14.15" customHeight="1">
      <c r="B236" s="324"/>
      <c r="C236" s="59"/>
      <c r="D236" s="59"/>
      <c r="E236" s="59"/>
      <c r="F236" s="59"/>
      <c r="G236" s="59"/>
      <c r="H236" s="327">
        <f t="shared" si="15"/>
        <v>0</v>
      </c>
      <c r="I236" s="45"/>
      <c r="J236" s="18"/>
      <c r="K236" s="327">
        <f t="shared" si="16"/>
        <v>0</v>
      </c>
      <c r="L236" s="45"/>
      <c r="M236" s="202">
        <f t="shared" si="17"/>
        <v>0</v>
      </c>
      <c r="N236" s="59"/>
      <c r="O236" s="329">
        <f t="shared" si="18"/>
        <v>0</v>
      </c>
      <c r="P236" s="330">
        <f t="shared" si="19"/>
        <v>0</v>
      </c>
      <c r="Q236" s="103"/>
    </row>
    <row r="237" spans="2:17" ht="14.15" customHeight="1">
      <c r="B237" s="324"/>
      <c r="C237" s="59"/>
      <c r="D237" s="59"/>
      <c r="E237" s="59"/>
      <c r="F237" s="59"/>
      <c r="G237" s="59"/>
      <c r="H237" s="327">
        <f t="shared" si="15"/>
        <v>0</v>
      </c>
      <c r="I237" s="45"/>
      <c r="J237" s="18"/>
      <c r="K237" s="327">
        <f t="shared" si="16"/>
        <v>0</v>
      </c>
      <c r="L237" s="45"/>
      <c r="M237" s="202">
        <f t="shared" si="17"/>
        <v>0</v>
      </c>
      <c r="N237" s="59"/>
      <c r="O237" s="329">
        <f t="shared" si="18"/>
        <v>0</v>
      </c>
      <c r="P237" s="330">
        <f t="shared" si="19"/>
        <v>0</v>
      </c>
      <c r="Q237" s="103"/>
    </row>
    <row r="238" spans="2:17" ht="14.15" customHeight="1">
      <c r="B238" s="324"/>
      <c r="C238" s="59"/>
      <c r="D238" s="59"/>
      <c r="E238" s="59"/>
      <c r="F238" s="59"/>
      <c r="G238" s="59"/>
      <c r="H238" s="327">
        <f t="shared" si="15"/>
        <v>0</v>
      </c>
      <c r="I238" s="45"/>
      <c r="J238" s="18"/>
      <c r="K238" s="327">
        <f t="shared" si="16"/>
        <v>0</v>
      </c>
      <c r="L238" s="45"/>
      <c r="M238" s="202">
        <f t="shared" si="17"/>
        <v>0</v>
      </c>
      <c r="N238" s="59"/>
      <c r="O238" s="329">
        <f t="shared" si="18"/>
        <v>0</v>
      </c>
      <c r="P238" s="330">
        <f t="shared" si="19"/>
        <v>0</v>
      </c>
      <c r="Q238" s="103"/>
    </row>
    <row r="239" spans="2:17" ht="14.15" customHeight="1">
      <c r="B239" s="324"/>
      <c r="C239" s="59"/>
      <c r="D239" s="59"/>
      <c r="E239" s="59"/>
      <c r="F239" s="59"/>
      <c r="G239" s="59"/>
      <c r="H239" s="327">
        <f t="shared" si="15"/>
        <v>0</v>
      </c>
      <c r="I239" s="45"/>
      <c r="J239" s="18"/>
      <c r="K239" s="327">
        <f t="shared" si="16"/>
        <v>0</v>
      </c>
      <c r="L239" s="45"/>
      <c r="M239" s="202">
        <f t="shared" si="17"/>
        <v>0</v>
      </c>
      <c r="N239" s="59"/>
      <c r="O239" s="329">
        <f t="shared" si="18"/>
        <v>0</v>
      </c>
      <c r="P239" s="330">
        <f t="shared" si="19"/>
        <v>0</v>
      </c>
      <c r="Q239" s="103"/>
    </row>
    <row r="240" spans="2:17" ht="14.15" customHeight="1">
      <c r="B240" s="324"/>
      <c r="C240" s="59"/>
      <c r="D240" s="59"/>
      <c r="E240" s="59"/>
      <c r="F240" s="59"/>
      <c r="G240" s="59"/>
      <c r="H240" s="327">
        <f t="shared" si="15"/>
        <v>0</v>
      </c>
      <c r="I240" s="45"/>
      <c r="J240" s="18"/>
      <c r="K240" s="327">
        <f t="shared" si="16"/>
        <v>0</v>
      </c>
      <c r="L240" s="45"/>
      <c r="M240" s="202">
        <f t="shared" si="17"/>
        <v>0</v>
      </c>
      <c r="N240" s="59"/>
      <c r="O240" s="329">
        <f t="shared" si="18"/>
        <v>0</v>
      </c>
      <c r="P240" s="330">
        <f t="shared" si="19"/>
        <v>0</v>
      </c>
      <c r="Q240" s="103"/>
    </row>
    <row r="241" spans="2:17" ht="14.15" customHeight="1">
      <c r="B241" s="324"/>
      <c r="C241" s="59"/>
      <c r="D241" s="59"/>
      <c r="E241" s="59"/>
      <c r="F241" s="59"/>
      <c r="G241" s="59"/>
      <c r="H241" s="327">
        <f t="shared" si="15"/>
        <v>0</v>
      </c>
      <c r="I241" s="45"/>
      <c r="J241" s="18"/>
      <c r="K241" s="327">
        <f t="shared" si="16"/>
        <v>0</v>
      </c>
      <c r="L241" s="45"/>
      <c r="M241" s="202">
        <f t="shared" si="17"/>
        <v>0</v>
      </c>
      <c r="N241" s="59"/>
      <c r="O241" s="329">
        <f t="shared" si="18"/>
        <v>0</v>
      </c>
      <c r="P241" s="330">
        <f t="shared" si="19"/>
        <v>0</v>
      </c>
      <c r="Q241" s="103"/>
    </row>
    <row r="242" spans="2:17" ht="14.15" customHeight="1">
      <c r="B242" s="324"/>
      <c r="C242" s="59"/>
      <c r="D242" s="59"/>
      <c r="E242" s="59"/>
      <c r="F242" s="59"/>
      <c r="G242" s="59"/>
      <c r="H242" s="327">
        <f t="shared" si="15"/>
        <v>0</v>
      </c>
      <c r="I242" s="45"/>
      <c r="J242" s="18"/>
      <c r="K242" s="327">
        <f t="shared" si="16"/>
        <v>0</v>
      </c>
      <c r="L242" s="45"/>
      <c r="M242" s="202">
        <f t="shared" si="17"/>
        <v>0</v>
      </c>
      <c r="N242" s="59"/>
      <c r="O242" s="329">
        <f t="shared" si="18"/>
        <v>0</v>
      </c>
      <c r="P242" s="330">
        <f t="shared" si="19"/>
        <v>0</v>
      </c>
      <c r="Q242" s="103"/>
    </row>
    <row r="243" spans="2:17" ht="14.15" customHeight="1">
      <c r="B243" s="324"/>
      <c r="C243" s="59"/>
      <c r="D243" s="59"/>
      <c r="E243" s="59"/>
      <c r="F243" s="59"/>
      <c r="G243" s="59"/>
      <c r="H243" s="327">
        <f t="shared" si="15"/>
        <v>0</v>
      </c>
      <c r="I243" s="45"/>
      <c r="J243" s="18"/>
      <c r="K243" s="327">
        <f t="shared" si="16"/>
        <v>0</v>
      </c>
      <c r="L243" s="45"/>
      <c r="M243" s="202">
        <f t="shared" si="17"/>
        <v>0</v>
      </c>
      <c r="N243" s="59"/>
      <c r="O243" s="329">
        <f t="shared" si="18"/>
        <v>0</v>
      </c>
      <c r="P243" s="330">
        <f t="shared" si="19"/>
        <v>0</v>
      </c>
      <c r="Q243" s="103"/>
    </row>
    <row r="244" spans="2:17" ht="14.15" customHeight="1">
      <c r="B244" s="324"/>
      <c r="C244" s="59"/>
      <c r="D244" s="59"/>
      <c r="E244" s="59"/>
      <c r="F244" s="59"/>
      <c r="G244" s="59"/>
      <c r="H244" s="327">
        <f t="shared" si="15"/>
        <v>0</v>
      </c>
      <c r="I244" s="45"/>
      <c r="J244" s="18"/>
      <c r="K244" s="327">
        <f t="shared" si="16"/>
        <v>0</v>
      </c>
      <c r="L244" s="45"/>
      <c r="M244" s="202">
        <f t="shared" si="17"/>
        <v>0</v>
      </c>
      <c r="N244" s="59"/>
      <c r="O244" s="329">
        <f t="shared" si="18"/>
        <v>0</v>
      </c>
      <c r="P244" s="330">
        <f t="shared" si="19"/>
        <v>0</v>
      </c>
      <c r="Q244" s="103"/>
    </row>
    <row r="245" spans="2:17" ht="14.15" customHeight="1">
      <c r="B245" s="324"/>
      <c r="C245" s="59"/>
      <c r="D245" s="59"/>
      <c r="E245" s="59"/>
      <c r="F245" s="59"/>
      <c r="G245" s="59"/>
      <c r="H245" s="327">
        <f t="shared" si="15"/>
        <v>0</v>
      </c>
      <c r="I245" s="45"/>
      <c r="J245" s="18"/>
      <c r="K245" s="327">
        <f t="shared" si="16"/>
        <v>0</v>
      </c>
      <c r="L245" s="45"/>
      <c r="M245" s="202">
        <f t="shared" si="17"/>
        <v>0</v>
      </c>
      <c r="N245" s="59"/>
      <c r="O245" s="329">
        <f t="shared" si="18"/>
        <v>0</v>
      </c>
      <c r="P245" s="330">
        <f t="shared" si="19"/>
        <v>0</v>
      </c>
      <c r="Q245" s="103"/>
    </row>
    <row r="246" spans="2:17" ht="14.15" customHeight="1">
      <c r="B246" s="324"/>
      <c r="C246" s="59"/>
      <c r="D246" s="59"/>
      <c r="E246" s="59"/>
      <c r="F246" s="59"/>
      <c r="G246" s="59"/>
      <c r="H246" s="327">
        <f t="shared" si="15"/>
        <v>0</v>
      </c>
      <c r="I246" s="45"/>
      <c r="J246" s="18"/>
      <c r="K246" s="327">
        <f t="shared" si="16"/>
        <v>0</v>
      </c>
      <c r="L246" s="45"/>
      <c r="M246" s="202">
        <f t="shared" si="17"/>
        <v>0</v>
      </c>
      <c r="N246" s="59"/>
      <c r="O246" s="329">
        <f t="shared" si="18"/>
        <v>0</v>
      </c>
      <c r="P246" s="330">
        <f t="shared" si="19"/>
        <v>0</v>
      </c>
      <c r="Q246" s="103"/>
    </row>
    <row r="247" spans="2:17" ht="14.15" customHeight="1">
      <c r="B247" s="324"/>
      <c r="C247" s="59"/>
      <c r="D247" s="59"/>
      <c r="E247" s="59"/>
      <c r="F247" s="59"/>
      <c r="G247" s="59"/>
      <c r="H247" s="327">
        <f t="shared" si="15"/>
        <v>0</v>
      </c>
      <c r="I247" s="45"/>
      <c r="J247" s="18"/>
      <c r="K247" s="327">
        <f t="shared" si="16"/>
        <v>0</v>
      </c>
      <c r="L247" s="45"/>
      <c r="M247" s="202">
        <f t="shared" si="17"/>
        <v>0</v>
      </c>
      <c r="N247" s="59"/>
      <c r="O247" s="329">
        <f t="shared" si="18"/>
        <v>0</v>
      </c>
      <c r="P247" s="330">
        <f t="shared" si="19"/>
        <v>0</v>
      </c>
      <c r="Q247" s="103"/>
    </row>
    <row r="248" spans="2:17" ht="14.15" customHeight="1">
      <c r="B248" s="324"/>
      <c r="C248" s="59"/>
      <c r="D248" s="59"/>
      <c r="E248" s="59"/>
      <c r="F248" s="59"/>
      <c r="G248" s="59"/>
      <c r="H248" s="327">
        <f t="shared" si="15"/>
        <v>0</v>
      </c>
      <c r="I248" s="45"/>
      <c r="J248" s="18"/>
      <c r="K248" s="327">
        <f t="shared" si="16"/>
        <v>0</v>
      </c>
      <c r="L248" s="45"/>
      <c r="M248" s="202">
        <f t="shared" si="17"/>
        <v>0</v>
      </c>
      <c r="N248" s="59"/>
      <c r="O248" s="329">
        <f t="shared" si="18"/>
        <v>0</v>
      </c>
      <c r="P248" s="330">
        <f t="shared" si="19"/>
        <v>0</v>
      </c>
      <c r="Q248" s="103"/>
    </row>
    <row r="249" spans="2:17" ht="14.15" customHeight="1">
      <c r="B249" s="324"/>
      <c r="C249" s="59"/>
      <c r="D249" s="59"/>
      <c r="E249" s="59"/>
      <c r="F249" s="59"/>
      <c r="G249" s="59"/>
      <c r="H249" s="327">
        <f t="shared" si="15"/>
        <v>0</v>
      </c>
      <c r="I249" s="45"/>
      <c r="J249" s="18"/>
      <c r="K249" s="327">
        <f t="shared" si="16"/>
        <v>0</v>
      </c>
      <c r="L249" s="45"/>
      <c r="M249" s="202">
        <f t="shared" si="17"/>
        <v>0</v>
      </c>
      <c r="N249" s="59"/>
      <c r="O249" s="329">
        <f t="shared" si="18"/>
        <v>0</v>
      </c>
      <c r="P249" s="330">
        <f t="shared" si="19"/>
        <v>0</v>
      </c>
      <c r="Q249" s="103"/>
    </row>
    <row r="250" spans="2:17" ht="14.15" customHeight="1">
      <c r="B250" s="324"/>
      <c r="C250" s="59"/>
      <c r="D250" s="59"/>
      <c r="E250" s="59"/>
      <c r="F250" s="59"/>
      <c r="G250" s="59"/>
      <c r="H250" s="327">
        <f t="shared" si="15"/>
        <v>0</v>
      </c>
      <c r="I250" s="45"/>
      <c r="J250" s="18"/>
      <c r="K250" s="327">
        <f t="shared" si="16"/>
        <v>0</v>
      </c>
      <c r="L250" s="45"/>
      <c r="M250" s="202">
        <f t="shared" si="17"/>
        <v>0</v>
      </c>
      <c r="N250" s="59"/>
      <c r="O250" s="329">
        <f t="shared" si="18"/>
        <v>0</v>
      </c>
      <c r="P250" s="330">
        <f t="shared" si="19"/>
        <v>0</v>
      </c>
      <c r="Q250" s="103"/>
    </row>
    <row r="251" spans="2:17" ht="14.15" customHeight="1">
      <c r="B251" s="324"/>
      <c r="C251" s="59"/>
      <c r="D251" s="59"/>
      <c r="E251" s="59"/>
      <c r="F251" s="59"/>
      <c r="G251" s="59"/>
      <c r="H251" s="327">
        <f t="shared" si="15"/>
        <v>0</v>
      </c>
      <c r="I251" s="45"/>
      <c r="J251" s="18"/>
      <c r="K251" s="327">
        <f t="shared" si="16"/>
        <v>0</v>
      </c>
      <c r="L251" s="45"/>
      <c r="M251" s="202">
        <f t="shared" si="17"/>
        <v>0</v>
      </c>
      <c r="N251" s="59"/>
      <c r="O251" s="329">
        <f t="shared" si="18"/>
        <v>0</v>
      </c>
      <c r="P251" s="330">
        <f t="shared" si="19"/>
        <v>0</v>
      </c>
      <c r="Q251" s="103"/>
    </row>
    <row r="252" spans="2:17" ht="14.15" customHeight="1">
      <c r="B252" s="324"/>
      <c r="C252" s="59"/>
      <c r="D252" s="59"/>
      <c r="E252" s="59"/>
      <c r="F252" s="59"/>
      <c r="G252" s="59"/>
      <c r="H252" s="327">
        <f t="shared" si="15"/>
        <v>0</v>
      </c>
      <c r="I252" s="45"/>
      <c r="J252" s="18"/>
      <c r="K252" s="327">
        <f t="shared" si="16"/>
        <v>0</v>
      </c>
      <c r="L252" s="45"/>
      <c r="M252" s="202">
        <f t="shared" si="17"/>
        <v>0</v>
      </c>
      <c r="N252" s="59"/>
      <c r="O252" s="329">
        <f t="shared" si="18"/>
        <v>0</v>
      </c>
      <c r="P252" s="330">
        <f t="shared" si="19"/>
        <v>0</v>
      </c>
      <c r="Q252" s="103"/>
    </row>
    <row r="253" spans="2:17" ht="14.15" customHeight="1">
      <c r="B253" s="324"/>
      <c r="C253" s="59"/>
      <c r="D253" s="59"/>
      <c r="E253" s="59"/>
      <c r="F253" s="59"/>
      <c r="G253" s="59"/>
      <c r="H253" s="327">
        <f t="shared" si="15"/>
        <v>0</v>
      </c>
      <c r="I253" s="45"/>
      <c r="J253" s="18"/>
      <c r="K253" s="327">
        <f t="shared" si="16"/>
        <v>0</v>
      </c>
      <c r="L253" s="45"/>
      <c r="M253" s="202">
        <f t="shared" si="17"/>
        <v>0</v>
      </c>
      <c r="N253" s="59"/>
      <c r="O253" s="329">
        <f t="shared" si="18"/>
        <v>0</v>
      </c>
      <c r="P253" s="330">
        <f t="shared" si="19"/>
        <v>0</v>
      </c>
      <c r="Q253" s="103"/>
    </row>
    <row r="254" spans="2:17" ht="14.15" customHeight="1">
      <c r="B254" s="324"/>
      <c r="C254" s="59"/>
      <c r="D254" s="59"/>
      <c r="E254" s="59"/>
      <c r="F254" s="59"/>
      <c r="G254" s="59"/>
      <c r="H254" s="327">
        <f t="shared" si="15"/>
        <v>0</v>
      </c>
      <c r="I254" s="45"/>
      <c r="J254" s="18"/>
      <c r="K254" s="327">
        <f t="shared" si="16"/>
        <v>0</v>
      </c>
      <c r="L254" s="45"/>
      <c r="M254" s="202">
        <f t="shared" si="17"/>
        <v>0</v>
      </c>
      <c r="N254" s="59"/>
      <c r="O254" s="329">
        <f t="shared" si="18"/>
        <v>0</v>
      </c>
      <c r="P254" s="330">
        <f t="shared" si="19"/>
        <v>0</v>
      </c>
      <c r="Q254" s="103"/>
    </row>
    <row r="255" spans="2:17" ht="14.15" customHeight="1">
      <c r="B255" s="324"/>
      <c r="C255" s="59"/>
      <c r="D255" s="59"/>
      <c r="E255" s="59"/>
      <c r="F255" s="59"/>
      <c r="G255" s="59"/>
      <c r="H255" s="327">
        <f t="shared" si="15"/>
        <v>0</v>
      </c>
      <c r="I255" s="45"/>
      <c r="J255" s="18"/>
      <c r="K255" s="327">
        <f t="shared" si="16"/>
        <v>0</v>
      </c>
      <c r="L255" s="45"/>
      <c r="M255" s="202">
        <f t="shared" si="17"/>
        <v>0</v>
      </c>
      <c r="N255" s="59"/>
      <c r="O255" s="329">
        <f t="shared" si="18"/>
        <v>0</v>
      </c>
      <c r="P255" s="330">
        <f t="shared" si="19"/>
        <v>0</v>
      </c>
      <c r="Q255" s="103"/>
    </row>
    <row r="256" spans="2:17" ht="14.15" customHeight="1">
      <c r="B256" s="324"/>
      <c r="C256" s="59"/>
      <c r="D256" s="59"/>
      <c r="E256" s="59"/>
      <c r="F256" s="59"/>
      <c r="G256" s="59"/>
      <c r="H256" s="327">
        <f t="shared" si="15"/>
        <v>0</v>
      </c>
      <c r="I256" s="45"/>
      <c r="J256" s="18"/>
      <c r="K256" s="327">
        <f t="shared" si="16"/>
        <v>0</v>
      </c>
      <c r="L256" s="45"/>
      <c r="M256" s="202">
        <f t="shared" si="17"/>
        <v>0</v>
      </c>
      <c r="N256" s="59"/>
      <c r="O256" s="329">
        <f t="shared" si="18"/>
        <v>0</v>
      </c>
      <c r="P256" s="330">
        <f t="shared" si="19"/>
        <v>0</v>
      </c>
      <c r="Q256" s="103"/>
    </row>
    <row r="257" spans="1:19" ht="14.15" customHeight="1">
      <c r="B257" s="324"/>
      <c r="C257" s="59"/>
      <c r="D257" s="59"/>
      <c r="E257" s="59"/>
      <c r="F257" s="59"/>
      <c r="G257" s="59"/>
      <c r="H257" s="327">
        <f t="shared" si="15"/>
        <v>0</v>
      </c>
      <c r="I257" s="45"/>
      <c r="J257" s="18"/>
      <c r="K257" s="327">
        <f t="shared" si="16"/>
        <v>0</v>
      </c>
      <c r="L257" s="45"/>
      <c r="M257" s="202">
        <f t="shared" si="17"/>
        <v>0</v>
      </c>
      <c r="N257" s="59"/>
      <c r="O257" s="329">
        <f t="shared" si="18"/>
        <v>0</v>
      </c>
      <c r="P257" s="330">
        <f t="shared" si="19"/>
        <v>0</v>
      </c>
      <c r="Q257" s="103"/>
    </row>
    <row r="258" spans="1:19" ht="14.15" customHeight="1">
      <c r="B258" s="324"/>
      <c r="C258" s="59"/>
      <c r="D258" s="59"/>
      <c r="E258" s="59"/>
      <c r="F258" s="59"/>
      <c r="G258" s="59"/>
      <c r="H258" s="327">
        <f t="shared" si="15"/>
        <v>0</v>
      </c>
      <c r="I258" s="45"/>
      <c r="J258" s="18"/>
      <c r="K258" s="327">
        <f t="shared" si="16"/>
        <v>0</v>
      </c>
      <c r="L258" s="45"/>
      <c r="M258" s="202">
        <f t="shared" si="17"/>
        <v>0</v>
      </c>
      <c r="N258" s="59"/>
      <c r="O258" s="329">
        <f t="shared" si="18"/>
        <v>0</v>
      </c>
      <c r="P258" s="330">
        <f t="shared" si="19"/>
        <v>0</v>
      </c>
      <c r="Q258" s="103"/>
    </row>
    <row r="259" spans="1:19" ht="14.15" customHeight="1">
      <c r="B259" s="324"/>
      <c r="C259" s="59"/>
      <c r="D259" s="59"/>
      <c r="E259" s="59"/>
      <c r="F259" s="59"/>
      <c r="G259" s="59"/>
      <c r="H259" s="327">
        <f t="shared" si="15"/>
        <v>0</v>
      </c>
      <c r="I259" s="45"/>
      <c r="J259" s="18"/>
      <c r="K259" s="327">
        <f t="shared" si="16"/>
        <v>0</v>
      </c>
      <c r="L259" s="45"/>
      <c r="M259" s="202">
        <f t="shared" si="17"/>
        <v>0</v>
      </c>
      <c r="N259" s="59"/>
      <c r="O259" s="329">
        <f t="shared" si="18"/>
        <v>0</v>
      </c>
      <c r="P259" s="330">
        <f t="shared" si="19"/>
        <v>0</v>
      </c>
      <c r="Q259" s="103"/>
    </row>
    <row r="260" spans="1:19" ht="14.15" customHeight="1">
      <c r="B260" s="324"/>
      <c r="C260" s="59"/>
      <c r="D260" s="59"/>
      <c r="E260" s="59"/>
      <c r="F260" s="59"/>
      <c r="G260" s="59"/>
      <c r="H260" s="327">
        <f t="shared" si="15"/>
        <v>0</v>
      </c>
      <c r="I260" s="45"/>
      <c r="J260" s="18"/>
      <c r="K260" s="327">
        <f t="shared" si="16"/>
        <v>0</v>
      </c>
      <c r="L260" s="45"/>
      <c r="M260" s="202">
        <f t="shared" si="17"/>
        <v>0</v>
      </c>
      <c r="N260" s="59"/>
      <c r="O260" s="329">
        <f t="shared" si="18"/>
        <v>0</v>
      </c>
      <c r="P260" s="330">
        <f t="shared" si="19"/>
        <v>0</v>
      </c>
      <c r="Q260" s="103"/>
    </row>
    <row r="261" spans="1:19" ht="14.15" customHeight="1">
      <c r="B261" s="324"/>
      <c r="C261" s="59"/>
      <c r="D261" s="59"/>
      <c r="E261" s="59"/>
      <c r="F261" s="59"/>
      <c r="G261" s="59"/>
      <c r="H261" s="327">
        <f t="shared" si="15"/>
        <v>0</v>
      </c>
      <c r="I261" s="45"/>
      <c r="J261" s="18"/>
      <c r="K261" s="327">
        <f t="shared" si="16"/>
        <v>0</v>
      </c>
      <c r="L261" s="45"/>
      <c r="M261" s="202">
        <f t="shared" si="17"/>
        <v>0</v>
      </c>
      <c r="N261" s="59"/>
      <c r="O261" s="329">
        <f t="shared" si="18"/>
        <v>0</v>
      </c>
      <c r="P261" s="330">
        <f t="shared" si="19"/>
        <v>0</v>
      </c>
      <c r="Q261" s="103"/>
    </row>
    <row r="262" spans="1:19" ht="15" customHeight="1">
      <c r="B262" s="244"/>
      <c r="C262" s="342"/>
      <c r="D262" s="342"/>
      <c r="E262" s="342"/>
      <c r="F262" s="342"/>
      <c r="G262" s="342"/>
      <c r="H262" s="331">
        <f t="shared" si="15"/>
        <v>0</v>
      </c>
      <c r="I262" s="45"/>
      <c r="J262" s="205"/>
      <c r="K262" s="331">
        <f t="shared" si="16"/>
        <v>0</v>
      </c>
      <c r="L262" s="45"/>
      <c r="M262" s="332">
        <f t="shared" si="17"/>
        <v>0</v>
      </c>
      <c r="N262" s="342"/>
      <c r="O262" s="333">
        <f t="shared" si="18"/>
        <v>0</v>
      </c>
      <c r="P262" s="334">
        <f t="shared" si="19"/>
        <v>0</v>
      </c>
      <c r="Q262" s="343"/>
    </row>
    <row r="263" spans="1:19" ht="15" customHeight="1">
      <c r="B263" s="335" t="s">
        <v>754</v>
      </c>
      <c r="C263" s="336">
        <f>SUM(C13:C262)</f>
        <v>2160.4854121203866</v>
      </c>
      <c r="D263" s="336">
        <f>SUM(D13:D262)</f>
        <v>0</v>
      </c>
      <c r="E263" s="336">
        <f>SUM(E13:E262)</f>
        <v>0</v>
      </c>
      <c r="F263" s="336">
        <f>SUM(F13:F262)</f>
        <v>1922.9783450100003</v>
      </c>
      <c r="G263" s="337">
        <f>SUM(G13:G262)</f>
        <v>1866.9692669999999</v>
      </c>
      <c r="H263" s="341"/>
      <c r="J263" s="344"/>
      <c r="K263" s="115"/>
      <c r="M263" s="345"/>
      <c r="N263" s="338">
        <f>SUM(N13:N262)</f>
        <v>5429.6123839589363</v>
      </c>
      <c r="O263" s="346"/>
      <c r="P263" s="338">
        <f>SUM(P13:P262)</f>
        <v>1.0598017590656457</v>
      </c>
      <c r="Q263" s="338">
        <f>(1-P263)*100</f>
        <v>-5.9801759065645665</v>
      </c>
      <c r="R263" s="339">
        <f>1-SUM(O13:O262)</f>
        <v>0.59691792332711269</v>
      </c>
      <c r="S263" s="35"/>
    </row>
    <row r="264" spans="1:19" ht="14.15" customHeight="1">
      <c r="B264" s="33"/>
      <c r="C264" s="33"/>
      <c r="D264" s="33"/>
      <c r="E264" s="33"/>
      <c r="F264" s="33"/>
      <c r="G264" s="33"/>
      <c r="N264" s="33"/>
      <c r="P264" s="33"/>
      <c r="Q264" s="33"/>
      <c r="R264" s="33"/>
    </row>
    <row r="265" spans="1:19" ht="14.15" customHeight="1"/>
    <row r="266" spans="1:19" ht="14.15" customHeight="1"/>
    <row r="267" spans="1:19" ht="15" customHeight="1"/>
    <row r="268" spans="1:19" ht="14.15" customHeight="1">
      <c r="A268" s="551" t="s">
        <v>147</v>
      </c>
      <c r="B268" s="33"/>
      <c r="C268" s="33" t="s">
        <v>42</v>
      </c>
      <c r="D268" s="33"/>
      <c r="E268" s="33"/>
      <c r="F268" s="63"/>
      <c r="G268" s="35"/>
    </row>
    <row r="269" spans="1:19" ht="14.15" customHeight="1">
      <c r="A269" s="541"/>
      <c r="G269" s="35"/>
    </row>
    <row r="270" spans="1:19" ht="14.15" customHeight="1">
      <c r="A270" s="541" t="s">
        <v>43</v>
      </c>
      <c r="C270" s="36" t="s">
        <v>42</v>
      </c>
      <c r="G270" s="35"/>
    </row>
    <row r="271" spans="1:19" ht="14.15" customHeight="1">
      <c r="A271" s="541"/>
      <c r="G271" s="35"/>
    </row>
    <row r="272" spans="1:19" ht="15" customHeight="1">
      <c r="A272" s="552" t="s">
        <v>294</v>
      </c>
      <c r="B272" s="38"/>
      <c r="C272" s="340" t="s">
        <v>149</v>
      </c>
      <c r="D272" s="100"/>
      <c r="G272" s="35"/>
    </row>
    <row r="273" spans="1:6" ht="14.15" customHeight="1">
      <c r="A273" s="33"/>
      <c r="B273" s="33"/>
      <c r="C273" s="33"/>
      <c r="D273" s="33"/>
      <c r="E273" s="33"/>
      <c r="F273" s="33"/>
    </row>
    <row r="274" spans="1:6" ht="14.15" customHeight="1"/>
    <row r="275" spans="1:6" ht="14.15" customHeight="1"/>
  </sheetData>
  <mergeCells count="17">
    <mergeCell ref="A6:G6"/>
    <mergeCell ref="J10:J12"/>
    <mergeCell ref="B10:B12"/>
    <mergeCell ref="Q10:Q12"/>
    <mergeCell ref="K10:K12"/>
    <mergeCell ref="O10:O12"/>
    <mergeCell ref="E10:E12"/>
    <mergeCell ref="F10:F12"/>
    <mergeCell ref="C10:C12"/>
    <mergeCell ref="D10:D12"/>
    <mergeCell ref="G10:G12"/>
    <mergeCell ref="H10:H12"/>
    <mergeCell ref="R10:R12"/>
    <mergeCell ref="P10:P12"/>
    <mergeCell ref="N10:N12"/>
    <mergeCell ref="M10:M12"/>
    <mergeCell ref="A7:G7"/>
  </mergeCell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275"/>
  <sheetViews>
    <sheetView showRuler="0" workbookViewId="0">
      <selection sqref="A1:XFD1048576"/>
    </sheetView>
  </sheetViews>
  <sheetFormatPr defaultColWidth="13.7265625" defaultRowHeight="12.5"/>
  <cols>
    <col min="1" max="1" width="7.453125" customWidth="1"/>
    <col min="2" max="2" width="59.453125" customWidth="1"/>
    <col min="3" max="3" width="20.81640625" customWidth="1"/>
    <col min="4" max="4" width="17.26953125" customWidth="1"/>
    <col min="5" max="5" width="12.81640625" customWidth="1"/>
    <col min="6" max="6" width="20.54296875" customWidth="1"/>
    <col min="7" max="7" width="21.81640625" customWidth="1"/>
    <col min="8" max="8" width="19" customWidth="1"/>
    <col min="9" max="9" width="1" customWidth="1"/>
    <col min="10" max="10" width="15.26953125" customWidth="1"/>
    <col min="11" max="11" width="12" customWidth="1"/>
    <col min="12" max="12" width="1.81640625" customWidth="1"/>
    <col min="13" max="13" width="25.1796875" customWidth="1"/>
    <col min="14" max="14" width="12.81640625" customWidth="1"/>
    <col min="15" max="15" width="25.1796875" customWidth="1"/>
    <col min="16" max="16" width="27.453125" customWidth="1"/>
    <col min="17" max="17" width="13" customWidth="1"/>
    <col min="18" max="18" width="16.453125" customWidth="1"/>
    <col min="19" max="19" width="9.54296875" customWidth="1"/>
  </cols>
  <sheetData>
    <row r="1" spans="1:19" ht="22.5" customHeight="1">
      <c r="A1" s="527" t="s">
        <v>0</v>
      </c>
    </row>
    <row r="2" spans="1:19" ht="22.5" customHeight="1"/>
    <row r="3" spans="1:19" ht="22.5" customHeight="1">
      <c r="A3" s="528" t="s">
        <v>1</v>
      </c>
    </row>
    <row r="4" spans="1:19" ht="17.5" customHeight="1">
      <c r="A4" s="39"/>
      <c r="B4" s="130"/>
      <c r="C4" s="130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1:19" ht="18.399999999999999" customHeight="1"/>
    <row r="6" spans="1:19" ht="22.5" customHeight="1">
      <c r="A6" s="642" t="s">
        <v>2</v>
      </c>
      <c r="B6" s="643"/>
      <c r="C6" s="643"/>
      <c r="D6" s="643"/>
      <c r="E6" s="643"/>
      <c r="F6" s="643"/>
      <c r="G6" s="644"/>
      <c r="H6" s="35"/>
    </row>
    <row r="7" spans="1:19" ht="23.25" customHeight="1">
      <c r="A7" s="639" t="s">
        <v>1045</v>
      </c>
      <c r="B7" s="640"/>
      <c r="C7" s="640"/>
      <c r="D7" s="640"/>
      <c r="E7" s="640"/>
      <c r="F7" s="640"/>
      <c r="G7" s="641"/>
      <c r="H7" s="35"/>
    </row>
    <row r="8" spans="1:19" ht="17.5" customHeight="1">
      <c r="A8" s="44"/>
      <c r="B8" s="106"/>
      <c r="C8" s="106"/>
      <c r="D8" s="106"/>
      <c r="E8" s="106"/>
      <c r="F8" s="106"/>
      <c r="G8" s="106"/>
    </row>
    <row r="9" spans="1:19" ht="17.5" customHeight="1">
      <c r="B9" s="312">
        <v>1</v>
      </c>
      <c r="C9" s="313">
        <v>2</v>
      </c>
      <c r="D9" s="313">
        <v>3</v>
      </c>
      <c r="E9" s="313">
        <v>4</v>
      </c>
      <c r="F9" s="313">
        <v>5</v>
      </c>
      <c r="G9" s="313">
        <v>6</v>
      </c>
      <c r="H9" s="314">
        <v>7</v>
      </c>
      <c r="I9" s="45"/>
      <c r="J9" s="315">
        <v>8</v>
      </c>
      <c r="K9" s="316">
        <v>9</v>
      </c>
      <c r="L9" s="45"/>
      <c r="M9" s="312">
        <v>10</v>
      </c>
      <c r="N9" s="313">
        <v>11</v>
      </c>
      <c r="O9" s="313">
        <v>12</v>
      </c>
      <c r="P9" s="313">
        <v>13</v>
      </c>
      <c r="Q9" s="314">
        <v>14</v>
      </c>
      <c r="R9" s="317">
        <v>15</v>
      </c>
      <c r="S9" s="35"/>
    </row>
    <row r="10" spans="1:19" ht="13.4" customHeight="1">
      <c r="B10" s="636" t="s">
        <v>846</v>
      </c>
      <c r="C10" s="633" t="s">
        <v>847</v>
      </c>
      <c r="D10" s="633" t="s">
        <v>848</v>
      </c>
      <c r="E10" s="633" t="s">
        <v>849</v>
      </c>
      <c r="F10" s="633" t="s">
        <v>850</v>
      </c>
      <c r="G10" s="633" t="s">
        <v>851</v>
      </c>
      <c r="H10" s="646" t="s">
        <v>852</v>
      </c>
      <c r="I10" s="45"/>
      <c r="J10" s="645" t="s">
        <v>853</v>
      </c>
      <c r="K10" s="649" t="s">
        <v>854</v>
      </c>
      <c r="L10" s="45"/>
      <c r="M10" s="636" t="s">
        <v>855</v>
      </c>
      <c r="N10" s="633" t="s">
        <v>856</v>
      </c>
      <c r="O10" s="633" t="s">
        <v>857</v>
      </c>
      <c r="P10" s="633" t="s">
        <v>858</v>
      </c>
      <c r="Q10" s="646" t="s">
        <v>816</v>
      </c>
      <c r="R10" s="630" t="s">
        <v>829</v>
      </c>
      <c r="S10" s="35"/>
    </row>
    <row r="11" spans="1:19" ht="13.4" customHeight="1">
      <c r="B11" s="637"/>
      <c r="C11" s="634"/>
      <c r="D11" s="634"/>
      <c r="E11" s="634"/>
      <c r="F11" s="634"/>
      <c r="G11" s="634"/>
      <c r="H11" s="647"/>
      <c r="I11" s="45"/>
      <c r="J11" s="637"/>
      <c r="K11" s="647"/>
      <c r="L11" s="45"/>
      <c r="M11" s="637"/>
      <c r="N11" s="634"/>
      <c r="O11" s="634"/>
      <c r="P11" s="634"/>
      <c r="Q11" s="647"/>
      <c r="R11" s="631"/>
      <c r="S11" s="35"/>
    </row>
    <row r="12" spans="1:19" ht="14.15" customHeight="1">
      <c r="B12" s="638"/>
      <c r="C12" s="635"/>
      <c r="D12" s="635"/>
      <c r="E12" s="635"/>
      <c r="F12" s="635"/>
      <c r="G12" s="635"/>
      <c r="H12" s="648"/>
      <c r="I12" s="45"/>
      <c r="J12" s="638"/>
      <c r="K12" s="648"/>
      <c r="L12" s="45"/>
      <c r="M12" s="638"/>
      <c r="N12" s="635"/>
      <c r="O12" s="635"/>
      <c r="P12" s="635"/>
      <c r="Q12" s="648"/>
      <c r="R12" s="632"/>
      <c r="S12" s="35"/>
    </row>
    <row r="13" spans="1:19" ht="14.15" customHeight="1">
      <c r="B13" s="318" t="s">
        <v>859</v>
      </c>
      <c r="C13" s="319">
        <v>41.663805689830099</v>
      </c>
      <c r="D13" s="261">
        <v>0</v>
      </c>
      <c r="E13" s="261">
        <v>0</v>
      </c>
      <c r="F13" s="319">
        <v>35.967944019999997</v>
      </c>
      <c r="G13" s="319">
        <v>34.920333999999997</v>
      </c>
      <c r="H13" s="320">
        <f t="shared" ref="H13:H76" si="0">+C13+D13-E13-F13</f>
        <v>5.6958616698301014</v>
      </c>
      <c r="I13" s="45"/>
      <c r="J13" s="321">
        <v>1.3635447577982001</v>
      </c>
      <c r="K13" s="320">
        <f t="shared" ref="K13:K76" si="1">+H13-J13</f>
        <v>4.3323169120319012</v>
      </c>
      <c r="L13" s="45"/>
      <c r="M13" s="214">
        <f t="shared" ref="M13:M76" si="2">+IF(ISERROR(K13/(F13+J13)),0,K13/(F13+J13))</f>
        <v>0.1160499367656727</v>
      </c>
      <c r="N13" s="319">
        <v>99.672869260151899</v>
      </c>
      <c r="O13" s="322">
        <f t="shared" ref="O13:O76" si="3">IF(K13&lt;0,N13/$N$263,0)</f>
        <v>0</v>
      </c>
      <c r="P13" s="323">
        <f t="shared" ref="P13:P76" si="4">(M13^2*O13)*100</f>
        <v>0</v>
      </c>
      <c r="Q13" s="341"/>
      <c r="R13" s="33"/>
    </row>
    <row r="14" spans="1:19" ht="14.15" customHeight="1">
      <c r="B14" s="324" t="s">
        <v>860</v>
      </c>
      <c r="C14" s="325">
        <v>94.376302266399804</v>
      </c>
      <c r="D14" s="326">
        <v>0</v>
      </c>
      <c r="E14" s="326">
        <v>0</v>
      </c>
      <c r="F14" s="325">
        <v>101.40310757</v>
      </c>
      <c r="G14" s="325">
        <v>98.449618999999998</v>
      </c>
      <c r="H14" s="327">
        <f t="shared" si="0"/>
        <v>-7.0268053036001987</v>
      </c>
      <c r="I14" s="45"/>
      <c r="J14" s="328">
        <v>9.0238625426542995</v>
      </c>
      <c r="K14" s="327">
        <f t="shared" si="1"/>
        <v>-16.050667846254498</v>
      </c>
      <c r="L14" s="45"/>
      <c r="M14" s="202">
        <f t="shared" si="2"/>
        <v>-0.14535097567088986</v>
      </c>
      <c r="N14" s="325">
        <v>307.29629314347198</v>
      </c>
      <c r="O14" s="329">
        <f t="shared" si="3"/>
        <v>5.6596359263386423E-2</v>
      </c>
      <c r="P14" s="330">
        <f t="shared" si="4"/>
        <v>0.11957059693712728</v>
      </c>
      <c r="Q14" s="103"/>
    </row>
    <row r="15" spans="1:19" ht="14.15" customHeight="1">
      <c r="B15" s="324" t="s">
        <v>861</v>
      </c>
      <c r="C15" s="325">
        <v>23.385681458052801</v>
      </c>
      <c r="D15" s="326">
        <v>0</v>
      </c>
      <c r="E15" s="326">
        <v>0</v>
      </c>
      <c r="F15" s="325">
        <v>18.606497829999999</v>
      </c>
      <c r="G15" s="325">
        <v>18.064561000000001</v>
      </c>
      <c r="H15" s="327">
        <f t="shared" si="0"/>
        <v>4.7791836280528024</v>
      </c>
      <c r="I15" s="45"/>
      <c r="J15" s="328">
        <v>0.36003573301050001</v>
      </c>
      <c r="K15" s="327">
        <f t="shared" si="1"/>
        <v>4.4191478950423022</v>
      </c>
      <c r="L15" s="45"/>
      <c r="M15" s="202">
        <f t="shared" si="2"/>
        <v>0.23299713046461745</v>
      </c>
      <c r="N15" s="325">
        <v>63.8833772761066</v>
      </c>
      <c r="O15" s="329">
        <f t="shared" si="3"/>
        <v>0</v>
      </c>
      <c r="P15" s="330">
        <f t="shared" si="4"/>
        <v>0</v>
      </c>
      <c r="Q15" s="103"/>
    </row>
    <row r="16" spans="1:19" ht="14.15" customHeight="1">
      <c r="B16" s="324" t="s">
        <v>862</v>
      </c>
      <c r="C16" s="325">
        <v>2.99103878306122</v>
      </c>
      <c r="D16" s="326">
        <v>0</v>
      </c>
      <c r="E16" s="326">
        <v>0</v>
      </c>
      <c r="F16" s="325">
        <v>5.8892544400000002</v>
      </c>
      <c r="G16" s="325">
        <v>4.8235479999999997</v>
      </c>
      <c r="H16" s="327">
        <f t="shared" si="0"/>
        <v>-2.8982156569387802</v>
      </c>
      <c r="I16" s="45"/>
      <c r="J16" s="328">
        <v>0.69151625634479996</v>
      </c>
      <c r="K16" s="327">
        <f t="shared" si="1"/>
        <v>-3.5897319132835803</v>
      </c>
      <c r="L16" s="45"/>
      <c r="M16" s="202">
        <f t="shared" si="2"/>
        <v>-0.54548807106703301</v>
      </c>
      <c r="N16" s="325">
        <v>8.4643526270414604</v>
      </c>
      <c r="O16" s="329">
        <f t="shared" si="3"/>
        <v>1.5589239209871147E-3</v>
      </c>
      <c r="P16" s="330">
        <f t="shared" si="4"/>
        <v>4.6386909255879107E-2</v>
      </c>
      <c r="Q16" s="103"/>
    </row>
    <row r="17" spans="2:17" ht="14.15" customHeight="1">
      <c r="B17" s="324" t="s">
        <v>863</v>
      </c>
      <c r="C17" s="325">
        <v>0.29682845076530601</v>
      </c>
      <c r="D17" s="326">
        <v>0</v>
      </c>
      <c r="E17" s="326">
        <v>0</v>
      </c>
      <c r="F17" s="325">
        <v>0.1236</v>
      </c>
      <c r="G17" s="325">
        <v>0.12</v>
      </c>
      <c r="H17" s="327">
        <f t="shared" si="0"/>
        <v>0.17322845076530602</v>
      </c>
      <c r="I17" s="45"/>
      <c r="J17" s="328">
        <v>5.3061480000000001E-3</v>
      </c>
      <c r="K17" s="327">
        <f t="shared" si="1"/>
        <v>0.16792230276530601</v>
      </c>
      <c r="L17" s="45"/>
      <c r="M17" s="202">
        <f t="shared" si="2"/>
        <v>1.302671015856482</v>
      </c>
      <c r="N17" s="325">
        <v>0.34729656872238501</v>
      </c>
      <c r="O17" s="329">
        <f t="shared" si="3"/>
        <v>0</v>
      </c>
      <c r="P17" s="330">
        <f t="shared" si="4"/>
        <v>0</v>
      </c>
      <c r="Q17" s="103"/>
    </row>
    <row r="18" spans="2:17" ht="14.15" customHeight="1">
      <c r="B18" s="324" t="s">
        <v>864</v>
      </c>
      <c r="C18" s="325">
        <v>0.18</v>
      </c>
      <c r="D18" s="326">
        <v>0</v>
      </c>
      <c r="E18" s="326">
        <v>0</v>
      </c>
      <c r="F18" s="325">
        <v>0.21638437760000001</v>
      </c>
      <c r="G18" s="325">
        <v>0.154472</v>
      </c>
      <c r="H18" s="327">
        <f t="shared" si="0"/>
        <v>-3.6384377600000017E-2</v>
      </c>
      <c r="I18" s="45"/>
      <c r="J18" s="328">
        <v>2.4501203075648001E-2</v>
      </c>
      <c r="K18" s="327">
        <f t="shared" si="1"/>
        <v>-6.0885580675648018E-2</v>
      </c>
      <c r="L18" s="45"/>
      <c r="M18" s="202">
        <f t="shared" si="2"/>
        <v>-0.25275726552362776</v>
      </c>
      <c r="N18" s="325">
        <v>0.40331214432277002</v>
      </c>
      <c r="O18" s="329">
        <f t="shared" si="3"/>
        <v>7.4280098799373197E-5</v>
      </c>
      <c r="P18" s="330">
        <f t="shared" si="4"/>
        <v>4.7454758681456387E-4</v>
      </c>
      <c r="Q18" s="103"/>
    </row>
    <row r="19" spans="2:17" ht="14.15" customHeight="1">
      <c r="B19" s="324" t="s">
        <v>865</v>
      </c>
      <c r="C19" s="325">
        <v>19.854561669088799</v>
      </c>
      <c r="D19" s="326">
        <v>0</v>
      </c>
      <c r="E19" s="326">
        <v>0</v>
      </c>
      <c r="F19" s="325">
        <v>26.18923217</v>
      </c>
      <c r="G19" s="325">
        <v>25.426438999999998</v>
      </c>
      <c r="H19" s="327">
        <f t="shared" si="0"/>
        <v>-6.3346705009112014</v>
      </c>
      <c r="I19" s="45"/>
      <c r="J19" s="328">
        <v>2.6293989098680002</v>
      </c>
      <c r="K19" s="327">
        <f t="shared" si="1"/>
        <v>-8.9640694107792012</v>
      </c>
      <c r="L19" s="45"/>
      <c r="M19" s="202">
        <f t="shared" si="2"/>
        <v>-0.3110511871967882</v>
      </c>
      <c r="N19" s="325">
        <v>73.714486107800298</v>
      </c>
      <c r="O19" s="329">
        <f t="shared" si="3"/>
        <v>1.3576380944904997E-2</v>
      </c>
      <c r="P19" s="330">
        <f t="shared" si="4"/>
        <v>0.13135534276853145</v>
      </c>
      <c r="Q19" s="103"/>
    </row>
    <row r="20" spans="2:17" ht="14.15" customHeight="1">
      <c r="B20" s="324" t="s">
        <v>866</v>
      </c>
      <c r="C20" s="325">
        <v>116.227546</v>
      </c>
      <c r="D20" s="326">
        <v>0</v>
      </c>
      <c r="E20" s="326">
        <v>0</v>
      </c>
      <c r="F20" s="325">
        <v>113.28913119000001</v>
      </c>
      <c r="G20" s="325">
        <v>98.695273</v>
      </c>
      <c r="H20" s="327">
        <f t="shared" si="0"/>
        <v>2.9384148099999976</v>
      </c>
      <c r="I20" s="45"/>
      <c r="J20" s="328">
        <v>2.0833871225840999</v>
      </c>
      <c r="K20" s="327">
        <f t="shared" si="1"/>
        <v>0.85502768741589774</v>
      </c>
      <c r="L20" s="45"/>
      <c r="M20" s="202">
        <f t="shared" si="2"/>
        <v>7.4110169381874083E-3</v>
      </c>
      <c r="N20" s="325">
        <v>354.58452700811199</v>
      </c>
      <c r="O20" s="329">
        <f t="shared" si="3"/>
        <v>0</v>
      </c>
      <c r="P20" s="330">
        <f t="shared" si="4"/>
        <v>0</v>
      </c>
      <c r="Q20" s="103"/>
    </row>
    <row r="21" spans="2:17" ht="14.15" customHeight="1">
      <c r="B21" s="324" t="s">
        <v>867</v>
      </c>
      <c r="C21" s="325">
        <v>1.8</v>
      </c>
      <c r="D21" s="326">
        <v>0</v>
      </c>
      <c r="E21" s="326">
        <v>0</v>
      </c>
      <c r="F21" s="325">
        <v>1.3123587000000001</v>
      </c>
      <c r="G21" s="325">
        <v>1.0022899999999999</v>
      </c>
      <c r="H21" s="327">
        <f t="shared" si="0"/>
        <v>0.48764129999999994</v>
      </c>
      <c r="I21" s="45"/>
      <c r="J21" s="328">
        <v>5.787501867E-2</v>
      </c>
      <c r="K21" s="327">
        <f t="shared" si="1"/>
        <v>0.42976628132999994</v>
      </c>
      <c r="L21" s="45"/>
      <c r="M21" s="202">
        <f t="shared" si="2"/>
        <v>0.3136445085785417</v>
      </c>
      <c r="N21" s="325">
        <v>3.5986568141500301</v>
      </c>
      <c r="O21" s="329">
        <f t="shared" si="3"/>
        <v>0</v>
      </c>
      <c r="P21" s="330">
        <f t="shared" si="4"/>
        <v>0</v>
      </c>
      <c r="Q21" s="103"/>
    </row>
    <row r="22" spans="2:17" ht="14.15" customHeight="1">
      <c r="B22" s="324" t="s">
        <v>868</v>
      </c>
      <c r="C22" s="325">
        <v>0.241126948730435</v>
      </c>
      <c r="D22" s="326">
        <v>0</v>
      </c>
      <c r="E22" s="326">
        <v>0</v>
      </c>
      <c r="F22" s="325">
        <v>2.1194436896000002</v>
      </c>
      <c r="G22" s="325">
        <v>1.743824</v>
      </c>
      <c r="H22" s="327">
        <f t="shared" si="0"/>
        <v>-1.8783167408695651</v>
      </c>
      <c r="I22" s="45"/>
      <c r="J22" s="328">
        <v>0.18782509977235201</v>
      </c>
      <c r="K22" s="327">
        <f t="shared" si="1"/>
        <v>-2.066141840641917</v>
      </c>
      <c r="L22" s="45"/>
      <c r="M22" s="202">
        <f t="shared" si="2"/>
        <v>-0.8954924758480225</v>
      </c>
      <c r="N22" s="325">
        <v>5.449526696136</v>
      </c>
      <c r="O22" s="329">
        <f t="shared" si="3"/>
        <v>1.0036677226234229E-3</v>
      </c>
      <c r="P22" s="330">
        <f t="shared" si="4"/>
        <v>8.0484794591839881E-2</v>
      </c>
      <c r="Q22" s="103"/>
    </row>
    <row r="23" spans="2:17" ht="14.15" customHeight="1">
      <c r="B23" s="324" t="s">
        <v>869</v>
      </c>
      <c r="C23" s="325">
        <v>0.446281040273171</v>
      </c>
      <c r="D23" s="326">
        <v>0</v>
      </c>
      <c r="E23" s="326">
        <v>0</v>
      </c>
      <c r="F23" s="325">
        <v>0.31497548320000002</v>
      </c>
      <c r="G23" s="325">
        <v>0.224854</v>
      </c>
      <c r="H23" s="327">
        <f t="shared" si="0"/>
        <v>0.13130555707317099</v>
      </c>
      <c r="I23" s="45"/>
      <c r="J23" s="328">
        <v>1.4359732279087999E-2</v>
      </c>
      <c r="K23" s="327">
        <f t="shared" si="1"/>
        <v>0.11694582479408298</v>
      </c>
      <c r="L23" s="45"/>
      <c r="M23" s="202">
        <f t="shared" si="2"/>
        <v>0.35509662889818949</v>
      </c>
      <c r="N23" s="325">
        <v>0.71803187909250799</v>
      </c>
      <c r="O23" s="329">
        <f t="shared" si="3"/>
        <v>0</v>
      </c>
      <c r="P23" s="330">
        <f t="shared" si="4"/>
        <v>0</v>
      </c>
      <c r="Q23" s="103"/>
    </row>
    <row r="24" spans="2:17" ht="14.15" customHeight="1">
      <c r="B24" s="324" t="s">
        <v>870</v>
      </c>
      <c r="C24" s="325">
        <v>2</v>
      </c>
      <c r="D24" s="326">
        <v>0</v>
      </c>
      <c r="E24" s="326">
        <v>0</v>
      </c>
      <c r="F24" s="325">
        <v>1.72454577</v>
      </c>
      <c r="G24" s="325">
        <v>1.399559</v>
      </c>
      <c r="H24" s="327">
        <f t="shared" si="0"/>
        <v>0.27545423000000002</v>
      </c>
      <c r="I24" s="45"/>
      <c r="J24" s="328">
        <v>6.2135384093100002E-2</v>
      </c>
      <c r="K24" s="327">
        <f t="shared" si="1"/>
        <v>0.21331884590690003</v>
      </c>
      <c r="L24" s="45"/>
      <c r="M24" s="202">
        <f t="shared" si="2"/>
        <v>0.11939390831890112</v>
      </c>
      <c r="N24" s="325">
        <v>5.3557569569678698</v>
      </c>
      <c r="O24" s="329">
        <f t="shared" si="3"/>
        <v>0</v>
      </c>
      <c r="P24" s="330">
        <f t="shared" si="4"/>
        <v>0</v>
      </c>
      <c r="Q24" s="103"/>
    </row>
    <row r="25" spans="2:17" ht="14.15" customHeight="1">
      <c r="B25" s="324" t="s">
        <v>871</v>
      </c>
      <c r="C25" s="325">
        <v>3.5999999999999997E-2</v>
      </c>
      <c r="D25" s="326">
        <v>0</v>
      </c>
      <c r="E25" s="326">
        <v>0</v>
      </c>
      <c r="F25" s="325">
        <v>1.2627285E-2</v>
      </c>
      <c r="G25" s="325">
        <v>8.1729999999999997E-3</v>
      </c>
      <c r="H25" s="327">
        <f t="shared" si="0"/>
        <v>2.3372714999999995E-2</v>
      </c>
      <c r="I25" s="45"/>
      <c r="J25" s="328">
        <v>6.2707097309999996E-4</v>
      </c>
      <c r="K25" s="327">
        <f t="shared" si="1"/>
        <v>2.2745644026899995E-2</v>
      </c>
      <c r="L25" s="45"/>
      <c r="M25" s="202">
        <f t="shared" si="2"/>
        <v>1.7160882107786124</v>
      </c>
      <c r="N25" s="325">
        <v>4.8860157453040502E-2</v>
      </c>
      <c r="O25" s="329">
        <f t="shared" si="3"/>
        <v>0</v>
      </c>
      <c r="P25" s="330">
        <f t="shared" si="4"/>
        <v>0</v>
      </c>
      <c r="Q25" s="103"/>
    </row>
    <row r="26" spans="2:17" ht="14.15" customHeight="1">
      <c r="B26" s="324" t="s">
        <v>872</v>
      </c>
      <c r="C26" s="325">
        <v>0.25</v>
      </c>
      <c r="D26" s="326">
        <v>0</v>
      </c>
      <c r="E26" s="326">
        <v>0</v>
      </c>
      <c r="F26" s="325">
        <v>0.22811171</v>
      </c>
      <c r="G26" s="325">
        <v>0.165157</v>
      </c>
      <c r="H26" s="327">
        <f t="shared" si="0"/>
        <v>2.1888290000000005E-2</v>
      </c>
      <c r="I26" s="45"/>
      <c r="J26" s="328">
        <v>1.4126958200300001E-2</v>
      </c>
      <c r="K26" s="327">
        <f t="shared" si="1"/>
        <v>7.7613317997000039E-3</v>
      </c>
      <c r="L26" s="45"/>
      <c r="M26" s="202">
        <f t="shared" si="2"/>
        <v>3.2040020106461238E-2</v>
      </c>
      <c r="N26" s="325">
        <v>0.44823883576485002</v>
      </c>
      <c r="O26" s="329">
        <f t="shared" si="3"/>
        <v>0</v>
      </c>
      <c r="P26" s="330">
        <f t="shared" si="4"/>
        <v>0</v>
      </c>
      <c r="Q26" s="103"/>
    </row>
    <row r="27" spans="2:17" ht="14.15" customHeight="1">
      <c r="B27" s="324" t="s">
        <v>873</v>
      </c>
      <c r="C27" s="325">
        <v>9.5000000000000001E-2</v>
      </c>
      <c r="D27" s="326">
        <v>0</v>
      </c>
      <c r="E27" s="326">
        <v>0</v>
      </c>
      <c r="F27" s="325">
        <v>0.1071592224</v>
      </c>
      <c r="G27" s="325">
        <v>7.0295999999999997E-2</v>
      </c>
      <c r="H27" s="327">
        <f t="shared" si="0"/>
        <v>-1.2159222400000003E-2</v>
      </c>
      <c r="I27" s="45"/>
      <c r="J27" s="328">
        <v>6.6513729343679997E-3</v>
      </c>
      <c r="K27" s="327">
        <f t="shared" si="1"/>
        <v>-1.8810595334368001E-2</v>
      </c>
      <c r="L27" s="45"/>
      <c r="M27" s="202">
        <f t="shared" si="2"/>
        <v>-0.16527982547761669</v>
      </c>
      <c r="N27" s="325">
        <v>0.16209082994634899</v>
      </c>
      <c r="O27" s="329">
        <f t="shared" si="3"/>
        <v>2.9853112613567899E-5</v>
      </c>
      <c r="P27" s="330">
        <f t="shared" si="4"/>
        <v>8.1551003676519788E-5</v>
      </c>
      <c r="Q27" s="103"/>
    </row>
    <row r="28" spans="2:17" ht="14.15" customHeight="1">
      <c r="B28" s="324" t="s">
        <v>874</v>
      </c>
      <c r="C28" s="325">
        <v>0.15</v>
      </c>
      <c r="D28" s="326">
        <v>0</v>
      </c>
      <c r="E28" s="326">
        <v>0</v>
      </c>
      <c r="F28" s="325">
        <v>0.17478178999999999</v>
      </c>
      <c r="G28" s="325">
        <v>0.11629299999999999</v>
      </c>
      <c r="H28" s="327">
        <f t="shared" si="0"/>
        <v>-2.4781789999999998E-2</v>
      </c>
      <c r="I28" s="45"/>
      <c r="J28" s="328">
        <v>1.85950346381E-2</v>
      </c>
      <c r="K28" s="327">
        <f t="shared" si="1"/>
        <v>-4.3376824638099998E-2</v>
      </c>
      <c r="L28" s="45"/>
      <c r="M28" s="202">
        <f t="shared" si="2"/>
        <v>-0.22431242585184996</v>
      </c>
      <c r="N28" s="325">
        <v>0.44857694799105902</v>
      </c>
      <c r="O28" s="329">
        <f t="shared" si="3"/>
        <v>8.2616753511967011E-5</v>
      </c>
      <c r="P28" s="330">
        <f t="shared" si="4"/>
        <v>4.1569498895282597E-4</v>
      </c>
      <c r="Q28" s="103"/>
    </row>
    <row r="29" spans="2:17" ht="14.15" customHeight="1">
      <c r="B29" s="324" t="s">
        <v>875</v>
      </c>
      <c r="C29" s="325">
        <v>20.2737144343692</v>
      </c>
      <c r="D29" s="326">
        <v>0</v>
      </c>
      <c r="E29" s="326">
        <v>0</v>
      </c>
      <c r="F29" s="325">
        <v>25.636693820000001</v>
      </c>
      <c r="G29" s="325">
        <v>24.889994000000002</v>
      </c>
      <c r="H29" s="327">
        <f t="shared" si="0"/>
        <v>-5.3629793856308012</v>
      </c>
      <c r="I29" s="45"/>
      <c r="J29" s="328">
        <v>2.6339139230668001</v>
      </c>
      <c r="K29" s="327">
        <f t="shared" si="1"/>
        <v>-7.9968933086976008</v>
      </c>
      <c r="L29" s="45"/>
      <c r="M29" s="202">
        <f t="shared" si="2"/>
        <v>-0.2828695223454753</v>
      </c>
      <c r="N29" s="325">
        <v>79.223553590295893</v>
      </c>
      <c r="O29" s="329">
        <f t="shared" si="3"/>
        <v>1.4591014604348421E-2</v>
      </c>
      <c r="P29" s="330">
        <f t="shared" si="4"/>
        <v>0.11675024654799028</v>
      </c>
      <c r="Q29" s="103"/>
    </row>
    <row r="30" spans="2:17" ht="14.15" customHeight="1">
      <c r="B30" s="324" t="s">
        <v>876</v>
      </c>
      <c r="C30" s="325">
        <v>3.88</v>
      </c>
      <c r="D30" s="326">
        <v>0</v>
      </c>
      <c r="E30" s="326">
        <v>0</v>
      </c>
      <c r="F30" s="325">
        <v>3.0287685600000001</v>
      </c>
      <c r="G30" s="325">
        <v>2.9405519999999998</v>
      </c>
      <c r="H30" s="327">
        <f t="shared" si="0"/>
        <v>0.85123143999999984</v>
      </c>
      <c r="I30" s="45"/>
      <c r="J30" s="328">
        <v>0.1478644810992</v>
      </c>
      <c r="K30" s="327">
        <f t="shared" si="1"/>
        <v>0.70336695890079981</v>
      </c>
      <c r="L30" s="45"/>
      <c r="M30" s="202">
        <f t="shared" si="2"/>
        <v>0.22141901497612582</v>
      </c>
      <c r="N30" s="325">
        <v>6.1078706668530804</v>
      </c>
      <c r="O30" s="329">
        <f t="shared" si="3"/>
        <v>0</v>
      </c>
      <c r="P30" s="330">
        <f t="shared" si="4"/>
        <v>0</v>
      </c>
      <c r="Q30" s="103"/>
    </row>
    <row r="31" spans="2:17" ht="14.15" customHeight="1">
      <c r="B31" s="324" t="s">
        <v>877</v>
      </c>
      <c r="C31" s="325">
        <v>0.52967273647058799</v>
      </c>
      <c r="D31" s="326">
        <v>0</v>
      </c>
      <c r="E31" s="326">
        <v>0</v>
      </c>
      <c r="F31" s="325">
        <v>0.39816415999999999</v>
      </c>
      <c r="G31" s="325">
        <v>0.30307200000000001</v>
      </c>
      <c r="H31" s="327">
        <f t="shared" si="0"/>
        <v>0.131508576470588</v>
      </c>
      <c r="I31" s="45"/>
      <c r="J31" s="328">
        <v>2.6553567830399999E-2</v>
      </c>
      <c r="K31" s="327">
        <f t="shared" si="1"/>
        <v>0.104955008640188</v>
      </c>
      <c r="L31" s="45"/>
      <c r="M31" s="202">
        <f t="shared" si="2"/>
        <v>0.24711708921672107</v>
      </c>
      <c r="N31" s="325">
        <v>0.444124250360942</v>
      </c>
      <c r="O31" s="329">
        <f t="shared" si="3"/>
        <v>0</v>
      </c>
      <c r="P31" s="330">
        <f t="shared" si="4"/>
        <v>0</v>
      </c>
      <c r="Q31" s="103"/>
    </row>
    <row r="32" spans="2:17" ht="14.15" customHeight="1">
      <c r="B32" s="324" t="s">
        <v>878</v>
      </c>
      <c r="C32" s="325">
        <v>1.2818055418087</v>
      </c>
      <c r="D32" s="326">
        <v>0</v>
      </c>
      <c r="E32" s="326">
        <v>0</v>
      </c>
      <c r="F32" s="325">
        <v>1.38963686</v>
      </c>
      <c r="G32" s="325">
        <v>1.349162</v>
      </c>
      <c r="H32" s="327">
        <f t="shared" si="0"/>
        <v>-0.10783131819129999</v>
      </c>
      <c r="I32" s="45"/>
      <c r="J32" s="328">
        <v>0.128749855079</v>
      </c>
      <c r="K32" s="327">
        <f t="shared" si="1"/>
        <v>-0.23658117327029998</v>
      </c>
      <c r="L32" s="45"/>
      <c r="M32" s="202">
        <f t="shared" si="2"/>
        <v>-0.15581088198469314</v>
      </c>
      <c r="N32" s="325">
        <v>2.82273436593041</v>
      </c>
      <c r="O32" s="329">
        <f t="shared" si="3"/>
        <v>5.1987769408177304E-4</v>
      </c>
      <c r="P32" s="330">
        <f t="shared" si="4"/>
        <v>1.2621086866759412E-3</v>
      </c>
      <c r="Q32" s="103"/>
    </row>
    <row r="33" spans="2:17" ht="14.15" customHeight="1">
      <c r="B33" s="324" t="s">
        <v>879</v>
      </c>
      <c r="C33" s="325">
        <v>1.05</v>
      </c>
      <c r="D33" s="326">
        <v>0</v>
      </c>
      <c r="E33" s="326">
        <v>0</v>
      </c>
      <c r="F33" s="325">
        <v>0.97888629000000005</v>
      </c>
      <c r="G33" s="325">
        <v>0.781443</v>
      </c>
      <c r="H33" s="327">
        <f t="shared" si="0"/>
        <v>7.1113709999999997E-2</v>
      </c>
      <c r="I33" s="45"/>
      <c r="J33" s="328">
        <v>0.13617287180189999</v>
      </c>
      <c r="K33" s="327">
        <f t="shared" si="1"/>
        <v>-6.5059161801899995E-2</v>
      </c>
      <c r="L33" s="45"/>
      <c r="M33" s="202">
        <f t="shared" si="2"/>
        <v>-5.8345928207761154E-2</v>
      </c>
      <c r="N33" s="325">
        <v>1.60330958209392</v>
      </c>
      <c r="O33" s="329">
        <f t="shared" si="3"/>
        <v>2.9528987867176004E-4</v>
      </c>
      <c r="P33" s="330">
        <f t="shared" si="4"/>
        <v>1.005239783532245E-4</v>
      </c>
      <c r="Q33" s="103"/>
    </row>
    <row r="34" spans="2:17" ht="14.15" customHeight="1">
      <c r="B34" s="324" t="s">
        <v>880</v>
      </c>
      <c r="C34" s="325">
        <v>0.97</v>
      </c>
      <c r="D34" s="326">
        <v>0</v>
      </c>
      <c r="E34" s="326">
        <v>0</v>
      </c>
      <c r="F34" s="325">
        <v>0.67743924</v>
      </c>
      <c r="G34" s="325">
        <v>0.65770799999999996</v>
      </c>
      <c r="H34" s="327">
        <f t="shared" si="0"/>
        <v>0.29256075999999998</v>
      </c>
      <c r="I34" s="45"/>
      <c r="J34" s="328">
        <v>2.95092532944E-2</v>
      </c>
      <c r="K34" s="327">
        <f t="shared" si="1"/>
        <v>0.26305150670559996</v>
      </c>
      <c r="L34" s="45"/>
      <c r="M34" s="202">
        <f t="shared" si="2"/>
        <v>0.37209430276846972</v>
      </c>
      <c r="N34" s="325">
        <v>1.0321939099297801</v>
      </c>
      <c r="O34" s="329">
        <f t="shared" si="3"/>
        <v>0</v>
      </c>
      <c r="P34" s="330">
        <f t="shared" si="4"/>
        <v>0</v>
      </c>
      <c r="Q34" s="103"/>
    </row>
    <row r="35" spans="2:17" ht="14.15" customHeight="1">
      <c r="B35" s="324" t="s">
        <v>881</v>
      </c>
      <c r="C35" s="325">
        <v>6.984</v>
      </c>
      <c r="D35" s="326">
        <v>0</v>
      </c>
      <c r="E35" s="326">
        <v>0</v>
      </c>
      <c r="F35" s="325">
        <v>6.4446935200000004</v>
      </c>
      <c r="G35" s="325">
        <v>6.2569840000000001</v>
      </c>
      <c r="H35" s="327">
        <f t="shared" si="0"/>
        <v>0.53930647999999959</v>
      </c>
      <c r="I35" s="45"/>
      <c r="J35" s="328">
        <v>0.28511324132479998</v>
      </c>
      <c r="K35" s="327">
        <f t="shared" si="1"/>
        <v>0.25419323867519961</v>
      </c>
      <c r="L35" s="45"/>
      <c r="M35" s="202">
        <f t="shared" si="2"/>
        <v>3.7771253720985033E-2</v>
      </c>
      <c r="N35" s="325">
        <v>12.8503908083438</v>
      </c>
      <c r="O35" s="329">
        <f t="shared" si="3"/>
        <v>0</v>
      </c>
      <c r="P35" s="330">
        <f t="shared" si="4"/>
        <v>0</v>
      </c>
      <c r="Q35" s="103"/>
    </row>
    <row r="36" spans="2:17" ht="14.15" customHeight="1">
      <c r="B36" s="324" t="s">
        <v>882</v>
      </c>
      <c r="C36" s="325">
        <v>0.14499999999999999</v>
      </c>
      <c r="D36" s="326">
        <v>0</v>
      </c>
      <c r="E36" s="326">
        <v>0</v>
      </c>
      <c r="F36" s="325">
        <v>9.6518251200000002E-2</v>
      </c>
      <c r="G36" s="325">
        <v>5.6112000000000002E-2</v>
      </c>
      <c r="H36" s="327">
        <f t="shared" si="0"/>
        <v>4.8481748799999988E-2</v>
      </c>
      <c r="I36" s="45"/>
      <c r="J36" s="328">
        <v>5.5140876910559997E-3</v>
      </c>
      <c r="K36" s="327">
        <f t="shared" si="1"/>
        <v>4.296766110894399E-2</v>
      </c>
      <c r="L36" s="45"/>
      <c r="M36" s="202">
        <f t="shared" si="2"/>
        <v>0.42111806487962872</v>
      </c>
      <c r="N36" s="325">
        <v>7.7239000062772498E-2</v>
      </c>
      <c r="O36" s="329">
        <f t="shared" si="3"/>
        <v>0</v>
      </c>
      <c r="P36" s="330">
        <f t="shared" si="4"/>
        <v>0</v>
      </c>
      <c r="Q36" s="103"/>
    </row>
    <row r="37" spans="2:17" ht="14.15" customHeight="1">
      <c r="B37" s="324" t="s">
        <v>883</v>
      </c>
      <c r="C37" s="325">
        <v>0.02</v>
      </c>
      <c r="D37" s="326">
        <v>0</v>
      </c>
      <c r="E37" s="326">
        <v>0</v>
      </c>
      <c r="F37" s="325">
        <v>1.40725192E-2</v>
      </c>
      <c r="G37" s="325">
        <v>1.0196E-2</v>
      </c>
      <c r="H37" s="327">
        <f t="shared" si="0"/>
        <v>5.9274808000000009E-3</v>
      </c>
      <c r="I37" s="45"/>
      <c r="J37" s="328">
        <v>9.67767145384E-4</v>
      </c>
      <c r="K37" s="327">
        <f t="shared" si="1"/>
        <v>4.9597136546160013E-3</v>
      </c>
      <c r="L37" s="45"/>
      <c r="M37" s="202">
        <f t="shared" si="2"/>
        <v>0.32976191680939521</v>
      </c>
      <c r="N37" s="325">
        <v>5.6173818227470897E-2</v>
      </c>
      <c r="O37" s="329">
        <f t="shared" si="3"/>
        <v>0</v>
      </c>
      <c r="P37" s="330">
        <f t="shared" si="4"/>
        <v>0</v>
      </c>
      <c r="Q37" s="103"/>
    </row>
    <row r="38" spans="2:17" ht="14.15" customHeight="1">
      <c r="B38" s="324" t="s">
        <v>884</v>
      </c>
      <c r="C38" s="325">
        <v>16.975000000000001</v>
      </c>
      <c r="D38" s="326">
        <v>0</v>
      </c>
      <c r="E38" s="326">
        <v>0</v>
      </c>
      <c r="F38" s="325">
        <v>12.306717069999999</v>
      </c>
      <c r="G38" s="325">
        <v>11.948269</v>
      </c>
      <c r="H38" s="327">
        <f t="shared" si="0"/>
        <v>4.6682829300000019</v>
      </c>
      <c r="I38" s="45"/>
      <c r="J38" s="328">
        <v>0.38532331146170001</v>
      </c>
      <c r="K38" s="327">
        <f t="shared" si="1"/>
        <v>4.2829596185383023</v>
      </c>
      <c r="L38" s="45"/>
      <c r="M38" s="202">
        <f t="shared" si="2"/>
        <v>0.3374524103149007</v>
      </c>
      <c r="N38" s="325">
        <v>26.521813703914201</v>
      </c>
      <c r="O38" s="329">
        <f t="shared" si="3"/>
        <v>0</v>
      </c>
      <c r="P38" s="330">
        <f t="shared" si="4"/>
        <v>0</v>
      </c>
      <c r="Q38" s="103"/>
    </row>
    <row r="39" spans="2:17" ht="14.15" customHeight="1">
      <c r="B39" s="324" t="s">
        <v>885</v>
      </c>
      <c r="C39" s="325">
        <v>0.24875</v>
      </c>
      <c r="D39" s="326">
        <v>0</v>
      </c>
      <c r="E39" s="326">
        <v>0</v>
      </c>
      <c r="F39" s="325">
        <v>0.14844668999999999</v>
      </c>
      <c r="G39" s="325">
        <v>0.144123</v>
      </c>
      <c r="H39" s="327">
        <f t="shared" si="0"/>
        <v>0.10030331000000001</v>
      </c>
      <c r="I39" s="45"/>
      <c r="J39" s="328">
        <v>7.1328634544999998E-3</v>
      </c>
      <c r="K39" s="327">
        <f t="shared" si="1"/>
        <v>9.317044654550001E-2</v>
      </c>
      <c r="L39" s="45"/>
      <c r="M39" s="202">
        <f t="shared" si="2"/>
        <v>0.59886048312092732</v>
      </c>
      <c r="N39" s="325">
        <v>0.30720056843148202</v>
      </c>
      <c r="O39" s="329">
        <f t="shared" si="3"/>
        <v>0</v>
      </c>
      <c r="P39" s="330">
        <f t="shared" si="4"/>
        <v>0</v>
      </c>
      <c r="Q39" s="103"/>
    </row>
    <row r="40" spans="2:17" ht="14.15" customHeight="1">
      <c r="B40" s="324" t="s">
        <v>886</v>
      </c>
      <c r="C40" s="325">
        <v>0.34825</v>
      </c>
      <c r="D40" s="326">
        <v>0</v>
      </c>
      <c r="E40" s="326">
        <v>0</v>
      </c>
      <c r="F40" s="325">
        <v>0.25728266999999999</v>
      </c>
      <c r="G40" s="325">
        <v>0.24978900000000001</v>
      </c>
      <c r="H40" s="327">
        <f t="shared" si="0"/>
        <v>9.0967330000000013E-2</v>
      </c>
      <c r="I40" s="45"/>
      <c r="J40" s="328">
        <v>1.50458905416E-2</v>
      </c>
      <c r="K40" s="327">
        <f t="shared" si="1"/>
        <v>7.592143945840002E-2</v>
      </c>
      <c r="L40" s="45"/>
      <c r="M40" s="202">
        <f t="shared" si="2"/>
        <v>0.27878618132233146</v>
      </c>
      <c r="N40" s="325">
        <v>0.44236881854133298</v>
      </c>
      <c r="O40" s="329">
        <f t="shared" si="3"/>
        <v>0</v>
      </c>
      <c r="P40" s="330">
        <f t="shared" si="4"/>
        <v>0</v>
      </c>
      <c r="Q40" s="103"/>
    </row>
    <row r="41" spans="2:17" ht="14.15" customHeight="1">
      <c r="B41" s="324" t="s">
        <v>887</v>
      </c>
      <c r="C41" s="325">
        <v>0.12934999999999999</v>
      </c>
      <c r="D41" s="326">
        <v>0</v>
      </c>
      <c r="E41" s="326">
        <v>0</v>
      </c>
      <c r="F41" s="325">
        <v>0.10974856</v>
      </c>
      <c r="G41" s="325">
        <v>0.10655199999999999</v>
      </c>
      <c r="H41" s="327">
        <f t="shared" si="0"/>
        <v>1.9601439999999998E-2</v>
      </c>
      <c r="I41" s="45"/>
      <c r="J41" s="328">
        <v>6.5882060567999997E-3</v>
      </c>
      <c r="K41" s="327">
        <f t="shared" si="1"/>
        <v>1.3013233943199998E-2</v>
      </c>
      <c r="L41" s="45"/>
      <c r="M41" s="202">
        <f t="shared" si="2"/>
        <v>0.11185830915092179</v>
      </c>
      <c r="N41" s="325">
        <v>0.17203231832162999</v>
      </c>
      <c r="O41" s="329">
        <f t="shared" si="3"/>
        <v>0</v>
      </c>
      <c r="P41" s="330">
        <f t="shared" si="4"/>
        <v>0</v>
      </c>
      <c r="Q41" s="103"/>
    </row>
    <row r="42" spans="2:17" ht="14.15" customHeight="1">
      <c r="B42" s="324" t="s">
        <v>888</v>
      </c>
      <c r="C42" s="325">
        <v>2.3879999999999998E-2</v>
      </c>
      <c r="D42" s="326">
        <v>0</v>
      </c>
      <c r="E42" s="326">
        <v>0</v>
      </c>
      <c r="F42" s="325">
        <v>9.0083799999999999E-3</v>
      </c>
      <c r="G42" s="325">
        <v>8.7460000000000003E-3</v>
      </c>
      <c r="H42" s="327">
        <f t="shared" si="0"/>
        <v>1.4871619999999999E-2</v>
      </c>
      <c r="I42" s="45"/>
      <c r="J42" s="328">
        <v>9.6155448119999997E-4</v>
      </c>
      <c r="K42" s="327">
        <f t="shared" si="1"/>
        <v>1.3910065518799999E-2</v>
      </c>
      <c r="L42" s="45"/>
      <c r="M42" s="202">
        <f t="shared" si="2"/>
        <v>1.3952012969623606</v>
      </c>
      <c r="N42" s="325">
        <v>2.9842340933343901E-2</v>
      </c>
      <c r="O42" s="329">
        <f t="shared" si="3"/>
        <v>0</v>
      </c>
      <c r="P42" s="330">
        <f t="shared" si="4"/>
        <v>0</v>
      </c>
      <c r="Q42" s="103"/>
    </row>
    <row r="43" spans="2:17" ht="14.15" customHeight="1">
      <c r="B43" s="324" t="s">
        <v>889</v>
      </c>
      <c r="C43" s="325">
        <v>0.39750000000000002</v>
      </c>
      <c r="D43" s="326">
        <v>0</v>
      </c>
      <c r="E43" s="326">
        <v>0</v>
      </c>
      <c r="F43" s="325">
        <v>0.41200514999999999</v>
      </c>
      <c r="G43" s="325">
        <v>0.400005</v>
      </c>
      <c r="H43" s="327">
        <f t="shared" si="0"/>
        <v>-1.4505149999999967E-2</v>
      </c>
      <c r="I43" s="45"/>
      <c r="J43" s="328">
        <v>2.2652043146999999E-2</v>
      </c>
      <c r="K43" s="327">
        <f t="shared" si="1"/>
        <v>-3.7157193146999966E-2</v>
      </c>
      <c r="L43" s="45"/>
      <c r="M43" s="202">
        <f t="shared" si="2"/>
        <v>-8.5486203225983423E-2</v>
      </c>
      <c r="N43" s="325">
        <v>0.89878109163953401</v>
      </c>
      <c r="O43" s="329">
        <f t="shared" si="3"/>
        <v>1.6553319612553973E-4</v>
      </c>
      <c r="P43" s="330">
        <f t="shared" si="4"/>
        <v>1.2096985445651711E-4</v>
      </c>
      <c r="Q43" s="103"/>
    </row>
    <row r="44" spans="2:17" ht="14.15" customHeight="1">
      <c r="B44" s="324" t="s">
        <v>890</v>
      </c>
      <c r="C44" s="325">
        <v>2.5829744988471899</v>
      </c>
      <c r="D44" s="326">
        <v>0</v>
      </c>
      <c r="E44" s="326">
        <v>0</v>
      </c>
      <c r="F44" s="325">
        <v>1.8982137800000001</v>
      </c>
      <c r="G44" s="325">
        <v>1.8429260000000001</v>
      </c>
      <c r="H44" s="327">
        <f t="shared" si="0"/>
        <v>0.68476071884718981</v>
      </c>
      <c r="I44" s="45"/>
      <c r="J44" s="328">
        <v>0.20669649850419999</v>
      </c>
      <c r="K44" s="327">
        <f t="shared" si="1"/>
        <v>0.47806422034298979</v>
      </c>
      <c r="L44" s="45"/>
      <c r="M44" s="202">
        <f t="shared" si="2"/>
        <v>0.22711857375826666</v>
      </c>
      <c r="N44" s="325">
        <v>4.7031268190252398</v>
      </c>
      <c r="O44" s="329">
        <f t="shared" si="3"/>
        <v>0</v>
      </c>
      <c r="P44" s="330">
        <f t="shared" si="4"/>
        <v>0</v>
      </c>
      <c r="Q44" s="103"/>
    </row>
    <row r="45" spans="2:17" ht="14.15" customHeight="1">
      <c r="B45" s="324" t="s">
        <v>891</v>
      </c>
      <c r="C45" s="325">
        <v>0.520370048610869</v>
      </c>
      <c r="D45" s="326">
        <v>0</v>
      </c>
      <c r="E45" s="326">
        <v>0</v>
      </c>
      <c r="F45" s="325">
        <v>0.44419367999999998</v>
      </c>
      <c r="G45" s="325">
        <v>0.43125599999999997</v>
      </c>
      <c r="H45" s="327">
        <f t="shared" si="0"/>
        <v>7.6176368610869016E-2</v>
      </c>
      <c r="I45" s="45"/>
      <c r="J45" s="328">
        <v>7.1795024498400001E-2</v>
      </c>
      <c r="K45" s="327">
        <f t="shared" si="1"/>
        <v>4.3813441124690156E-3</v>
      </c>
      <c r="L45" s="45"/>
      <c r="M45" s="202">
        <f t="shared" si="2"/>
        <v>8.4911628380086018E-3</v>
      </c>
      <c r="N45" s="325">
        <v>0.56349361409431797</v>
      </c>
      <c r="O45" s="329">
        <f t="shared" si="3"/>
        <v>0</v>
      </c>
      <c r="P45" s="330">
        <f t="shared" si="4"/>
        <v>0</v>
      </c>
      <c r="Q45" s="103"/>
    </row>
    <row r="46" spans="2:17" ht="14.15" customHeight="1">
      <c r="B46" s="324" t="s">
        <v>892</v>
      </c>
      <c r="C46" s="325">
        <v>7.4999999999999997E-2</v>
      </c>
      <c r="D46" s="326">
        <v>0</v>
      </c>
      <c r="E46" s="326">
        <v>0</v>
      </c>
      <c r="F46" s="325">
        <v>6.6536249000000006E-2</v>
      </c>
      <c r="G46" s="325">
        <v>4.9690999999999999E-2</v>
      </c>
      <c r="H46" s="327">
        <f t="shared" si="0"/>
        <v>8.4637509999999916E-3</v>
      </c>
      <c r="I46" s="45"/>
      <c r="J46" s="328">
        <v>4.19577586194E-3</v>
      </c>
      <c r="K46" s="327">
        <f t="shared" si="1"/>
        <v>4.2679751380599916E-3</v>
      </c>
      <c r="L46" s="45"/>
      <c r="M46" s="202">
        <f t="shared" si="2"/>
        <v>6.0340067266426219E-2</v>
      </c>
      <c r="N46" s="325">
        <v>5.4418386407862403E-2</v>
      </c>
      <c r="O46" s="329">
        <f t="shared" si="3"/>
        <v>0</v>
      </c>
      <c r="P46" s="330">
        <f t="shared" si="4"/>
        <v>0</v>
      </c>
      <c r="Q46" s="103"/>
    </row>
    <row r="47" spans="2:17" ht="14.15" customHeight="1">
      <c r="B47" s="324" t="s">
        <v>893</v>
      </c>
      <c r="C47" s="325">
        <v>0.17910000000000001</v>
      </c>
      <c r="D47" s="326">
        <v>0</v>
      </c>
      <c r="E47" s="326">
        <v>0</v>
      </c>
      <c r="F47" s="325">
        <v>0.15561652000000001</v>
      </c>
      <c r="G47" s="325">
        <v>0.151084</v>
      </c>
      <c r="H47" s="327">
        <f t="shared" si="0"/>
        <v>2.3483480000000001E-2</v>
      </c>
      <c r="I47" s="45"/>
      <c r="J47" s="328">
        <v>2.16322524452E-2</v>
      </c>
      <c r="K47" s="327">
        <f t="shared" si="1"/>
        <v>1.8512275548000015E-3</v>
      </c>
      <c r="L47" s="45"/>
      <c r="M47" s="202">
        <f t="shared" si="2"/>
        <v>1.0444233431136147E-2</v>
      </c>
      <c r="N47" s="325">
        <v>0.296667977513831</v>
      </c>
      <c r="O47" s="329">
        <f t="shared" si="3"/>
        <v>0</v>
      </c>
      <c r="P47" s="330">
        <f t="shared" si="4"/>
        <v>0</v>
      </c>
      <c r="Q47" s="103"/>
    </row>
    <row r="48" spans="2:17" ht="14.15" customHeight="1">
      <c r="B48" s="324" t="s">
        <v>894</v>
      </c>
      <c r="C48" s="325">
        <v>4.9750000000000003E-2</v>
      </c>
      <c r="D48" s="326">
        <v>0</v>
      </c>
      <c r="E48" s="326">
        <v>0</v>
      </c>
      <c r="F48" s="325">
        <v>3.600983E-2</v>
      </c>
      <c r="G48" s="325">
        <v>3.4960999999999999E-2</v>
      </c>
      <c r="H48" s="327">
        <f t="shared" si="0"/>
        <v>1.3740170000000003E-2</v>
      </c>
      <c r="I48" s="45"/>
      <c r="J48" s="328">
        <v>2.178594715E-3</v>
      </c>
      <c r="K48" s="327">
        <f t="shared" si="1"/>
        <v>1.1561575285000004E-2</v>
      </c>
      <c r="L48" s="45"/>
      <c r="M48" s="202">
        <f t="shared" si="2"/>
        <v>0.30275077778892362</v>
      </c>
      <c r="N48" s="325">
        <v>0.119731046950989</v>
      </c>
      <c r="O48" s="329">
        <f t="shared" si="3"/>
        <v>0</v>
      </c>
      <c r="P48" s="330">
        <f t="shared" si="4"/>
        <v>0</v>
      </c>
      <c r="Q48" s="103"/>
    </row>
    <row r="49" spans="2:17" ht="14.15" customHeight="1">
      <c r="B49" s="324" t="s">
        <v>895</v>
      </c>
      <c r="C49" s="325">
        <v>1.46</v>
      </c>
      <c r="D49" s="326">
        <v>0</v>
      </c>
      <c r="E49" s="326">
        <v>0</v>
      </c>
      <c r="F49" s="325">
        <v>1.33427436</v>
      </c>
      <c r="G49" s="325">
        <v>1.07951</v>
      </c>
      <c r="H49" s="327">
        <f t="shared" si="0"/>
        <v>0.12572563999999997</v>
      </c>
      <c r="I49" s="45"/>
      <c r="J49" s="328">
        <v>7.0142803105200005E-2</v>
      </c>
      <c r="K49" s="327">
        <f t="shared" si="1"/>
        <v>5.5582836894799967E-2</v>
      </c>
      <c r="L49" s="45"/>
      <c r="M49" s="202">
        <f t="shared" si="2"/>
        <v>3.9577155815943593E-2</v>
      </c>
      <c r="N49" s="325">
        <v>1.990659683436</v>
      </c>
      <c r="O49" s="329">
        <f t="shared" si="3"/>
        <v>0</v>
      </c>
      <c r="P49" s="330">
        <f t="shared" si="4"/>
        <v>0</v>
      </c>
      <c r="Q49" s="103"/>
    </row>
    <row r="50" spans="2:17" ht="14.15" customHeight="1">
      <c r="B50" s="324" t="s">
        <v>896</v>
      </c>
      <c r="C50" s="325">
        <v>0.15</v>
      </c>
      <c r="D50" s="326">
        <v>0</v>
      </c>
      <c r="E50" s="326">
        <v>0</v>
      </c>
      <c r="F50" s="325">
        <v>0.1155238215</v>
      </c>
      <c r="G50" s="325">
        <v>8.6944999999999995E-2</v>
      </c>
      <c r="H50" s="327">
        <f t="shared" si="0"/>
        <v>3.4476178499999996E-2</v>
      </c>
      <c r="I50" s="45"/>
      <c r="J50" s="328">
        <v>7.9226236784700008E-3</v>
      </c>
      <c r="K50" s="327">
        <f t="shared" si="1"/>
        <v>2.6553554821529997E-2</v>
      </c>
      <c r="L50" s="45"/>
      <c r="M50" s="202">
        <f t="shared" si="2"/>
        <v>0.2151018183078563</v>
      </c>
      <c r="N50" s="325">
        <v>0.143945409207894</v>
      </c>
      <c r="O50" s="329">
        <f t="shared" si="3"/>
        <v>0</v>
      </c>
      <c r="P50" s="330">
        <f t="shared" si="4"/>
        <v>0</v>
      </c>
      <c r="Q50" s="103"/>
    </row>
    <row r="51" spans="2:17" ht="14.15" customHeight="1">
      <c r="B51" s="324" t="s">
        <v>897</v>
      </c>
      <c r="C51" s="325">
        <v>0.32098675261951198</v>
      </c>
      <c r="D51" s="326">
        <v>0</v>
      </c>
      <c r="E51" s="326">
        <v>0</v>
      </c>
      <c r="F51" s="325">
        <v>0.2766645714</v>
      </c>
      <c r="G51" s="325">
        <v>0.20822199999999999</v>
      </c>
      <c r="H51" s="327">
        <f t="shared" si="0"/>
        <v>4.432218121951198E-2</v>
      </c>
      <c r="I51" s="45"/>
      <c r="J51" s="328">
        <v>3.2189922882389997E-2</v>
      </c>
      <c r="K51" s="327">
        <f t="shared" si="1"/>
        <v>1.2132258337121983E-2</v>
      </c>
      <c r="L51" s="45"/>
      <c r="M51" s="202">
        <f t="shared" si="2"/>
        <v>3.9281469305832054E-2</v>
      </c>
      <c r="N51" s="325">
        <v>0.38480125171186802</v>
      </c>
      <c r="O51" s="329">
        <f t="shared" si="3"/>
        <v>0</v>
      </c>
      <c r="P51" s="330">
        <f t="shared" si="4"/>
        <v>0</v>
      </c>
      <c r="Q51" s="103"/>
    </row>
    <row r="52" spans="2:17" ht="14.15" customHeight="1">
      <c r="B52" s="324" t="s">
        <v>898</v>
      </c>
      <c r="C52" s="325">
        <v>0.15</v>
      </c>
      <c r="D52" s="326">
        <v>0</v>
      </c>
      <c r="E52" s="326">
        <v>0</v>
      </c>
      <c r="F52" s="325">
        <v>0.162449025</v>
      </c>
      <c r="G52" s="325">
        <v>0.105145</v>
      </c>
      <c r="H52" s="327">
        <f t="shared" si="0"/>
        <v>-1.2449025000000002E-2</v>
      </c>
      <c r="I52" s="45"/>
      <c r="J52" s="328">
        <v>1.002797831325E-2</v>
      </c>
      <c r="K52" s="327">
        <f t="shared" si="1"/>
        <v>-2.2477003313250005E-2</v>
      </c>
      <c r="L52" s="45"/>
      <c r="M52" s="202">
        <f t="shared" si="2"/>
        <v>-0.1303188418251193</v>
      </c>
      <c r="N52" s="325">
        <v>0.108836772815725</v>
      </c>
      <c r="O52" s="329">
        <f t="shared" si="3"/>
        <v>2.004503546832711E-5</v>
      </c>
      <c r="P52" s="330">
        <f t="shared" si="4"/>
        <v>3.4042484807548636E-5</v>
      </c>
      <c r="Q52" s="103"/>
    </row>
    <row r="53" spans="2:17" ht="14.15" customHeight="1">
      <c r="B53" s="324" t="s">
        <v>899</v>
      </c>
      <c r="C53" s="325">
        <v>0.44774999999999998</v>
      </c>
      <c r="D53" s="326">
        <v>0</v>
      </c>
      <c r="E53" s="326">
        <v>0</v>
      </c>
      <c r="F53" s="325">
        <v>0.43394827000000002</v>
      </c>
      <c r="G53" s="325">
        <v>0.42130899999999999</v>
      </c>
      <c r="H53" s="327">
        <f t="shared" si="0"/>
        <v>1.3801729999999957E-2</v>
      </c>
      <c r="I53" s="45"/>
      <c r="J53" s="328">
        <v>7.1158837314600001E-2</v>
      </c>
      <c r="K53" s="327">
        <f t="shared" si="1"/>
        <v>-5.7357107314600045E-2</v>
      </c>
      <c r="L53" s="45"/>
      <c r="M53" s="202">
        <f t="shared" si="2"/>
        <v>-0.11355434616538833</v>
      </c>
      <c r="N53" s="325">
        <v>0.78643345518459296</v>
      </c>
      <c r="O53" s="329">
        <f t="shared" si="3"/>
        <v>1.4484154660984741E-4</v>
      </c>
      <c r="P53" s="330">
        <f t="shared" si="4"/>
        <v>1.8676722908659443E-4</v>
      </c>
      <c r="Q53" s="103"/>
    </row>
    <row r="54" spans="2:17" ht="14.15" customHeight="1">
      <c r="B54" s="324" t="s">
        <v>900</v>
      </c>
      <c r="C54" s="325">
        <v>0.19900000000000001</v>
      </c>
      <c r="D54" s="326">
        <v>0</v>
      </c>
      <c r="E54" s="326">
        <v>0</v>
      </c>
      <c r="F54" s="325">
        <v>0.13127349999999999</v>
      </c>
      <c r="G54" s="325">
        <v>0.12745000000000001</v>
      </c>
      <c r="H54" s="327">
        <f t="shared" si="0"/>
        <v>6.7726500000000023E-2</v>
      </c>
      <c r="I54" s="45"/>
      <c r="J54" s="328">
        <v>2.4990536194999999E-2</v>
      </c>
      <c r="K54" s="327">
        <f t="shared" si="1"/>
        <v>4.2735963805000027E-2</v>
      </c>
      <c r="L54" s="45"/>
      <c r="M54" s="202">
        <f t="shared" si="2"/>
        <v>0.27348560068978595</v>
      </c>
      <c r="N54" s="325">
        <v>0.28789081841578801</v>
      </c>
      <c r="O54" s="329">
        <f t="shared" si="3"/>
        <v>0</v>
      </c>
      <c r="P54" s="330">
        <f t="shared" si="4"/>
        <v>0</v>
      </c>
      <c r="Q54" s="103"/>
    </row>
    <row r="55" spans="2:17" ht="14.15" customHeight="1">
      <c r="B55" s="324" t="s">
        <v>901</v>
      </c>
      <c r="C55" s="325">
        <v>0.1</v>
      </c>
      <c r="D55" s="326">
        <v>0</v>
      </c>
      <c r="E55" s="326">
        <v>0</v>
      </c>
      <c r="F55" s="325">
        <v>8.3472848000000002E-2</v>
      </c>
      <c r="G55" s="325">
        <v>5.0651000000000002E-2</v>
      </c>
      <c r="H55" s="327">
        <f t="shared" si="0"/>
        <v>1.6527152000000003E-2</v>
      </c>
      <c r="I55" s="45"/>
      <c r="J55" s="328">
        <v>6.0501120230400003E-3</v>
      </c>
      <c r="K55" s="327">
        <f t="shared" si="1"/>
        <v>1.0477039976960003E-2</v>
      </c>
      <c r="L55" s="45"/>
      <c r="M55" s="202">
        <f t="shared" si="2"/>
        <v>0.11703187622776982</v>
      </c>
      <c r="N55" s="325">
        <v>0.101815045537291</v>
      </c>
      <c r="O55" s="329">
        <f t="shared" si="3"/>
        <v>0</v>
      </c>
      <c r="P55" s="330">
        <f t="shared" si="4"/>
        <v>0</v>
      </c>
      <c r="Q55" s="103"/>
    </row>
    <row r="56" spans="2:17" ht="14.15" customHeight="1">
      <c r="B56" s="324" t="s">
        <v>902</v>
      </c>
      <c r="C56" s="325">
        <v>9.6295468429850706E-2</v>
      </c>
      <c r="D56" s="326">
        <v>0</v>
      </c>
      <c r="E56" s="326">
        <v>0</v>
      </c>
      <c r="F56" s="325">
        <v>8.7571094399999994E-2</v>
      </c>
      <c r="G56" s="325">
        <v>5.9041999999999997E-2</v>
      </c>
      <c r="H56" s="327">
        <f t="shared" si="0"/>
        <v>8.7243740298507122E-3</v>
      </c>
      <c r="I56" s="45"/>
      <c r="J56" s="328">
        <v>4.8094045044479996E-3</v>
      </c>
      <c r="K56" s="327">
        <f t="shared" si="1"/>
        <v>3.9149695254027126E-3</v>
      </c>
      <c r="L56" s="45"/>
      <c r="M56" s="202">
        <f t="shared" si="2"/>
        <v>4.237874412707044E-2</v>
      </c>
      <c r="N56" s="325">
        <v>0.14745627284711099</v>
      </c>
      <c r="O56" s="329">
        <f t="shared" si="3"/>
        <v>0</v>
      </c>
      <c r="P56" s="330">
        <f t="shared" si="4"/>
        <v>0</v>
      </c>
      <c r="Q56" s="103"/>
    </row>
    <row r="57" spans="2:17" ht="14.15" customHeight="1">
      <c r="B57" s="324" t="s">
        <v>903</v>
      </c>
      <c r="C57" s="325">
        <v>5.3861839311111097E-2</v>
      </c>
      <c r="D57" s="326">
        <v>0</v>
      </c>
      <c r="E57" s="326">
        <v>0</v>
      </c>
      <c r="F57" s="325">
        <v>5.5035413200000001E-2</v>
      </c>
      <c r="G57" s="325">
        <v>3.3818000000000001E-2</v>
      </c>
      <c r="H57" s="327">
        <f t="shared" si="0"/>
        <v>-1.1735738888889041E-3</v>
      </c>
      <c r="I57" s="45"/>
      <c r="J57" s="328">
        <v>3.4864934262200001E-3</v>
      </c>
      <c r="K57" s="327">
        <f t="shared" si="1"/>
        <v>-4.6600673151089046E-3</v>
      </c>
      <c r="L57" s="45"/>
      <c r="M57" s="202">
        <f t="shared" si="2"/>
        <v>-7.9629451324489495E-2</v>
      </c>
      <c r="N57" s="325">
        <v>0.108836772815725</v>
      </c>
      <c r="O57" s="329">
        <f t="shared" si="3"/>
        <v>2.004503546832711E-5</v>
      </c>
      <c r="P57" s="330">
        <f t="shared" si="4"/>
        <v>1.2710255349243046E-5</v>
      </c>
      <c r="Q57" s="103"/>
    </row>
    <row r="58" spans="2:17" ht="14.15" customHeight="1">
      <c r="B58" s="324" t="s">
        <v>904</v>
      </c>
      <c r="C58" s="325">
        <v>0.04</v>
      </c>
      <c r="D58" s="326">
        <v>0</v>
      </c>
      <c r="E58" s="326">
        <v>0</v>
      </c>
      <c r="F58" s="325">
        <v>3.4216064400000003E-2</v>
      </c>
      <c r="G58" s="325">
        <v>2.3394000000000002E-2</v>
      </c>
      <c r="H58" s="327">
        <f t="shared" si="0"/>
        <v>5.7839355999999981E-3</v>
      </c>
      <c r="I58" s="45"/>
      <c r="J58" s="328">
        <v>1.689931420716E-3</v>
      </c>
      <c r="K58" s="327">
        <f t="shared" si="1"/>
        <v>4.0940041792839983E-3</v>
      </c>
      <c r="L58" s="45"/>
      <c r="M58" s="202">
        <f t="shared" si="2"/>
        <v>0.11402007062346835</v>
      </c>
      <c r="N58" s="325">
        <v>7.7239000062772498E-2</v>
      </c>
      <c r="O58" s="329">
        <f t="shared" si="3"/>
        <v>0</v>
      </c>
      <c r="P58" s="330">
        <f t="shared" si="4"/>
        <v>0</v>
      </c>
      <c r="Q58" s="103"/>
    </row>
    <row r="59" spans="2:17" ht="14.15" customHeight="1">
      <c r="B59" s="324" t="s">
        <v>905</v>
      </c>
      <c r="C59" s="325">
        <v>0.1400733311</v>
      </c>
      <c r="D59" s="326">
        <v>0</v>
      </c>
      <c r="E59" s="326">
        <v>0</v>
      </c>
      <c r="F59" s="325">
        <v>0.18118100670000001</v>
      </c>
      <c r="G59" s="325">
        <v>0.12839700000000001</v>
      </c>
      <c r="H59" s="327">
        <f t="shared" si="0"/>
        <v>-4.1107675600000004E-2</v>
      </c>
      <c r="I59" s="45"/>
      <c r="J59" s="328">
        <v>1.1004934346958E-2</v>
      </c>
      <c r="K59" s="327">
        <f t="shared" si="1"/>
        <v>-5.2112609946958002E-2</v>
      </c>
      <c r="L59" s="45"/>
      <c r="M59" s="202">
        <f t="shared" si="2"/>
        <v>-0.27115724315247908</v>
      </c>
      <c r="N59" s="325">
        <v>0.24576045474518499</v>
      </c>
      <c r="O59" s="329">
        <f t="shared" si="3"/>
        <v>4.5262983315577253E-5</v>
      </c>
      <c r="P59" s="330">
        <f t="shared" si="4"/>
        <v>3.3280174502745192E-4</v>
      </c>
      <c r="Q59" s="103"/>
    </row>
    <row r="60" spans="2:17" ht="14.15" customHeight="1">
      <c r="B60" s="324" t="s">
        <v>906</v>
      </c>
      <c r="C60" s="325">
        <v>0.05</v>
      </c>
      <c r="D60" s="326">
        <v>0</v>
      </c>
      <c r="E60" s="326">
        <v>0</v>
      </c>
      <c r="F60" s="325">
        <v>2.9702625E-2</v>
      </c>
      <c r="G60" s="325">
        <v>1.9224999999999999E-2</v>
      </c>
      <c r="H60" s="327">
        <f t="shared" si="0"/>
        <v>2.0297375000000003E-2</v>
      </c>
      <c r="I60" s="45"/>
      <c r="J60" s="328">
        <v>1.78720694625E-3</v>
      </c>
      <c r="K60" s="327">
        <f t="shared" si="1"/>
        <v>1.8510168053750001E-2</v>
      </c>
      <c r="L60" s="45"/>
      <c r="M60" s="202">
        <f t="shared" si="2"/>
        <v>0.58781412632957242</v>
      </c>
      <c r="N60" s="325">
        <v>4.73966591294286E-2</v>
      </c>
      <c r="O60" s="329">
        <f t="shared" si="3"/>
        <v>0</v>
      </c>
      <c r="P60" s="330">
        <f t="shared" si="4"/>
        <v>0</v>
      </c>
      <c r="Q60" s="103"/>
    </row>
    <row r="61" spans="2:17" ht="14.15" customHeight="1">
      <c r="B61" s="324" t="s">
        <v>907</v>
      </c>
      <c r="C61" s="325">
        <v>0.45</v>
      </c>
      <c r="D61" s="326">
        <v>0</v>
      </c>
      <c r="E61" s="326">
        <v>0</v>
      </c>
      <c r="F61" s="325">
        <v>0.41078744280000001</v>
      </c>
      <c r="G61" s="325">
        <v>0.31652599999999997</v>
      </c>
      <c r="H61" s="327">
        <f t="shared" si="0"/>
        <v>3.9212557199999998E-2</v>
      </c>
      <c r="I61" s="45"/>
      <c r="J61" s="328">
        <v>2.3308079504472001E-2</v>
      </c>
      <c r="K61" s="327">
        <f t="shared" si="1"/>
        <v>1.5904477695527997E-2</v>
      </c>
      <c r="L61" s="45"/>
      <c r="M61" s="202">
        <f t="shared" si="2"/>
        <v>3.663819799636793E-2</v>
      </c>
      <c r="N61" s="325">
        <v>0.942666887129746</v>
      </c>
      <c r="O61" s="329">
        <f t="shared" si="3"/>
        <v>0</v>
      </c>
      <c r="P61" s="330">
        <f t="shared" si="4"/>
        <v>0</v>
      </c>
      <c r="Q61" s="103"/>
    </row>
    <row r="62" spans="2:17" ht="14.15" customHeight="1">
      <c r="B62" s="324" t="s">
        <v>908</v>
      </c>
      <c r="C62" s="325">
        <v>1.5</v>
      </c>
      <c r="D62" s="326">
        <v>0</v>
      </c>
      <c r="E62" s="326">
        <v>0</v>
      </c>
      <c r="F62" s="325">
        <v>1.28948708</v>
      </c>
      <c r="G62" s="325">
        <v>1.015036</v>
      </c>
      <c r="H62" s="327">
        <f t="shared" si="0"/>
        <v>0.21051291999999999</v>
      </c>
      <c r="I62" s="45"/>
      <c r="J62" s="328">
        <v>0.12741421837479999</v>
      </c>
      <c r="K62" s="327">
        <f t="shared" si="1"/>
        <v>8.30987016252E-2</v>
      </c>
      <c r="L62" s="45"/>
      <c r="M62" s="202">
        <f t="shared" si="2"/>
        <v>5.8648193576020469E-2</v>
      </c>
      <c r="N62" s="325">
        <v>1.57813320582801</v>
      </c>
      <c r="O62" s="329">
        <f t="shared" si="3"/>
        <v>0</v>
      </c>
      <c r="P62" s="330">
        <f t="shared" si="4"/>
        <v>0</v>
      </c>
      <c r="Q62" s="103"/>
    </row>
    <row r="63" spans="2:17" ht="14.15" customHeight="1">
      <c r="B63" s="324" t="s">
        <v>909</v>
      </c>
      <c r="C63" s="325">
        <v>5.7709999999999997E-2</v>
      </c>
      <c r="D63" s="326">
        <v>0</v>
      </c>
      <c r="E63" s="326">
        <v>0</v>
      </c>
      <c r="F63" s="325">
        <v>4.965733E-2</v>
      </c>
      <c r="G63" s="325">
        <v>4.8210999999999997E-2</v>
      </c>
      <c r="H63" s="327">
        <f t="shared" si="0"/>
        <v>8.0526699999999979E-3</v>
      </c>
      <c r="I63" s="45"/>
      <c r="J63" s="328">
        <v>2.4873356597000002E-3</v>
      </c>
      <c r="K63" s="327">
        <f t="shared" si="1"/>
        <v>5.5653343402999982E-3</v>
      </c>
      <c r="L63" s="45"/>
      <c r="M63" s="202">
        <f t="shared" si="2"/>
        <v>0.10672873763578786</v>
      </c>
      <c r="N63" s="325">
        <v>4.56412273098201E-2</v>
      </c>
      <c r="O63" s="329">
        <f t="shared" si="3"/>
        <v>0</v>
      </c>
      <c r="P63" s="330">
        <f t="shared" si="4"/>
        <v>0</v>
      </c>
      <c r="Q63" s="103"/>
    </row>
    <row r="64" spans="2:17" ht="14.15" customHeight="1">
      <c r="B64" s="324" t="s">
        <v>910</v>
      </c>
      <c r="C64" s="325">
        <v>0.33</v>
      </c>
      <c r="D64" s="326">
        <v>0</v>
      </c>
      <c r="E64" s="326">
        <v>0</v>
      </c>
      <c r="F64" s="325">
        <v>0.32228287999999999</v>
      </c>
      <c r="G64" s="325">
        <v>0.24445</v>
      </c>
      <c r="H64" s="327">
        <f t="shared" si="0"/>
        <v>7.7171200000000217E-3</v>
      </c>
      <c r="I64" s="45"/>
      <c r="J64" s="328">
        <v>2.8148186739199998E-2</v>
      </c>
      <c r="K64" s="327">
        <f t="shared" si="1"/>
        <v>-2.0431066739199977E-2</v>
      </c>
      <c r="L64" s="45"/>
      <c r="M64" s="202">
        <f t="shared" si="2"/>
        <v>-5.8302669707093385E-2</v>
      </c>
      <c r="N64" s="325">
        <v>0.54067300043940703</v>
      </c>
      <c r="O64" s="329">
        <f t="shared" si="3"/>
        <v>9.9578563294269981E-5</v>
      </c>
      <c r="P64" s="330">
        <f t="shared" si="4"/>
        <v>3.3848758130157528E-5</v>
      </c>
      <c r="Q64" s="103"/>
    </row>
    <row r="65" spans="2:17" ht="14.15" customHeight="1">
      <c r="B65" s="324" t="s">
        <v>911</v>
      </c>
      <c r="C65" s="325">
        <v>2.4E-2</v>
      </c>
      <c r="D65" s="326">
        <v>0</v>
      </c>
      <c r="E65" s="326">
        <v>0</v>
      </c>
      <c r="F65" s="325">
        <v>3.5408897100000003E-2</v>
      </c>
      <c r="G65" s="325">
        <v>2.2468999999999999E-2</v>
      </c>
      <c r="H65" s="327">
        <f t="shared" si="0"/>
        <v>-1.1408897100000003E-2</v>
      </c>
      <c r="I65" s="45"/>
      <c r="J65" s="328">
        <v>2.5646664169530001E-3</v>
      </c>
      <c r="K65" s="327">
        <f t="shared" si="1"/>
        <v>-1.3973563516953003E-2</v>
      </c>
      <c r="L65" s="45"/>
      <c r="M65" s="202">
        <f t="shared" si="2"/>
        <v>-0.36798135920835068</v>
      </c>
      <c r="N65" s="325">
        <v>6.6706409145121701E-2</v>
      </c>
      <c r="O65" s="329">
        <f t="shared" si="3"/>
        <v>1.228566689994241E-5</v>
      </c>
      <c r="P65" s="330">
        <f t="shared" si="4"/>
        <v>1.6636056038128949E-4</v>
      </c>
      <c r="Q65" s="103"/>
    </row>
    <row r="66" spans="2:17" ht="14.15" customHeight="1">
      <c r="B66" s="324" t="s">
        <v>912</v>
      </c>
      <c r="C66" s="325">
        <v>6.3929629483870903E-2</v>
      </c>
      <c r="D66" s="326">
        <v>0</v>
      </c>
      <c r="E66" s="326">
        <v>0</v>
      </c>
      <c r="F66" s="325">
        <v>0.18511139400000001</v>
      </c>
      <c r="G66" s="325">
        <v>0.13824600000000001</v>
      </c>
      <c r="H66" s="327">
        <f t="shared" si="0"/>
        <v>-0.12118176451612911</v>
      </c>
      <c r="I66" s="45"/>
      <c r="J66" s="328">
        <v>1.1780489114160001E-2</v>
      </c>
      <c r="K66" s="327">
        <f t="shared" si="1"/>
        <v>-0.1329622536302891</v>
      </c>
      <c r="L66" s="45"/>
      <c r="M66" s="202">
        <f t="shared" si="2"/>
        <v>-0.67530591676649354</v>
      </c>
      <c r="N66" s="325">
        <v>0.26331477294126998</v>
      </c>
      <c r="O66" s="329">
        <f t="shared" si="3"/>
        <v>4.8496053552404269E-5</v>
      </c>
      <c r="P66" s="330">
        <f t="shared" si="4"/>
        <v>2.2116047208772774E-3</v>
      </c>
      <c r="Q66" s="103"/>
    </row>
    <row r="67" spans="2:17" ht="14.15" customHeight="1">
      <c r="B67" s="324" t="s">
        <v>913</v>
      </c>
      <c r="C67" s="325">
        <v>0.01</v>
      </c>
      <c r="D67" s="326">
        <v>0</v>
      </c>
      <c r="E67" s="326">
        <v>0</v>
      </c>
      <c r="F67" s="325">
        <v>2.9909899999999998E-3</v>
      </c>
      <c r="G67" s="325">
        <v>1.933E-3</v>
      </c>
      <c r="H67" s="327">
        <f t="shared" si="0"/>
        <v>7.0090100000000004E-3</v>
      </c>
      <c r="I67" s="45"/>
      <c r="J67" s="328">
        <v>2.392792E-4</v>
      </c>
      <c r="K67" s="327">
        <f t="shared" si="1"/>
        <v>6.7697308000000001E-3</v>
      </c>
      <c r="L67" s="45"/>
      <c r="M67" s="202">
        <f t="shared" si="2"/>
        <v>2.0957172238152784</v>
      </c>
      <c r="N67" s="325">
        <v>2.1065181835301601E-2</v>
      </c>
      <c r="O67" s="329">
        <f t="shared" si="3"/>
        <v>0</v>
      </c>
      <c r="P67" s="330">
        <f t="shared" si="4"/>
        <v>0</v>
      </c>
      <c r="Q67" s="103"/>
    </row>
    <row r="68" spans="2:17" ht="14.15" customHeight="1">
      <c r="B68" s="324" t="s">
        <v>914</v>
      </c>
      <c r="C68" s="325">
        <v>0.38</v>
      </c>
      <c r="D68" s="326">
        <v>0</v>
      </c>
      <c r="E68" s="326">
        <v>0</v>
      </c>
      <c r="F68" s="325">
        <v>0.31956023</v>
      </c>
      <c r="G68" s="325">
        <v>0.23064100000000001</v>
      </c>
      <c r="H68" s="327">
        <f t="shared" si="0"/>
        <v>6.0439770000000004E-2</v>
      </c>
      <c r="I68" s="45"/>
      <c r="J68" s="328">
        <v>1.7767548788E-2</v>
      </c>
      <c r="K68" s="327">
        <f t="shared" si="1"/>
        <v>4.2672221212000004E-2</v>
      </c>
      <c r="L68" s="45"/>
      <c r="M68" s="202">
        <f t="shared" si="2"/>
        <v>0.12650076244926797</v>
      </c>
      <c r="N68" s="325">
        <v>0.444124250360942</v>
      </c>
      <c r="O68" s="329">
        <f t="shared" si="3"/>
        <v>0</v>
      </c>
      <c r="P68" s="330">
        <f t="shared" si="4"/>
        <v>0</v>
      </c>
      <c r="Q68" s="103"/>
    </row>
    <row r="69" spans="2:17" ht="14.15" customHeight="1">
      <c r="B69" s="324" t="s">
        <v>915</v>
      </c>
      <c r="C69" s="325">
        <v>0.25157936418749999</v>
      </c>
      <c r="D69" s="326">
        <v>0</v>
      </c>
      <c r="E69" s="326">
        <v>0</v>
      </c>
      <c r="F69" s="325">
        <v>0.10251579700000001</v>
      </c>
      <c r="G69" s="325">
        <v>7.8369999999999995E-2</v>
      </c>
      <c r="H69" s="327">
        <f t="shared" si="0"/>
        <v>0.14906356718749997</v>
      </c>
      <c r="I69" s="45"/>
      <c r="J69" s="328">
        <v>5.98487222886E-3</v>
      </c>
      <c r="K69" s="327">
        <f t="shared" si="1"/>
        <v>0.14307869495863998</v>
      </c>
      <c r="L69" s="45"/>
      <c r="M69" s="202">
        <f t="shared" si="2"/>
        <v>1.3186895157010017</v>
      </c>
      <c r="N69" s="325">
        <v>0.20538552289419101</v>
      </c>
      <c r="O69" s="329">
        <f t="shared" si="3"/>
        <v>0</v>
      </c>
      <c r="P69" s="330">
        <f t="shared" si="4"/>
        <v>0</v>
      </c>
      <c r="Q69" s="103"/>
    </row>
    <row r="70" spans="2:17" ht="14.15" customHeight="1">
      <c r="B70" s="324" t="s">
        <v>916</v>
      </c>
      <c r="C70" s="325">
        <v>0.19500000000000001</v>
      </c>
      <c r="D70" s="326">
        <v>0</v>
      </c>
      <c r="E70" s="326">
        <v>0</v>
      </c>
      <c r="F70" s="325">
        <v>0.1018527345</v>
      </c>
      <c r="G70" s="325">
        <v>7.3248999999999995E-2</v>
      </c>
      <c r="H70" s="327">
        <f t="shared" si="0"/>
        <v>9.3147265500000007E-2</v>
      </c>
      <c r="I70" s="45"/>
      <c r="J70" s="328">
        <v>1.9361186301105001E-2</v>
      </c>
      <c r="K70" s="327">
        <f t="shared" si="1"/>
        <v>7.3786079198895002E-2</v>
      </c>
      <c r="L70" s="45"/>
      <c r="M70" s="202">
        <f t="shared" si="2"/>
        <v>0.6087261158721825</v>
      </c>
      <c r="N70" s="325">
        <v>0.22293984109027501</v>
      </c>
      <c r="O70" s="329">
        <f t="shared" si="3"/>
        <v>0</v>
      </c>
      <c r="P70" s="330">
        <f t="shared" si="4"/>
        <v>0</v>
      </c>
      <c r="Q70" s="103"/>
    </row>
    <row r="71" spans="2:17" ht="14.15" customHeight="1">
      <c r="B71" s="324" t="s">
        <v>917</v>
      </c>
      <c r="C71" s="325">
        <v>2.5999999999999999E-2</v>
      </c>
      <c r="D71" s="326">
        <v>0</v>
      </c>
      <c r="E71" s="326">
        <v>0</v>
      </c>
      <c r="F71" s="325">
        <v>1.5331756E-2</v>
      </c>
      <c r="G71" s="325">
        <v>8.7559999999999999E-3</v>
      </c>
      <c r="H71" s="327">
        <f t="shared" si="0"/>
        <v>1.0668243999999999E-2</v>
      </c>
      <c r="I71" s="45"/>
      <c r="J71" s="328">
        <v>2.7992720104799999E-3</v>
      </c>
      <c r="K71" s="327">
        <f t="shared" si="1"/>
        <v>7.8689719895199996E-3</v>
      </c>
      <c r="L71" s="45"/>
      <c r="M71" s="202">
        <f t="shared" si="2"/>
        <v>0.43400583711919805</v>
      </c>
      <c r="N71" s="325">
        <v>5.7929250047079398E-2</v>
      </c>
      <c r="O71" s="329">
        <f t="shared" si="3"/>
        <v>0</v>
      </c>
      <c r="P71" s="330">
        <f t="shared" si="4"/>
        <v>0</v>
      </c>
      <c r="Q71" s="103"/>
    </row>
    <row r="72" spans="2:17" ht="14.15" customHeight="1">
      <c r="B72" s="324" t="s">
        <v>918</v>
      </c>
      <c r="C72" s="325">
        <v>2.1850582106185601</v>
      </c>
      <c r="D72" s="326">
        <v>0</v>
      </c>
      <c r="E72" s="326">
        <v>0</v>
      </c>
      <c r="F72" s="325">
        <v>2.7629411899999998</v>
      </c>
      <c r="G72" s="325">
        <v>2.322273</v>
      </c>
      <c r="H72" s="327">
        <f t="shared" si="0"/>
        <v>-0.57788297938143973</v>
      </c>
      <c r="I72" s="45"/>
      <c r="J72" s="328">
        <v>0.20658511277630001</v>
      </c>
      <c r="K72" s="327">
        <f t="shared" si="1"/>
        <v>-0.78446809215773972</v>
      </c>
      <c r="L72" s="45"/>
      <c r="M72" s="202">
        <f t="shared" si="2"/>
        <v>-0.26417280474138816</v>
      </c>
      <c r="N72" s="325">
        <v>3.8865970222997799</v>
      </c>
      <c r="O72" s="329">
        <f t="shared" si="3"/>
        <v>7.1581482202711397E-4</v>
      </c>
      <c r="P72" s="330">
        <f t="shared" si="4"/>
        <v>4.9954762802357517E-3</v>
      </c>
      <c r="Q72" s="103"/>
    </row>
    <row r="73" spans="2:17" ht="14.15" customHeight="1">
      <c r="B73" s="324" t="s">
        <v>919</v>
      </c>
      <c r="C73" s="325">
        <v>0.97757044208947397</v>
      </c>
      <c r="D73" s="326">
        <v>0</v>
      </c>
      <c r="E73" s="326">
        <v>0</v>
      </c>
      <c r="F73" s="325">
        <v>0.48258899</v>
      </c>
      <c r="G73" s="325">
        <v>0.46853299999999998</v>
      </c>
      <c r="H73" s="327">
        <f t="shared" si="0"/>
        <v>0.49498145208947397</v>
      </c>
      <c r="I73" s="45"/>
      <c r="J73" s="328">
        <v>0.1348160602464</v>
      </c>
      <c r="K73" s="327">
        <f t="shared" si="1"/>
        <v>0.36016539184307395</v>
      </c>
      <c r="L73" s="45"/>
      <c r="M73" s="202">
        <f t="shared" si="2"/>
        <v>0.58335349168157213</v>
      </c>
      <c r="N73" s="325">
        <v>1.36553664570438</v>
      </c>
      <c r="O73" s="329">
        <f t="shared" si="3"/>
        <v>0</v>
      </c>
      <c r="P73" s="330">
        <f t="shared" si="4"/>
        <v>0</v>
      </c>
      <c r="Q73" s="103"/>
    </row>
    <row r="74" spans="2:17" ht="14.15" customHeight="1">
      <c r="B74" s="324" t="s">
        <v>920</v>
      </c>
      <c r="C74" s="325">
        <v>0.36237822347826099</v>
      </c>
      <c r="D74" s="326">
        <v>0</v>
      </c>
      <c r="E74" s="326">
        <v>0</v>
      </c>
      <c r="F74" s="325">
        <v>0.57788393000000005</v>
      </c>
      <c r="G74" s="325">
        <v>0.44843100000000002</v>
      </c>
      <c r="H74" s="327">
        <f t="shared" si="0"/>
        <v>-0.21550570652173906</v>
      </c>
      <c r="I74" s="45"/>
      <c r="J74" s="328">
        <v>4.78083375289E-2</v>
      </c>
      <c r="K74" s="327">
        <f t="shared" si="1"/>
        <v>-0.26331404405063907</v>
      </c>
      <c r="L74" s="45"/>
      <c r="M74" s="202">
        <f t="shared" si="2"/>
        <v>-0.4208363403475765</v>
      </c>
      <c r="N74" s="325">
        <v>0.56875990955314304</v>
      </c>
      <c r="O74" s="329">
        <f t="shared" si="3"/>
        <v>1.0475147567319319E-4</v>
      </c>
      <c r="P74" s="330">
        <f t="shared" si="4"/>
        <v>1.855182420264263E-3</v>
      </c>
      <c r="Q74" s="103"/>
    </row>
    <row r="75" spans="2:17" ht="14.15" customHeight="1">
      <c r="B75" s="324" t="s">
        <v>921</v>
      </c>
      <c r="C75" s="325">
        <v>0.29296692499999999</v>
      </c>
      <c r="D75" s="326">
        <v>0</v>
      </c>
      <c r="E75" s="326">
        <v>0</v>
      </c>
      <c r="F75" s="325">
        <v>0.31877727500000003</v>
      </c>
      <c r="G75" s="325">
        <v>0.24759400000000001</v>
      </c>
      <c r="H75" s="327">
        <f t="shared" si="0"/>
        <v>-2.5810350000000037E-2</v>
      </c>
      <c r="I75" s="45"/>
      <c r="J75" s="328">
        <v>1.9620741276249999E-2</v>
      </c>
      <c r="K75" s="327">
        <f t="shared" si="1"/>
        <v>-4.5431091276250037E-2</v>
      </c>
      <c r="L75" s="45"/>
      <c r="M75" s="202">
        <f t="shared" si="2"/>
        <v>-0.13425342079772276</v>
      </c>
      <c r="N75" s="325">
        <v>0.40199388669033898</v>
      </c>
      <c r="O75" s="329">
        <f t="shared" si="3"/>
        <v>7.4037308423337213E-5</v>
      </c>
      <c r="P75" s="330">
        <f t="shared" si="4"/>
        <v>1.3344470400091074E-4</v>
      </c>
      <c r="Q75" s="103"/>
    </row>
    <row r="76" spans="2:17" ht="14.15" customHeight="1">
      <c r="B76" s="324" t="s">
        <v>922</v>
      </c>
      <c r="C76" s="325">
        <v>0.4</v>
      </c>
      <c r="D76" s="326">
        <v>0</v>
      </c>
      <c r="E76" s="326">
        <v>0</v>
      </c>
      <c r="F76" s="325">
        <v>0.42784510799999997</v>
      </c>
      <c r="G76" s="325">
        <v>0.34615299999999999</v>
      </c>
      <c r="H76" s="327">
        <f t="shared" si="0"/>
        <v>-2.7845107999999952E-2</v>
      </c>
      <c r="I76" s="45"/>
      <c r="J76" s="328">
        <v>4.2382336398479999E-2</v>
      </c>
      <c r="K76" s="327">
        <f t="shared" si="1"/>
        <v>-7.0227444398479943E-2</v>
      </c>
      <c r="L76" s="45"/>
      <c r="M76" s="202">
        <f t="shared" si="2"/>
        <v>-0.1493478214320639</v>
      </c>
      <c r="N76" s="325">
        <v>0.66530865963160901</v>
      </c>
      <c r="O76" s="329">
        <f t="shared" si="3"/>
        <v>1.2253336197574148E-4</v>
      </c>
      <c r="P76" s="330">
        <f t="shared" si="4"/>
        <v>2.7330786726512905E-4</v>
      </c>
      <c r="Q76" s="103"/>
    </row>
    <row r="77" spans="2:17" ht="14.15" customHeight="1">
      <c r="B77" s="324" t="s">
        <v>923</v>
      </c>
      <c r="C77" s="325">
        <v>4.7331429473684197E-2</v>
      </c>
      <c r="D77" s="326">
        <v>0</v>
      </c>
      <c r="E77" s="326">
        <v>0</v>
      </c>
      <c r="F77" s="325">
        <v>0.20423438999999999</v>
      </c>
      <c r="G77" s="325">
        <v>0.15071300000000001</v>
      </c>
      <c r="H77" s="327">
        <f t="shared" ref="H77:H140" si="5">+C77+D77-E77-F77</f>
        <v>-0.1569029605263158</v>
      </c>
      <c r="I77" s="45"/>
      <c r="J77" s="328">
        <v>1.4947915004100001E-2</v>
      </c>
      <c r="K77" s="327">
        <f t="shared" ref="K77:K140" si="6">+H77-J77</f>
        <v>-0.17185087553041581</v>
      </c>
      <c r="L77" s="45"/>
      <c r="M77" s="202">
        <f t="shared" ref="M77:M140" si="7">+IF(ISERROR(K77/(F77+J77)),0,K77/(F77+J77))</f>
        <v>-0.78405451355756661</v>
      </c>
      <c r="N77" s="325">
        <v>0.33002118208639197</v>
      </c>
      <c r="O77" s="329">
        <f t="shared" ref="O77:O140" si="8">IF(K77&lt;0,N77/$N$263,0)</f>
        <v>6.0781720452346733E-5</v>
      </c>
      <c r="P77" s="330">
        <f t="shared" ref="P77:P140" si="9">(M77^2*O77)*100</f>
        <v>3.7365044801801238E-3</v>
      </c>
      <c r="Q77" s="103"/>
    </row>
    <row r="78" spans="2:17" ht="14.15" customHeight="1">
      <c r="B78" s="324" t="s">
        <v>924</v>
      </c>
      <c r="C78" s="325">
        <v>0.19</v>
      </c>
      <c r="D78" s="326">
        <v>0</v>
      </c>
      <c r="E78" s="326">
        <v>0</v>
      </c>
      <c r="F78" s="325">
        <v>0.24345923999999999</v>
      </c>
      <c r="G78" s="325">
        <v>0.19170799999999999</v>
      </c>
      <c r="H78" s="327">
        <f t="shared" si="5"/>
        <v>-5.3459239999999991E-2</v>
      </c>
      <c r="I78" s="45"/>
      <c r="J78" s="328">
        <v>2.8370305237200001E-2</v>
      </c>
      <c r="K78" s="327">
        <f t="shared" si="6"/>
        <v>-8.1829545237199985E-2</v>
      </c>
      <c r="L78" s="45"/>
      <c r="M78" s="202">
        <f t="shared" si="7"/>
        <v>-0.3010325649693269</v>
      </c>
      <c r="N78" s="325">
        <v>0.54945015953745002</v>
      </c>
      <c r="O78" s="329">
        <f t="shared" si="8"/>
        <v>1.0119509841268357E-4</v>
      </c>
      <c r="P78" s="330">
        <f t="shared" si="9"/>
        <v>9.1703610585986979E-4</v>
      </c>
      <c r="Q78" s="103"/>
    </row>
    <row r="79" spans="2:17" ht="14.15" customHeight="1">
      <c r="B79" s="324" t="s">
        <v>925</v>
      </c>
      <c r="C79" s="325">
        <v>2.3642053666666701E-2</v>
      </c>
      <c r="D79" s="326">
        <v>0</v>
      </c>
      <c r="E79" s="326">
        <v>0</v>
      </c>
      <c r="F79" s="325">
        <v>0.136711797</v>
      </c>
      <c r="G79" s="325">
        <v>0.108795</v>
      </c>
      <c r="H79" s="327">
        <f t="shared" si="5"/>
        <v>-0.11306974333333329</v>
      </c>
      <c r="I79" s="45"/>
      <c r="J79" s="328">
        <v>2.2456279775219998E-2</v>
      </c>
      <c r="K79" s="327">
        <f t="shared" si="6"/>
        <v>-0.1355260231085533</v>
      </c>
      <c r="L79" s="45"/>
      <c r="M79" s="202">
        <f t="shared" si="7"/>
        <v>-0.85146485309328435</v>
      </c>
      <c r="N79" s="325">
        <v>0.23873872746675101</v>
      </c>
      <c r="O79" s="329">
        <f t="shared" si="8"/>
        <v>4.3969755220846457E-5</v>
      </c>
      <c r="P79" s="330">
        <f t="shared" si="9"/>
        <v>3.187773819143278E-3</v>
      </c>
      <c r="Q79" s="103"/>
    </row>
    <row r="80" spans="2:17" ht="14.15" customHeight="1">
      <c r="B80" s="324" t="s">
        <v>926</v>
      </c>
      <c r="C80" s="325">
        <v>0.213564785263158</v>
      </c>
      <c r="D80" s="326">
        <v>0</v>
      </c>
      <c r="E80" s="326">
        <v>0</v>
      </c>
      <c r="F80" s="325">
        <v>0.27873068000000001</v>
      </c>
      <c r="G80" s="325">
        <v>0.21915599999999999</v>
      </c>
      <c r="H80" s="327">
        <f t="shared" si="5"/>
        <v>-6.5165894736842006E-2</v>
      </c>
      <c r="I80" s="45"/>
      <c r="J80" s="328">
        <v>3.7274653836400003E-2</v>
      </c>
      <c r="K80" s="327">
        <f t="shared" si="6"/>
        <v>-0.102440548573242</v>
      </c>
      <c r="L80" s="45"/>
      <c r="M80" s="202">
        <f t="shared" si="7"/>
        <v>-0.3241734793827144</v>
      </c>
      <c r="N80" s="325">
        <v>0.54630097911584596</v>
      </c>
      <c r="O80" s="329">
        <f t="shared" si="8"/>
        <v>1.0061509744780662E-4</v>
      </c>
      <c r="P80" s="330">
        <f t="shared" si="9"/>
        <v>1.0573484107660039E-3</v>
      </c>
      <c r="Q80" s="103"/>
    </row>
    <row r="81" spans="2:17" ht="14.15" customHeight="1">
      <c r="B81" s="324" t="s">
        <v>927</v>
      </c>
      <c r="C81" s="325">
        <v>0.54800000000000004</v>
      </c>
      <c r="D81" s="326">
        <v>0</v>
      </c>
      <c r="E81" s="326">
        <v>0</v>
      </c>
      <c r="F81" s="325">
        <v>0.58605619799999997</v>
      </c>
      <c r="G81" s="325">
        <v>0.43768200000000002</v>
      </c>
      <c r="H81" s="327">
        <f t="shared" si="5"/>
        <v>-3.805619799999993E-2</v>
      </c>
      <c r="I81" s="45"/>
      <c r="J81" s="328">
        <v>3.200452897278E-2</v>
      </c>
      <c r="K81" s="327">
        <f t="shared" si="6"/>
        <v>-7.006072697277993E-2</v>
      </c>
      <c r="L81" s="45"/>
      <c r="M81" s="202">
        <f t="shared" si="7"/>
        <v>-0.11335573336932872</v>
      </c>
      <c r="N81" s="325">
        <v>1.0005961371768299</v>
      </c>
      <c r="O81" s="329">
        <f t="shared" si="8"/>
        <v>1.8428500349913695E-4</v>
      </c>
      <c r="P81" s="330">
        <f t="shared" si="9"/>
        <v>2.3679742597507278E-4</v>
      </c>
      <c r="Q81" s="103"/>
    </row>
    <row r="82" spans="2:17" ht="14.15" customHeight="1">
      <c r="B82" s="324" t="s">
        <v>928</v>
      </c>
      <c r="C82" s="325">
        <v>0.2</v>
      </c>
      <c r="D82" s="326">
        <v>0</v>
      </c>
      <c r="E82" s="326">
        <v>0</v>
      </c>
      <c r="F82" s="325">
        <v>0.22362645</v>
      </c>
      <c r="G82" s="325">
        <v>0.163715</v>
      </c>
      <c r="H82" s="327">
        <f t="shared" si="5"/>
        <v>-2.3626449999999993E-2</v>
      </c>
      <c r="I82" s="45"/>
      <c r="J82" s="328">
        <v>2.0620594954499999E-2</v>
      </c>
      <c r="K82" s="327">
        <f t="shared" si="6"/>
        <v>-4.4247044954499992E-2</v>
      </c>
      <c r="L82" s="45"/>
      <c r="M82" s="202">
        <f t="shared" si="7"/>
        <v>-0.18115693052803417</v>
      </c>
      <c r="N82" s="325">
        <v>0.27209193203931198</v>
      </c>
      <c r="O82" s="329">
        <f t="shared" si="8"/>
        <v>5.0112588670817682E-5</v>
      </c>
      <c r="P82" s="330">
        <f t="shared" si="9"/>
        <v>1.6445865901673921E-4</v>
      </c>
      <c r="Q82" s="103"/>
    </row>
    <row r="83" spans="2:17" ht="14.15" customHeight="1">
      <c r="B83" s="324" t="s">
        <v>929</v>
      </c>
      <c r="C83" s="325">
        <v>0.950695645795547</v>
      </c>
      <c r="D83" s="326">
        <v>0</v>
      </c>
      <c r="E83" s="326">
        <v>0</v>
      </c>
      <c r="F83" s="325">
        <v>1.0237265600000001</v>
      </c>
      <c r="G83" s="325">
        <v>0.81915199999999999</v>
      </c>
      <c r="H83" s="327">
        <f t="shared" si="5"/>
        <v>-7.3030914204453068E-2</v>
      </c>
      <c r="I83" s="45"/>
      <c r="J83" s="328">
        <v>5.7656279859200001E-2</v>
      </c>
      <c r="K83" s="327">
        <f t="shared" si="6"/>
        <v>-0.13068719406365306</v>
      </c>
      <c r="L83" s="45"/>
      <c r="M83" s="202">
        <f t="shared" si="7"/>
        <v>-0.120851921490329</v>
      </c>
      <c r="N83" s="325">
        <v>1.5974429558437</v>
      </c>
      <c r="O83" s="329">
        <f t="shared" si="8"/>
        <v>2.9420939155125174E-4</v>
      </c>
      <c r="P83" s="330">
        <f t="shared" si="9"/>
        <v>4.2969831595511212E-4</v>
      </c>
      <c r="Q83" s="103"/>
    </row>
    <row r="84" spans="2:17" ht="14.15" customHeight="1">
      <c r="B84" s="324" t="s">
        <v>930</v>
      </c>
      <c r="C84" s="325">
        <v>0.16</v>
      </c>
      <c r="D84" s="326">
        <v>0</v>
      </c>
      <c r="E84" s="326">
        <v>0</v>
      </c>
      <c r="F84" s="325">
        <v>0.119922076</v>
      </c>
      <c r="G84" s="325">
        <v>8.0296000000000006E-2</v>
      </c>
      <c r="H84" s="327">
        <f t="shared" si="5"/>
        <v>4.0077924000000001E-2</v>
      </c>
      <c r="I84" s="45"/>
      <c r="J84" s="328">
        <v>7.0610118348800001E-3</v>
      </c>
      <c r="K84" s="327">
        <f t="shared" si="6"/>
        <v>3.3016912165120003E-2</v>
      </c>
      <c r="L84" s="45"/>
      <c r="M84" s="202">
        <f t="shared" si="7"/>
        <v>0.26001031104278161</v>
      </c>
      <c r="N84" s="325">
        <v>0.184320341058889</v>
      </c>
      <c r="O84" s="329">
        <f t="shared" si="8"/>
        <v>0</v>
      </c>
      <c r="P84" s="330">
        <f t="shared" si="9"/>
        <v>0</v>
      </c>
      <c r="Q84" s="103"/>
    </row>
    <row r="85" spans="2:17" ht="14.15" customHeight="1">
      <c r="B85" s="324" t="s">
        <v>931</v>
      </c>
      <c r="C85" s="325">
        <v>2.2082539032258101E-2</v>
      </c>
      <c r="D85" s="326">
        <v>0</v>
      </c>
      <c r="E85" s="326">
        <v>0</v>
      </c>
      <c r="F85" s="325">
        <v>6.0097409999999997E-2</v>
      </c>
      <c r="G85" s="325">
        <v>3.8898000000000002E-2</v>
      </c>
      <c r="H85" s="327">
        <f t="shared" si="5"/>
        <v>-3.8014870967741893E-2</v>
      </c>
      <c r="I85" s="45"/>
      <c r="J85" s="328">
        <v>5.7134607687000004E-3</v>
      </c>
      <c r="K85" s="327">
        <f t="shared" si="6"/>
        <v>-4.3728331736441896E-2</v>
      </c>
      <c r="L85" s="45"/>
      <c r="M85" s="202">
        <f t="shared" si="7"/>
        <v>-0.66445453806758203</v>
      </c>
      <c r="N85" s="325">
        <v>7.0217272784338605E-2</v>
      </c>
      <c r="O85" s="329">
        <f t="shared" si="8"/>
        <v>1.2932280947307794E-5</v>
      </c>
      <c r="P85" s="330">
        <f t="shared" si="9"/>
        <v>5.7095998805965819E-4</v>
      </c>
      <c r="Q85" s="103"/>
    </row>
    <row r="86" spans="2:17" ht="14.15" customHeight="1">
      <c r="B86" s="324" t="s">
        <v>932</v>
      </c>
      <c r="C86" s="325">
        <v>1.6</v>
      </c>
      <c r="D86" s="326">
        <v>0</v>
      </c>
      <c r="E86" s="326">
        <v>0</v>
      </c>
      <c r="F86" s="325">
        <v>2.0520218099999998</v>
      </c>
      <c r="G86" s="325">
        <v>1.6398269999999999</v>
      </c>
      <c r="H86" s="327">
        <f t="shared" si="5"/>
        <v>-0.45202180999999975</v>
      </c>
      <c r="I86" s="45"/>
      <c r="J86" s="328">
        <v>0.25428654269520001</v>
      </c>
      <c r="K86" s="327">
        <f t="shared" si="6"/>
        <v>-0.70630835269519976</v>
      </c>
      <c r="L86" s="45"/>
      <c r="M86" s="202">
        <f t="shared" si="7"/>
        <v>-0.30625061556482386</v>
      </c>
      <c r="N86" s="325">
        <v>3.01831066434218</v>
      </c>
      <c r="O86" s="329">
        <f t="shared" si="8"/>
        <v>5.5589799987552978E-4</v>
      </c>
      <c r="P86" s="330">
        <f t="shared" si="9"/>
        <v>5.2137361846305002E-3</v>
      </c>
      <c r="Q86" s="103"/>
    </row>
    <row r="87" spans="2:17" ht="14.15" customHeight="1">
      <c r="B87" s="324" t="s">
        <v>933</v>
      </c>
      <c r="C87" s="325">
        <v>0.51739999999999997</v>
      </c>
      <c r="D87" s="326">
        <v>0</v>
      </c>
      <c r="E87" s="326">
        <v>0</v>
      </c>
      <c r="F87" s="325">
        <v>0.45750952</v>
      </c>
      <c r="G87" s="325">
        <v>0.44418400000000002</v>
      </c>
      <c r="H87" s="327">
        <f t="shared" si="5"/>
        <v>5.9890479999999968E-2</v>
      </c>
      <c r="I87" s="45"/>
      <c r="J87" s="328">
        <v>2.8402191001600002E-2</v>
      </c>
      <c r="K87" s="327">
        <f t="shared" si="6"/>
        <v>3.1488288998399963E-2</v>
      </c>
      <c r="L87" s="45"/>
      <c r="M87" s="202">
        <f t="shared" si="7"/>
        <v>6.4802490422578587E-2</v>
      </c>
      <c r="N87" s="325">
        <v>0.94091145531013798</v>
      </c>
      <c r="O87" s="329">
        <f t="shared" si="8"/>
        <v>0</v>
      </c>
      <c r="P87" s="330">
        <f t="shared" si="9"/>
        <v>0</v>
      </c>
      <c r="Q87" s="103"/>
    </row>
    <row r="88" spans="2:17" ht="14.15" customHeight="1">
      <c r="B88" s="324" t="s">
        <v>934</v>
      </c>
      <c r="C88" s="325">
        <v>1.3</v>
      </c>
      <c r="D88" s="326">
        <v>0</v>
      </c>
      <c r="E88" s="326">
        <v>0</v>
      </c>
      <c r="F88" s="325">
        <v>1.2675219861</v>
      </c>
      <c r="G88" s="325">
        <v>0.89825100000000002</v>
      </c>
      <c r="H88" s="327">
        <f t="shared" si="5"/>
        <v>3.2478013900000047E-2</v>
      </c>
      <c r="I88" s="45"/>
      <c r="J88" s="328">
        <v>7.0347470228549994E-2</v>
      </c>
      <c r="K88" s="327">
        <f t="shared" si="6"/>
        <v>-3.7869456328549947E-2</v>
      </c>
      <c r="L88" s="45"/>
      <c r="M88" s="202">
        <f t="shared" si="7"/>
        <v>-2.8305793326408132E-2</v>
      </c>
      <c r="N88" s="325">
        <v>1.45349754663581</v>
      </c>
      <c r="O88" s="329">
        <f t="shared" si="8"/>
        <v>2.6769821560927151E-4</v>
      </c>
      <c r="P88" s="330">
        <f t="shared" si="9"/>
        <v>2.1448461173779732E-5</v>
      </c>
      <c r="Q88" s="103"/>
    </row>
    <row r="89" spans="2:17" ht="14.15" customHeight="1">
      <c r="B89" s="324" t="s">
        <v>935</v>
      </c>
      <c r="C89" s="325">
        <v>0.42829496146122498</v>
      </c>
      <c r="D89" s="326">
        <v>0</v>
      </c>
      <c r="E89" s="326">
        <v>0</v>
      </c>
      <c r="F89" s="325">
        <v>0.2416331384</v>
      </c>
      <c r="G89" s="325">
        <v>0.154339</v>
      </c>
      <c r="H89" s="327">
        <f t="shared" si="5"/>
        <v>0.18666182306122497</v>
      </c>
      <c r="I89" s="45"/>
      <c r="J89" s="328">
        <v>1.3840746167551999E-2</v>
      </c>
      <c r="K89" s="327">
        <f t="shared" si="6"/>
        <v>0.17282107689367299</v>
      </c>
      <c r="L89" s="45"/>
      <c r="M89" s="202">
        <f t="shared" si="7"/>
        <v>0.67647257638960712</v>
      </c>
      <c r="N89" s="325">
        <v>0.18555489728559799</v>
      </c>
      <c r="O89" s="329">
        <f t="shared" si="8"/>
        <v>0</v>
      </c>
      <c r="P89" s="330">
        <f t="shared" si="9"/>
        <v>0</v>
      </c>
      <c r="Q89" s="103"/>
    </row>
    <row r="90" spans="2:17" ht="14.15" customHeight="1">
      <c r="B90" s="324" t="s">
        <v>936</v>
      </c>
      <c r="C90" s="325">
        <v>5.6715000000000002E-2</v>
      </c>
      <c r="D90" s="326">
        <v>0</v>
      </c>
      <c r="E90" s="326">
        <v>0</v>
      </c>
      <c r="F90" s="325">
        <v>4.6467420000000002E-2</v>
      </c>
      <c r="G90" s="325">
        <v>4.5114000000000001E-2</v>
      </c>
      <c r="H90" s="327">
        <f t="shared" si="5"/>
        <v>1.0247579999999999E-2</v>
      </c>
      <c r="I90" s="45"/>
      <c r="J90" s="328">
        <v>3.1156405109999999E-3</v>
      </c>
      <c r="K90" s="327">
        <f t="shared" si="6"/>
        <v>7.1319394889999988E-3</v>
      </c>
      <c r="L90" s="45"/>
      <c r="M90" s="202">
        <f t="shared" si="7"/>
        <v>0.14383822651322173</v>
      </c>
      <c r="N90" s="325">
        <v>7.9755557499294E-2</v>
      </c>
      <c r="O90" s="329">
        <f t="shared" si="8"/>
        <v>0</v>
      </c>
      <c r="P90" s="330">
        <f t="shared" si="9"/>
        <v>0</v>
      </c>
      <c r="Q90" s="103"/>
    </row>
    <row r="91" spans="2:17" ht="14.15" customHeight="1">
      <c r="B91" s="324" t="s">
        <v>937</v>
      </c>
      <c r="C91" s="325">
        <v>0.35322500000000001</v>
      </c>
      <c r="D91" s="326">
        <v>0</v>
      </c>
      <c r="E91" s="326">
        <v>0</v>
      </c>
      <c r="F91" s="325">
        <v>0.37720865999999997</v>
      </c>
      <c r="G91" s="325">
        <v>0.36622199999999999</v>
      </c>
      <c r="H91" s="327">
        <f t="shared" si="5"/>
        <v>-2.3983659999999962E-2</v>
      </c>
      <c r="I91" s="45"/>
      <c r="J91" s="328">
        <v>2.4963669118799998E-2</v>
      </c>
      <c r="K91" s="327">
        <f t="shared" si="6"/>
        <v>-4.8947329118799961E-2</v>
      </c>
      <c r="L91" s="45"/>
      <c r="M91" s="202">
        <f t="shared" si="7"/>
        <v>-0.12170735173662614</v>
      </c>
      <c r="N91" s="325">
        <v>0.51043556799548095</v>
      </c>
      <c r="O91" s="329">
        <f t="shared" si="8"/>
        <v>9.4009577829808728E-5</v>
      </c>
      <c r="P91" s="330">
        <f t="shared" si="9"/>
        <v>1.3925337431967702E-4</v>
      </c>
      <c r="Q91" s="103"/>
    </row>
    <row r="92" spans="2:17" ht="14.15" customHeight="1">
      <c r="B92" s="324" t="s">
        <v>938</v>
      </c>
      <c r="C92" s="325">
        <v>0.05</v>
      </c>
      <c r="D92" s="326">
        <v>0</v>
      </c>
      <c r="E92" s="326">
        <v>0</v>
      </c>
      <c r="F92" s="325">
        <v>6.3542038999999995E-2</v>
      </c>
      <c r="G92" s="325">
        <v>3.6289000000000002E-2</v>
      </c>
      <c r="H92" s="327">
        <f t="shared" si="5"/>
        <v>-1.3542038999999992E-2</v>
      </c>
      <c r="I92" s="45"/>
      <c r="J92" s="328">
        <v>4.3475463083800002E-3</v>
      </c>
      <c r="K92" s="327">
        <f t="shared" si="6"/>
        <v>-1.7889585308379991E-2</v>
      </c>
      <c r="L92" s="45"/>
      <c r="M92" s="202">
        <f t="shared" si="7"/>
        <v>-0.26351001007177721</v>
      </c>
      <c r="N92" s="325">
        <v>8.93262243992093E-2</v>
      </c>
      <c r="O92" s="329">
        <f t="shared" si="8"/>
        <v>1.6451676120216552E-5</v>
      </c>
      <c r="P92" s="330">
        <f t="shared" si="9"/>
        <v>1.1423636786021864E-4</v>
      </c>
      <c r="Q92" s="103"/>
    </row>
    <row r="93" spans="2:17" ht="14.15" customHeight="1">
      <c r="B93" s="324" t="s">
        <v>939</v>
      </c>
      <c r="C93" s="325">
        <v>0.04</v>
      </c>
      <c r="D93" s="326">
        <v>0</v>
      </c>
      <c r="E93" s="326">
        <v>0</v>
      </c>
      <c r="F93" s="325">
        <v>8.8990700000000002E-3</v>
      </c>
      <c r="G93" s="325">
        <v>7.6689999999999996E-3</v>
      </c>
      <c r="H93" s="327">
        <f t="shared" si="5"/>
        <v>3.1100929999999999E-2</v>
      </c>
      <c r="I93" s="45"/>
      <c r="J93" s="328">
        <v>1.2068918734E-3</v>
      </c>
      <c r="K93" s="327">
        <f t="shared" si="6"/>
        <v>2.9894038126599999E-2</v>
      </c>
      <c r="L93" s="45"/>
      <c r="M93" s="202">
        <f t="shared" si="7"/>
        <v>2.958059658357151</v>
      </c>
      <c r="N93" s="325">
        <v>5.1043556799548098E-2</v>
      </c>
      <c r="O93" s="329">
        <f t="shared" si="8"/>
        <v>0</v>
      </c>
      <c r="P93" s="330">
        <f t="shared" si="9"/>
        <v>0</v>
      </c>
      <c r="Q93" s="103"/>
    </row>
    <row r="94" spans="2:17" ht="14.15" customHeight="1">
      <c r="B94" s="324" t="s">
        <v>940</v>
      </c>
      <c r="C94" s="325">
        <v>0.5896325026</v>
      </c>
      <c r="D94" s="326">
        <v>0</v>
      </c>
      <c r="E94" s="326">
        <v>0</v>
      </c>
      <c r="F94" s="325">
        <v>0.55249303000000005</v>
      </c>
      <c r="G94" s="325">
        <v>0.53640100000000002</v>
      </c>
      <c r="H94" s="327">
        <f t="shared" si="5"/>
        <v>3.7139472599999945E-2</v>
      </c>
      <c r="I94" s="45"/>
      <c r="J94" s="328">
        <v>0.1029515512102</v>
      </c>
      <c r="K94" s="327">
        <f t="shared" si="6"/>
        <v>-6.5812078610200053E-2</v>
      </c>
      <c r="L94" s="45"/>
      <c r="M94" s="202">
        <f t="shared" si="7"/>
        <v>-0.10040830376335695</v>
      </c>
      <c r="N94" s="325">
        <v>0.48914801967015098</v>
      </c>
      <c r="O94" s="329">
        <f t="shared" si="8"/>
        <v>9.0088939150660813E-5</v>
      </c>
      <c r="P94" s="330">
        <f t="shared" si="9"/>
        <v>9.0826114098892404E-5</v>
      </c>
      <c r="Q94" s="103"/>
    </row>
    <row r="95" spans="2:17" ht="14.15" customHeight="1">
      <c r="B95" s="324" t="s">
        <v>941</v>
      </c>
      <c r="C95" s="325">
        <v>0.35135426545714299</v>
      </c>
      <c r="D95" s="326">
        <v>0</v>
      </c>
      <c r="E95" s="326">
        <v>0</v>
      </c>
      <c r="F95" s="325">
        <v>0.1833939926</v>
      </c>
      <c r="G95" s="325">
        <v>0.13387399999999999</v>
      </c>
      <c r="H95" s="327">
        <f t="shared" si="5"/>
        <v>0.16796027285714299</v>
      </c>
      <c r="I95" s="45"/>
      <c r="J95" s="328">
        <v>7.8804398620220002E-3</v>
      </c>
      <c r="K95" s="327">
        <f t="shared" si="6"/>
        <v>0.16007983299512099</v>
      </c>
      <c r="L95" s="45"/>
      <c r="M95" s="202">
        <f t="shared" si="7"/>
        <v>0.83691181792896041</v>
      </c>
      <c r="N95" s="325">
        <v>0.31423689654721798</v>
      </c>
      <c r="O95" s="329">
        <f t="shared" si="8"/>
        <v>0</v>
      </c>
      <c r="P95" s="330">
        <f t="shared" si="9"/>
        <v>0</v>
      </c>
      <c r="Q95" s="103"/>
    </row>
    <row r="96" spans="2:17" ht="14.15" customHeight="1">
      <c r="B96" s="324" t="s">
        <v>942</v>
      </c>
      <c r="C96" s="325">
        <v>0.60071992170869604</v>
      </c>
      <c r="D96" s="326">
        <v>0</v>
      </c>
      <c r="E96" s="326">
        <v>0</v>
      </c>
      <c r="F96" s="325">
        <v>0.53161493000000004</v>
      </c>
      <c r="G96" s="325">
        <v>0.51613100000000001</v>
      </c>
      <c r="H96" s="327">
        <f t="shared" si="5"/>
        <v>6.9104991708695995E-2</v>
      </c>
      <c r="I96" s="45"/>
      <c r="J96" s="328">
        <v>2.9100601268200001E-2</v>
      </c>
      <c r="K96" s="327">
        <f t="shared" si="6"/>
        <v>4.0004390440495995E-2</v>
      </c>
      <c r="L96" s="45"/>
      <c r="M96" s="202">
        <f t="shared" si="7"/>
        <v>7.1345251218591976E-2</v>
      </c>
      <c r="N96" s="325">
        <v>0.57583512514490198</v>
      </c>
      <c r="O96" s="329">
        <f t="shared" si="8"/>
        <v>0</v>
      </c>
      <c r="P96" s="330">
        <f t="shared" si="9"/>
        <v>0</v>
      </c>
      <c r="Q96" s="103"/>
    </row>
    <row r="97" spans="2:17" ht="14.15" customHeight="1">
      <c r="B97" s="324" t="s">
        <v>943</v>
      </c>
      <c r="C97" s="325">
        <v>4.2627410000000001</v>
      </c>
      <c r="D97" s="326">
        <v>0</v>
      </c>
      <c r="E97" s="326">
        <v>0</v>
      </c>
      <c r="F97" s="325">
        <v>4.24535821</v>
      </c>
      <c r="G97" s="325">
        <v>4.1217069999999998</v>
      </c>
      <c r="H97" s="327">
        <f t="shared" si="5"/>
        <v>1.7382790000000092E-2</v>
      </c>
      <c r="I97" s="45"/>
      <c r="J97" s="328">
        <v>0.1689228031759</v>
      </c>
      <c r="K97" s="327">
        <f t="shared" si="6"/>
        <v>-0.15154001317589991</v>
      </c>
      <c r="L97" s="45"/>
      <c r="M97" s="202">
        <f t="shared" si="7"/>
        <v>-3.4329489383113122E-2</v>
      </c>
      <c r="N97" s="325">
        <v>5.4856872369672303</v>
      </c>
      <c r="O97" s="329">
        <f t="shared" si="8"/>
        <v>1.0103275978178405E-3</v>
      </c>
      <c r="P97" s="330">
        <f t="shared" si="9"/>
        <v>1.1906850582810357E-4</v>
      </c>
      <c r="Q97" s="103"/>
    </row>
    <row r="98" spans="2:17" ht="14.15" customHeight="1">
      <c r="B98" s="324" t="s">
        <v>944</v>
      </c>
      <c r="C98" s="325">
        <v>6.97845791391304</v>
      </c>
      <c r="D98" s="326">
        <v>0</v>
      </c>
      <c r="E98" s="326">
        <v>0</v>
      </c>
      <c r="F98" s="325">
        <v>7.2666324900000001</v>
      </c>
      <c r="G98" s="325">
        <v>7.054983</v>
      </c>
      <c r="H98" s="327">
        <f t="shared" si="5"/>
        <v>-0.28817457608696007</v>
      </c>
      <c r="I98" s="45"/>
      <c r="J98" s="328">
        <v>0.58067660227590001</v>
      </c>
      <c r="K98" s="327">
        <f t="shared" si="6"/>
        <v>-0.86885117836286008</v>
      </c>
      <c r="L98" s="45"/>
      <c r="M98" s="202">
        <f t="shared" si="7"/>
        <v>-0.11071963244293125</v>
      </c>
      <c r="N98" s="325">
        <v>14.6365134493099</v>
      </c>
      <c r="O98" s="329">
        <f t="shared" si="8"/>
        <v>2.6956829354064984E-3</v>
      </c>
      <c r="P98" s="330">
        <f t="shared" si="9"/>
        <v>3.304593773119801E-3</v>
      </c>
      <c r="Q98" s="103"/>
    </row>
    <row r="99" spans="2:17" ht="14.15" customHeight="1">
      <c r="B99" s="324" t="s">
        <v>945</v>
      </c>
      <c r="C99" s="325">
        <v>0.59699999999999998</v>
      </c>
      <c r="D99" s="326">
        <v>0</v>
      </c>
      <c r="E99" s="326">
        <v>0</v>
      </c>
      <c r="F99" s="325">
        <v>0.69369985000000001</v>
      </c>
      <c r="G99" s="325">
        <v>0.67349499999999995</v>
      </c>
      <c r="H99" s="327">
        <f t="shared" si="5"/>
        <v>-9.6699850000000032E-2</v>
      </c>
      <c r="I99" s="45"/>
      <c r="J99" s="328">
        <v>3.8514215672000002E-2</v>
      </c>
      <c r="K99" s="327">
        <f t="shared" si="6"/>
        <v>-0.13521406567200003</v>
      </c>
      <c r="L99" s="45"/>
      <c r="M99" s="202">
        <f t="shared" si="7"/>
        <v>-0.18466466571890472</v>
      </c>
      <c r="N99" s="325">
        <v>0.99792410327658598</v>
      </c>
      <c r="O99" s="329">
        <f t="shared" si="8"/>
        <v>1.8379288109494137E-4</v>
      </c>
      <c r="P99" s="330">
        <f t="shared" si="9"/>
        <v>6.2675281629633831E-4</v>
      </c>
      <c r="Q99" s="103"/>
    </row>
    <row r="100" spans="2:17" ht="14.15" customHeight="1">
      <c r="B100" s="324" t="s">
        <v>946</v>
      </c>
      <c r="C100" s="325">
        <v>0.58704000000000001</v>
      </c>
      <c r="D100" s="326">
        <v>0</v>
      </c>
      <c r="E100" s="326">
        <v>0</v>
      </c>
      <c r="F100" s="325">
        <v>0.36498153</v>
      </c>
      <c r="G100" s="325">
        <v>0.35435100000000003</v>
      </c>
      <c r="H100" s="327">
        <f t="shared" si="5"/>
        <v>0.22205847000000001</v>
      </c>
      <c r="I100" s="45"/>
      <c r="J100" s="328">
        <v>2.2723750057799998E-2</v>
      </c>
      <c r="K100" s="327">
        <f t="shared" si="6"/>
        <v>0.19933471994220001</v>
      </c>
      <c r="L100" s="45"/>
      <c r="M100" s="202">
        <f t="shared" si="7"/>
        <v>0.5141398123659362</v>
      </c>
      <c r="N100" s="325">
        <v>0.76050695684908098</v>
      </c>
      <c r="O100" s="329">
        <f t="shared" si="8"/>
        <v>0</v>
      </c>
      <c r="P100" s="330">
        <f t="shared" si="9"/>
        <v>0</v>
      </c>
      <c r="Q100" s="103"/>
    </row>
    <row r="101" spans="2:17" ht="14.15" customHeight="1">
      <c r="B101" s="324" t="s">
        <v>947</v>
      </c>
      <c r="C101" s="325">
        <v>0.39800000000000002</v>
      </c>
      <c r="D101" s="326">
        <v>0</v>
      </c>
      <c r="E101" s="326">
        <v>0</v>
      </c>
      <c r="F101" s="325">
        <v>0.37581506999999997</v>
      </c>
      <c r="G101" s="325">
        <v>0.364869</v>
      </c>
      <c r="H101" s="327">
        <f t="shared" si="5"/>
        <v>2.2184930000000047E-2</v>
      </c>
      <c r="I101" s="45"/>
      <c r="J101" s="328">
        <v>2.02451578209E-2</v>
      </c>
      <c r="K101" s="327">
        <f t="shared" si="6"/>
        <v>1.9397721791000466E-3</v>
      </c>
      <c r="L101" s="45"/>
      <c r="M101" s="202">
        <f t="shared" si="7"/>
        <v>4.8976697048642289E-3</v>
      </c>
      <c r="N101" s="325">
        <v>0.87825041971150197</v>
      </c>
      <c r="O101" s="329">
        <f t="shared" si="8"/>
        <v>0</v>
      </c>
      <c r="P101" s="330">
        <f t="shared" si="9"/>
        <v>0</v>
      </c>
      <c r="Q101" s="103"/>
    </row>
    <row r="102" spans="2:17" ht="14.15" customHeight="1">
      <c r="B102" s="324" t="s">
        <v>948</v>
      </c>
      <c r="C102" s="325">
        <v>5.7371999999999999E-2</v>
      </c>
      <c r="D102" s="326">
        <v>0</v>
      </c>
      <c r="E102" s="326">
        <v>0</v>
      </c>
      <c r="F102" s="325">
        <v>1.9662700000000002E-2</v>
      </c>
      <c r="G102" s="325">
        <v>1.9089999999999999E-2</v>
      </c>
      <c r="H102" s="327">
        <f t="shared" si="5"/>
        <v>3.7709300000000001E-2</v>
      </c>
      <c r="I102" s="45"/>
      <c r="J102" s="328">
        <v>9.9925841399999991E-4</v>
      </c>
      <c r="K102" s="327">
        <f t="shared" si="6"/>
        <v>3.6710041586000004E-2</v>
      </c>
      <c r="L102" s="45"/>
      <c r="M102" s="202">
        <f t="shared" si="7"/>
        <v>1.776697099589855</v>
      </c>
      <c r="N102" s="325">
        <v>0.11581324215975899</v>
      </c>
      <c r="O102" s="329">
        <f t="shared" si="8"/>
        <v>0</v>
      </c>
      <c r="P102" s="330">
        <f t="shared" si="9"/>
        <v>0</v>
      </c>
      <c r="Q102" s="103"/>
    </row>
    <row r="103" spans="2:17" ht="14.15" customHeight="1">
      <c r="B103" s="324" t="s">
        <v>949</v>
      </c>
      <c r="C103" s="325">
        <v>1.3943861875E-2</v>
      </c>
      <c r="D103" s="326">
        <v>0</v>
      </c>
      <c r="E103" s="326">
        <v>0</v>
      </c>
      <c r="F103" s="325">
        <v>2.1516690000000002E-2</v>
      </c>
      <c r="G103" s="325">
        <v>1.3122999999999999E-2</v>
      </c>
      <c r="H103" s="327">
        <f t="shared" si="5"/>
        <v>-7.5728281250000019E-3</v>
      </c>
      <c r="I103" s="45"/>
      <c r="J103" s="328">
        <v>2.0143925178000002E-3</v>
      </c>
      <c r="K103" s="327">
        <f t="shared" si="6"/>
        <v>-9.5872206428000012E-3</v>
      </c>
      <c r="L103" s="45"/>
      <c r="M103" s="202">
        <f t="shared" si="7"/>
        <v>-0.40742794708011343</v>
      </c>
      <c r="N103" s="325">
        <v>6.94879452958551E-2</v>
      </c>
      <c r="O103" s="329">
        <f t="shared" si="8"/>
        <v>1.2797956904096494E-5</v>
      </c>
      <c r="P103" s="330">
        <f t="shared" si="9"/>
        <v>2.1244292615147734E-4</v>
      </c>
      <c r="Q103" s="103"/>
    </row>
    <row r="104" spans="2:17" ht="14.15" customHeight="1">
      <c r="B104" s="324" t="s">
        <v>950</v>
      </c>
      <c r="C104" s="325">
        <v>0.03</v>
      </c>
      <c r="D104" s="326">
        <v>0</v>
      </c>
      <c r="E104" s="326">
        <v>0</v>
      </c>
      <c r="F104" s="325">
        <v>1.69267728E-2</v>
      </c>
      <c r="G104" s="325">
        <v>9.7820000000000008E-3</v>
      </c>
      <c r="H104" s="327">
        <f t="shared" si="5"/>
        <v>1.3073227199999999E-2</v>
      </c>
      <c r="I104" s="45"/>
      <c r="J104" s="328">
        <v>1.4932798964159999E-3</v>
      </c>
      <c r="K104" s="327">
        <f t="shared" si="6"/>
        <v>1.1579947303583998E-2</v>
      </c>
      <c r="L104" s="45"/>
      <c r="M104" s="202">
        <f t="shared" si="7"/>
        <v>0.62865983580150753</v>
      </c>
      <c r="N104" s="325">
        <v>6.0715247934052502E-2</v>
      </c>
      <c r="O104" s="329">
        <f t="shared" si="8"/>
        <v>0</v>
      </c>
      <c r="P104" s="330">
        <f t="shared" si="9"/>
        <v>0</v>
      </c>
      <c r="Q104" s="103"/>
    </row>
    <row r="105" spans="2:17" ht="14.15" customHeight="1">
      <c r="B105" s="324" t="s">
        <v>951</v>
      </c>
      <c r="C105" s="325">
        <v>4.44504258935034E-3</v>
      </c>
      <c r="D105" s="326">
        <v>0</v>
      </c>
      <c r="E105" s="326">
        <v>0</v>
      </c>
      <c r="F105" s="325">
        <v>1.9229481999999999E-2</v>
      </c>
      <c r="G105" s="325">
        <v>1.0982E-2</v>
      </c>
      <c r="H105" s="327">
        <f t="shared" si="5"/>
        <v>-1.478443941064966E-2</v>
      </c>
      <c r="I105" s="45"/>
      <c r="J105" s="328">
        <v>1.91467952274E-3</v>
      </c>
      <c r="K105" s="327">
        <f t="shared" si="6"/>
        <v>-1.669911893338966E-2</v>
      </c>
      <c r="L105" s="45"/>
      <c r="M105" s="202">
        <f t="shared" si="7"/>
        <v>-0.78977446873124713</v>
      </c>
      <c r="N105" s="325">
        <v>3.8604414053252802E-2</v>
      </c>
      <c r="O105" s="329">
        <f t="shared" si="8"/>
        <v>7.1099760578313802E-6</v>
      </c>
      <c r="P105" s="330">
        <f t="shared" si="9"/>
        <v>4.4348028547015191E-4</v>
      </c>
      <c r="Q105" s="103"/>
    </row>
    <row r="106" spans="2:17" ht="14.15" customHeight="1">
      <c r="B106" s="324" t="s">
        <v>952</v>
      </c>
      <c r="C106" s="325">
        <v>1.4999999999999999E-2</v>
      </c>
      <c r="D106" s="326">
        <v>0</v>
      </c>
      <c r="E106" s="326">
        <v>0</v>
      </c>
      <c r="F106" s="325">
        <v>4.0324499999999999E-3</v>
      </c>
      <c r="G106" s="325">
        <v>3.9150000000000001E-3</v>
      </c>
      <c r="H106" s="327">
        <f t="shared" si="5"/>
        <v>1.096755E-2</v>
      </c>
      <c r="I106" s="45"/>
      <c r="J106" s="328">
        <v>3.2259600000000003E-4</v>
      </c>
      <c r="K106" s="327">
        <f t="shared" si="6"/>
        <v>1.0644954E-2</v>
      </c>
      <c r="L106" s="45"/>
      <c r="M106" s="202">
        <f t="shared" si="7"/>
        <v>2.444280496692802</v>
      </c>
      <c r="N106" s="325">
        <v>2.14193220638485E-2</v>
      </c>
      <c r="O106" s="329">
        <f t="shared" si="8"/>
        <v>0</v>
      </c>
      <c r="P106" s="330">
        <f t="shared" si="9"/>
        <v>0</v>
      </c>
      <c r="Q106" s="103"/>
    </row>
    <row r="107" spans="2:17" ht="14.15" customHeight="1">
      <c r="B107" s="324" t="s">
        <v>953</v>
      </c>
      <c r="C107" s="325">
        <v>1.7</v>
      </c>
      <c r="D107" s="326">
        <v>0</v>
      </c>
      <c r="E107" s="326">
        <v>0</v>
      </c>
      <c r="F107" s="325">
        <v>1.5643016335</v>
      </c>
      <c r="G107" s="325">
        <v>1.320643</v>
      </c>
      <c r="H107" s="327">
        <f t="shared" si="5"/>
        <v>0.1356983665</v>
      </c>
      <c r="I107" s="45"/>
      <c r="J107" s="328">
        <v>0.13798704709103499</v>
      </c>
      <c r="K107" s="327">
        <f t="shared" si="6"/>
        <v>-2.2886805910349861E-3</v>
      </c>
      <c r="L107" s="45"/>
      <c r="M107" s="202">
        <f t="shared" si="7"/>
        <v>-1.3444726603247788E-3</v>
      </c>
      <c r="N107" s="325">
        <v>2.8952904241163102</v>
      </c>
      <c r="O107" s="329">
        <f t="shared" si="8"/>
        <v>5.332407213211128E-4</v>
      </c>
      <c r="P107" s="330">
        <f t="shared" si="9"/>
        <v>9.6388951889544774E-8</v>
      </c>
      <c r="Q107" s="103"/>
    </row>
    <row r="108" spans="2:17" ht="14.15" customHeight="1">
      <c r="B108" s="324" t="s">
        <v>954</v>
      </c>
      <c r="C108" s="325">
        <v>0.52626275249999999</v>
      </c>
      <c r="D108" s="326">
        <v>0</v>
      </c>
      <c r="E108" s="326">
        <v>0</v>
      </c>
      <c r="F108" s="325">
        <v>0.38150993999999999</v>
      </c>
      <c r="G108" s="325">
        <v>0.26457000000000003</v>
      </c>
      <c r="H108" s="327">
        <f t="shared" si="5"/>
        <v>0.14475281249999999</v>
      </c>
      <c r="I108" s="45"/>
      <c r="J108" s="328">
        <v>2.2238214402600001E-2</v>
      </c>
      <c r="K108" s="327">
        <f t="shared" si="6"/>
        <v>0.12251459809739999</v>
      </c>
      <c r="L108" s="45"/>
      <c r="M108" s="202">
        <f t="shared" si="7"/>
        <v>0.30344311611449198</v>
      </c>
      <c r="N108" s="325">
        <v>0.49494908926234199</v>
      </c>
      <c r="O108" s="329">
        <f t="shared" si="8"/>
        <v>0</v>
      </c>
      <c r="P108" s="330">
        <f t="shared" si="9"/>
        <v>0</v>
      </c>
      <c r="Q108" s="103"/>
    </row>
    <row r="109" spans="2:17" ht="14.15" customHeight="1">
      <c r="B109" s="324" t="s">
        <v>955</v>
      </c>
      <c r="C109" s="325">
        <v>0.85675008485833304</v>
      </c>
      <c r="D109" s="326">
        <v>0</v>
      </c>
      <c r="E109" s="326">
        <v>0</v>
      </c>
      <c r="F109" s="325">
        <v>0.37344092000000001</v>
      </c>
      <c r="G109" s="325">
        <v>0.362564</v>
      </c>
      <c r="H109" s="327">
        <f t="shared" si="5"/>
        <v>0.48330916485833303</v>
      </c>
      <c r="I109" s="45"/>
      <c r="J109" s="328">
        <v>1.72268296396E-2</v>
      </c>
      <c r="K109" s="327">
        <f t="shared" si="6"/>
        <v>0.46608233521873305</v>
      </c>
      <c r="L109" s="45"/>
      <c r="M109" s="202">
        <f t="shared" si="7"/>
        <v>1.1930402129397801</v>
      </c>
      <c r="N109" s="325">
        <v>1.1306189980208401</v>
      </c>
      <c r="O109" s="329">
        <f t="shared" si="8"/>
        <v>0</v>
      </c>
      <c r="P109" s="330">
        <f t="shared" si="9"/>
        <v>0</v>
      </c>
      <c r="Q109" s="103"/>
    </row>
    <row r="110" spans="2:17" ht="14.15" customHeight="1">
      <c r="B110" s="324" t="s">
        <v>956</v>
      </c>
      <c r="C110" s="325">
        <v>5.83232967927826</v>
      </c>
      <c r="D110" s="326">
        <v>0</v>
      </c>
      <c r="E110" s="326">
        <v>0</v>
      </c>
      <c r="F110" s="325">
        <v>3.49825389</v>
      </c>
      <c r="G110" s="325">
        <v>3.396363</v>
      </c>
      <c r="H110" s="327">
        <f t="shared" si="5"/>
        <v>2.33407578927826</v>
      </c>
      <c r="I110" s="45"/>
      <c r="J110" s="328">
        <v>0.30280885671840002</v>
      </c>
      <c r="K110" s="327">
        <f t="shared" si="6"/>
        <v>2.03126693255986</v>
      </c>
      <c r="L110" s="45"/>
      <c r="M110" s="202">
        <f t="shared" si="7"/>
        <v>0.53439447541704721</v>
      </c>
      <c r="N110" s="325">
        <v>8.5456500872061394</v>
      </c>
      <c r="O110" s="329">
        <f t="shared" si="8"/>
        <v>0</v>
      </c>
      <c r="P110" s="330">
        <f t="shared" si="9"/>
        <v>0</v>
      </c>
      <c r="Q110" s="103"/>
    </row>
    <row r="111" spans="2:17" ht="14.15" customHeight="1">
      <c r="B111" s="324" t="s">
        <v>957</v>
      </c>
      <c r="C111" s="325">
        <v>2.10809070547083</v>
      </c>
      <c r="D111" s="326">
        <v>0</v>
      </c>
      <c r="E111" s="326">
        <v>0</v>
      </c>
      <c r="F111" s="325">
        <v>1.91379871</v>
      </c>
      <c r="G111" s="325">
        <v>1.8580570000000001</v>
      </c>
      <c r="H111" s="327">
        <f t="shared" si="5"/>
        <v>0.19429199547082998</v>
      </c>
      <c r="I111" s="45"/>
      <c r="J111" s="328">
        <v>0.1026561628044</v>
      </c>
      <c r="K111" s="327">
        <f t="shared" si="6"/>
        <v>9.1635832666429981E-2</v>
      </c>
      <c r="L111" s="45"/>
      <c r="M111" s="202">
        <f t="shared" si="7"/>
        <v>4.5444028479043892E-2</v>
      </c>
      <c r="N111" s="325">
        <v>5.1330108430431398</v>
      </c>
      <c r="O111" s="329">
        <f t="shared" si="8"/>
        <v>0</v>
      </c>
      <c r="P111" s="330">
        <f t="shared" si="9"/>
        <v>0</v>
      </c>
      <c r="Q111" s="103"/>
    </row>
    <row r="112" spans="2:17" ht="14.15" customHeight="1">
      <c r="B112" s="324" t="s">
        <v>958</v>
      </c>
      <c r="C112" s="325">
        <v>2.9849999999999998E-3</v>
      </c>
      <c r="D112" s="326">
        <v>0</v>
      </c>
      <c r="E112" s="326">
        <v>0</v>
      </c>
      <c r="F112" s="325">
        <v>1.64697E-3</v>
      </c>
      <c r="G112" s="325">
        <v>1.5989999999999999E-3</v>
      </c>
      <c r="H112" s="327">
        <f t="shared" si="5"/>
        <v>1.3380299999999998E-3</v>
      </c>
      <c r="I112" s="45"/>
      <c r="J112" s="328">
        <v>1.3175759999999999E-4</v>
      </c>
      <c r="K112" s="327">
        <f t="shared" si="6"/>
        <v>1.2062723999999999E-3</v>
      </c>
      <c r="L112" s="45"/>
      <c r="M112" s="202">
        <f t="shared" si="7"/>
        <v>0.67816589791489146</v>
      </c>
      <c r="N112" s="325">
        <v>1.6174806838638599E-2</v>
      </c>
      <c r="O112" s="329">
        <f t="shared" si="8"/>
        <v>0</v>
      </c>
      <c r="P112" s="330">
        <f t="shared" si="9"/>
        <v>0</v>
      </c>
      <c r="Q112" s="103"/>
    </row>
    <row r="113" spans="2:17" ht="14.15" customHeight="1">
      <c r="B113" s="324" t="s">
        <v>959</v>
      </c>
      <c r="C113" s="325">
        <v>1.2E-2</v>
      </c>
      <c r="D113" s="326">
        <v>0</v>
      </c>
      <c r="E113" s="326">
        <v>0</v>
      </c>
      <c r="F113" s="325">
        <v>1.8311422399999999E-2</v>
      </c>
      <c r="G113" s="325">
        <v>9.6620000000000004E-3</v>
      </c>
      <c r="H113" s="327">
        <f t="shared" si="5"/>
        <v>-6.311422399999999E-3</v>
      </c>
      <c r="I113" s="45"/>
      <c r="J113" s="328">
        <v>1.2171602469280001E-3</v>
      </c>
      <c r="K113" s="327">
        <f t="shared" si="6"/>
        <v>-7.5285826469279988E-3</v>
      </c>
      <c r="L113" s="45"/>
      <c r="M113" s="202">
        <f t="shared" si="7"/>
        <v>-0.38551608086684697</v>
      </c>
      <c r="N113" s="325">
        <v>2.2644729574094101E-2</v>
      </c>
      <c r="O113" s="329">
        <f t="shared" si="8"/>
        <v>4.1705978203886023E-6</v>
      </c>
      <c r="P113" s="330">
        <f t="shared" si="9"/>
        <v>6.1984529434045698E-5</v>
      </c>
      <c r="Q113" s="103"/>
    </row>
    <row r="114" spans="2:17" ht="14.15" customHeight="1">
      <c r="B114" s="324" t="s">
        <v>960</v>
      </c>
      <c r="C114" s="325">
        <v>0.61599999999999999</v>
      </c>
      <c r="D114" s="326">
        <v>0</v>
      </c>
      <c r="E114" s="326">
        <v>0</v>
      </c>
      <c r="F114" s="325">
        <v>0.56570671459999999</v>
      </c>
      <c r="G114" s="325">
        <v>0.465449</v>
      </c>
      <c r="H114" s="327">
        <f t="shared" si="5"/>
        <v>5.0293285399999998E-2</v>
      </c>
      <c r="I114" s="45"/>
      <c r="J114" s="328">
        <v>5.3781737357021998E-2</v>
      </c>
      <c r="K114" s="327">
        <f t="shared" si="6"/>
        <v>-3.4884519570219999E-3</v>
      </c>
      <c r="L114" s="45"/>
      <c r="M114" s="202">
        <f t="shared" si="7"/>
        <v>-5.6311815757043634E-3</v>
      </c>
      <c r="N114" s="325">
        <v>1.0076904660471899</v>
      </c>
      <c r="O114" s="329">
        <f t="shared" si="8"/>
        <v>1.8559160300729325E-4</v>
      </c>
      <c r="P114" s="330">
        <f t="shared" si="9"/>
        <v>5.8851479518273068E-7</v>
      </c>
      <c r="Q114" s="103"/>
    </row>
    <row r="115" spans="2:17" ht="14.15" customHeight="1">
      <c r="B115" s="324" t="s">
        <v>961</v>
      </c>
      <c r="C115" s="325">
        <v>3.0000000000000001E-3</v>
      </c>
      <c r="D115" s="326">
        <v>0</v>
      </c>
      <c r="E115" s="326">
        <v>0</v>
      </c>
      <c r="F115" s="325">
        <v>3.11575E-3</v>
      </c>
      <c r="G115" s="325">
        <v>1.3749999999999999E-3</v>
      </c>
      <c r="H115" s="327">
        <f t="shared" si="5"/>
        <v>-1.1574999999999997E-4</v>
      </c>
      <c r="I115" s="45"/>
      <c r="J115" s="328">
        <v>2.4926000000000001E-4</v>
      </c>
      <c r="K115" s="327">
        <f t="shared" si="6"/>
        <v>-3.6500999999999998E-4</v>
      </c>
      <c r="L115" s="45"/>
      <c r="M115" s="202">
        <f t="shared" si="7"/>
        <v>-0.1084721887899293</v>
      </c>
      <c r="N115" s="325">
        <v>1.1322364787047E-2</v>
      </c>
      <c r="O115" s="329">
        <f t="shared" si="8"/>
        <v>2.0852989101942918E-6</v>
      </c>
      <c r="P115" s="330">
        <f t="shared" si="9"/>
        <v>2.4536076861563951E-6</v>
      </c>
      <c r="Q115" s="103"/>
    </row>
    <row r="116" spans="2:17" ht="14.15" customHeight="1">
      <c r="B116" s="324" t="s">
        <v>962</v>
      </c>
      <c r="C116" s="325">
        <v>1</v>
      </c>
      <c r="D116" s="326">
        <v>0</v>
      </c>
      <c r="E116" s="326">
        <v>0</v>
      </c>
      <c r="F116" s="325">
        <v>1.18655925</v>
      </c>
      <c r="G116" s="325">
        <v>0.96947499999999998</v>
      </c>
      <c r="H116" s="327">
        <f t="shared" si="5"/>
        <v>-0.18655924999999995</v>
      </c>
      <c r="I116" s="45"/>
      <c r="J116" s="328">
        <v>0.15785984262</v>
      </c>
      <c r="K116" s="327">
        <f t="shared" si="6"/>
        <v>-0.34441909261999992</v>
      </c>
      <c r="L116" s="45"/>
      <c r="M116" s="202">
        <f t="shared" si="7"/>
        <v>-0.25618432117681178</v>
      </c>
      <c r="N116" s="325">
        <v>1.6773274691668301</v>
      </c>
      <c r="O116" s="329">
        <f t="shared" si="8"/>
        <v>3.0892213855307054E-4</v>
      </c>
      <c r="P116" s="330">
        <f t="shared" si="9"/>
        <v>2.027468550439239E-3</v>
      </c>
      <c r="Q116" s="103"/>
    </row>
    <row r="117" spans="2:17" ht="14.15" customHeight="1">
      <c r="B117" s="324" t="s">
        <v>963</v>
      </c>
      <c r="C117" s="325">
        <v>1.2513000000000001</v>
      </c>
      <c r="D117" s="326">
        <v>0</v>
      </c>
      <c r="E117" s="326">
        <v>0</v>
      </c>
      <c r="F117" s="325">
        <v>0.82565109000000003</v>
      </c>
      <c r="G117" s="325">
        <v>0.80160299999999995</v>
      </c>
      <c r="H117" s="327">
        <f t="shared" si="5"/>
        <v>0.42564891000000005</v>
      </c>
      <c r="I117" s="45"/>
      <c r="J117" s="328">
        <v>9.4355406565200001E-2</v>
      </c>
      <c r="K117" s="327">
        <f t="shared" si="6"/>
        <v>0.33129350343480002</v>
      </c>
      <c r="L117" s="45"/>
      <c r="M117" s="202">
        <f t="shared" si="7"/>
        <v>0.36009909133432033</v>
      </c>
      <c r="N117" s="325">
        <v>1.4585865937450799</v>
      </c>
      <c r="O117" s="329">
        <f t="shared" si="8"/>
        <v>0</v>
      </c>
      <c r="P117" s="330">
        <f t="shared" si="9"/>
        <v>0</v>
      </c>
      <c r="Q117" s="103"/>
    </row>
    <row r="118" spans="2:17" ht="14.15" customHeight="1">
      <c r="B118" s="324" t="s">
        <v>964</v>
      </c>
      <c r="C118" s="325">
        <v>0.64801145747957001</v>
      </c>
      <c r="D118" s="326">
        <v>0</v>
      </c>
      <c r="E118" s="326">
        <v>0</v>
      </c>
      <c r="F118" s="325">
        <v>0.89785577920000004</v>
      </c>
      <c r="G118" s="325">
        <v>0.71451200000000004</v>
      </c>
      <c r="H118" s="327">
        <f t="shared" si="5"/>
        <v>-0.24984432172043003</v>
      </c>
      <c r="I118" s="45"/>
      <c r="J118" s="328">
        <v>7.3265031582720005E-2</v>
      </c>
      <c r="K118" s="327">
        <f t="shared" si="6"/>
        <v>-0.32310935330315005</v>
      </c>
      <c r="L118" s="45"/>
      <c r="M118" s="202">
        <f t="shared" si="7"/>
        <v>-0.33271797876798154</v>
      </c>
      <c r="N118" s="325">
        <v>1.48969970983862</v>
      </c>
      <c r="O118" s="329">
        <f t="shared" si="8"/>
        <v>2.7436575661270748E-4</v>
      </c>
      <c r="P118" s="330">
        <f t="shared" si="9"/>
        <v>3.0372633145817974E-3</v>
      </c>
      <c r="Q118" s="103"/>
    </row>
    <row r="119" spans="2:17" ht="14.15" customHeight="1">
      <c r="B119" s="324" t="s">
        <v>965</v>
      </c>
      <c r="C119" s="325">
        <v>122.77998334953099</v>
      </c>
      <c r="D119" s="326">
        <v>0</v>
      </c>
      <c r="E119" s="326">
        <v>0</v>
      </c>
      <c r="F119" s="325">
        <v>134.84171355000001</v>
      </c>
      <c r="G119" s="325">
        <v>130.91428500000001</v>
      </c>
      <c r="H119" s="327">
        <f t="shared" si="5"/>
        <v>-12.061730200469015</v>
      </c>
      <c r="I119" s="45"/>
      <c r="J119" s="328">
        <v>8.3318694802545004</v>
      </c>
      <c r="K119" s="327">
        <f t="shared" si="6"/>
        <v>-20.393599680723515</v>
      </c>
      <c r="L119" s="45"/>
      <c r="M119" s="202">
        <f t="shared" si="7"/>
        <v>-0.14243968230098755</v>
      </c>
      <c r="N119" s="325">
        <v>380.39409000711902</v>
      </c>
      <c r="O119" s="329">
        <f t="shared" si="8"/>
        <v>7.0059161337362216E-2</v>
      </c>
      <c r="P119" s="330">
        <f t="shared" si="9"/>
        <v>0.14214347446869066</v>
      </c>
      <c r="Q119" s="103"/>
    </row>
    <row r="120" spans="2:17" ht="14.15" customHeight="1">
      <c r="B120" s="324" t="s">
        <v>966</v>
      </c>
      <c r="C120" s="325">
        <v>11.7934960796211</v>
      </c>
      <c r="D120" s="326">
        <v>0</v>
      </c>
      <c r="E120" s="326">
        <v>0</v>
      </c>
      <c r="F120" s="325">
        <v>12.10918676</v>
      </c>
      <c r="G120" s="325">
        <v>11.756492</v>
      </c>
      <c r="H120" s="327">
        <f t="shared" si="5"/>
        <v>-0.31569068037889991</v>
      </c>
      <c r="I120" s="45"/>
      <c r="J120" s="328">
        <v>1.0565265448100001</v>
      </c>
      <c r="K120" s="327">
        <f t="shared" si="6"/>
        <v>-1.3722172251889</v>
      </c>
      <c r="L120" s="45"/>
      <c r="M120" s="202">
        <f t="shared" si="7"/>
        <v>-0.10422657651884082</v>
      </c>
      <c r="N120" s="325">
        <v>33.6790721206958</v>
      </c>
      <c r="O120" s="329">
        <f t="shared" si="8"/>
        <v>6.2028501740190728E-3</v>
      </c>
      <c r="P120" s="330">
        <f t="shared" si="9"/>
        <v>6.7382673318865209E-3</v>
      </c>
      <c r="Q120" s="103"/>
    </row>
    <row r="121" spans="2:17" ht="14.15" customHeight="1">
      <c r="B121" s="324" t="s">
        <v>967</v>
      </c>
      <c r="C121" s="325">
        <v>14.8225029120833</v>
      </c>
      <c r="D121" s="326">
        <v>0</v>
      </c>
      <c r="E121" s="326">
        <v>0</v>
      </c>
      <c r="F121" s="325">
        <v>15.99180314</v>
      </c>
      <c r="G121" s="325">
        <v>13.498837999999999</v>
      </c>
      <c r="H121" s="327">
        <f t="shared" si="5"/>
        <v>-1.1693002279167004</v>
      </c>
      <c r="I121" s="45"/>
      <c r="J121" s="328">
        <v>0.4023537670024</v>
      </c>
      <c r="K121" s="327">
        <f t="shared" si="6"/>
        <v>-1.5716539949191004</v>
      </c>
      <c r="L121" s="45"/>
      <c r="M121" s="202">
        <f t="shared" si="7"/>
        <v>-9.586671664999151E-2</v>
      </c>
      <c r="N121" s="325">
        <v>35.9772275404233</v>
      </c>
      <c r="O121" s="329">
        <f t="shared" si="8"/>
        <v>6.6261134306222682E-3</v>
      </c>
      <c r="P121" s="330">
        <f t="shared" si="9"/>
        <v>6.0896814171535396E-3</v>
      </c>
      <c r="Q121" s="103"/>
    </row>
    <row r="122" spans="2:17" ht="14.15" customHeight="1">
      <c r="B122" s="324" t="s">
        <v>968</v>
      </c>
      <c r="C122" s="325">
        <v>1.94</v>
      </c>
      <c r="D122" s="326">
        <v>0</v>
      </c>
      <c r="E122" s="326">
        <v>0</v>
      </c>
      <c r="F122" s="325">
        <v>1.8093762799999999</v>
      </c>
      <c r="G122" s="325">
        <v>1.7566759999999999</v>
      </c>
      <c r="H122" s="327">
        <f t="shared" si="5"/>
        <v>0.13062372</v>
      </c>
      <c r="I122" s="45"/>
      <c r="J122" s="328">
        <v>7.8056492719199996E-2</v>
      </c>
      <c r="K122" s="327">
        <f t="shared" si="6"/>
        <v>5.2567227280800002E-2</v>
      </c>
      <c r="L122" s="45"/>
      <c r="M122" s="202">
        <f t="shared" si="7"/>
        <v>2.7851178617115502E-2</v>
      </c>
      <c r="N122" s="325">
        <v>4.4314846788159299</v>
      </c>
      <c r="O122" s="329">
        <f t="shared" si="8"/>
        <v>0</v>
      </c>
      <c r="P122" s="330">
        <f t="shared" si="9"/>
        <v>0</v>
      </c>
      <c r="Q122" s="103"/>
    </row>
    <row r="123" spans="2:17" ht="14.15" customHeight="1">
      <c r="B123" s="324" t="s">
        <v>969</v>
      </c>
      <c r="C123" s="325">
        <v>6.0799423772086998</v>
      </c>
      <c r="D123" s="326">
        <v>0</v>
      </c>
      <c r="E123" s="326">
        <v>0</v>
      </c>
      <c r="F123" s="325">
        <v>7.6521594300000002</v>
      </c>
      <c r="G123" s="325">
        <v>7.4292809999999996</v>
      </c>
      <c r="H123" s="327">
        <f t="shared" si="5"/>
        <v>-1.5722170527913004</v>
      </c>
      <c r="I123" s="45"/>
      <c r="J123" s="328">
        <v>0.74554989326489995</v>
      </c>
      <c r="K123" s="327">
        <f t="shared" si="6"/>
        <v>-2.3177669460562003</v>
      </c>
      <c r="L123" s="45"/>
      <c r="M123" s="202">
        <f t="shared" si="7"/>
        <v>-0.27599990150112602</v>
      </c>
      <c r="N123" s="325">
        <v>18.460060929999401</v>
      </c>
      <c r="O123" s="329">
        <f t="shared" si="8"/>
        <v>3.3998855948791451E-3</v>
      </c>
      <c r="P123" s="330">
        <f t="shared" si="9"/>
        <v>2.5898950021908045E-2</v>
      </c>
      <c r="Q123" s="103"/>
    </row>
    <row r="124" spans="2:17" ht="14.15" customHeight="1">
      <c r="B124" s="324" t="s">
        <v>970</v>
      </c>
      <c r="C124" s="325">
        <v>0.45</v>
      </c>
      <c r="D124" s="326">
        <v>0</v>
      </c>
      <c r="E124" s="326">
        <v>0</v>
      </c>
      <c r="F124" s="325">
        <v>0.36286929870000001</v>
      </c>
      <c r="G124" s="325">
        <v>0.28642299999999998</v>
      </c>
      <c r="H124" s="327">
        <f t="shared" si="5"/>
        <v>8.7130701300000002E-2</v>
      </c>
      <c r="I124" s="45"/>
      <c r="J124" s="328">
        <v>1.9253844989021999E-2</v>
      </c>
      <c r="K124" s="327">
        <f t="shared" si="6"/>
        <v>6.7876856310978007E-2</v>
      </c>
      <c r="L124" s="45"/>
      <c r="M124" s="202">
        <f t="shared" si="7"/>
        <v>0.17763084343882948</v>
      </c>
      <c r="N124" s="325">
        <v>0.80262303542573699</v>
      </c>
      <c r="O124" s="329">
        <f t="shared" si="8"/>
        <v>0</v>
      </c>
      <c r="P124" s="330">
        <f t="shared" si="9"/>
        <v>0</v>
      </c>
      <c r="Q124" s="103"/>
    </row>
    <row r="125" spans="2:17" ht="14.15" customHeight="1">
      <c r="B125" s="324" t="s">
        <v>971</v>
      </c>
      <c r="C125" s="325">
        <v>18.6282366221219</v>
      </c>
      <c r="D125" s="326">
        <v>0</v>
      </c>
      <c r="E125" s="326">
        <v>0</v>
      </c>
      <c r="F125" s="325">
        <v>17.187922090000001</v>
      </c>
      <c r="G125" s="325">
        <v>16.687303</v>
      </c>
      <c r="H125" s="327">
        <f t="shared" si="5"/>
        <v>1.4403145321218993</v>
      </c>
      <c r="I125" s="45"/>
      <c r="J125" s="328">
        <v>1.7122607986058</v>
      </c>
      <c r="K125" s="327">
        <f t="shared" si="6"/>
        <v>-0.27194626648390074</v>
      </c>
      <c r="L125" s="45"/>
      <c r="M125" s="202">
        <f t="shared" si="7"/>
        <v>-1.4388552115432003E-2</v>
      </c>
      <c r="N125" s="325">
        <v>26.152985767105601</v>
      </c>
      <c r="O125" s="329">
        <f t="shared" si="8"/>
        <v>4.8167316408020393E-3</v>
      </c>
      <c r="P125" s="330">
        <f t="shared" si="9"/>
        <v>9.9721003231976864E-5</v>
      </c>
      <c r="Q125" s="103"/>
    </row>
    <row r="126" spans="2:17" ht="14.15" customHeight="1">
      <c r="B126" s="324" t="s">
        <v>972</v>
      </c>
      <c r="C126" s="325">
        <v>32.766916088977801</v>
      </c>
      <c r="D126" s="326">
        <v>0</v>
      </c>
      <c r="E126" s="326">
        <v>0</v>
      </c>
      <c r="F126" s="325">
        <v>32.606395849999998</v>
      </c>
      <c r="G126" s="325">
        <v>31.656694999999999</v>
      </c>
      <c r="H126" s="327">
        <f t="shared" si="5"/>
        <v>0.16052023897780288</v>
      </c>
      <c r="I126" s="45"/>
      <c r="J126" s="328">
        <v>2.4705866135545</v>
      </c>
      <c r="K126" s="327">
        <f t="shared" si="6"/>
        <v>-2.3100663745766972</v>
      </c>
      <c r="L126" s="45"/>
      <c r="M126" s="202">
        <f t="shared" si="7"/>
        <v>-6.5857043916958652E-2</v>
      </c>
      <c r="N126" s="325">
        <v>46.914766526963497</v>
      </c>
      <c r="O126" s="329">
        <f t="shared" si="8"/>
        <v>8.6405369682681036E-3</v>
      </c>
      <c r="P126" s="330">
        <f t="shared" si="9"/>
        <v>3.7475306929318484E-3</v>
      </c>
      <c r="Q126" s="103"/>
    </row>
    <row r="127" spans="2:17" ht="14.15" customHeight="1">
      <c r="B127" s="324" t="s">
        <v>973</v>
      </c>
      <c r="C127" s="325">
        <v>0.1</v>
      </c>
      <c r="D127" s="326">
        <v>0</v>
      </c>
      <c r="E127" s="326">
        <v>0</v>
      </c>
      <c r="F127" s="325">
        <v>2.7518304E-2</v>
      </c>
      <c r="G127" s="325">
        <v>1.6698000000000001E-2</v>
      </c>
      <c r="H127" s="327">
        <f t="shared" si="5"/>
        <v>7.2481696000000012E-2</v>
      </c>
      <c r="I127" s="45"/>
      <c r="J127" s="328">
        <v>1.7914415903999999E-3</v>
      </c>
      <c r="K127" s="327">
        <f t="shared" si="6"/>
        <v>7.0690254409600015E-2</v>
      </c>
      <c r="L127" s="45"/>
      <c r="M127" s="202">
        <f t="shared" si="7"/>
        <v>2.4118344593463008</v>
      </c>
      <c r="N127" s="325">
        <v>7.5777449316000903E-2</v>
      </c>
      <c r="O127" s="329">
        <f t="shared" si="8"/>
        <v>0</v>
      </c>
      <c r="P127" s="330">
        <f t="shared" si="9"/>
        <v>0</v>
      </c>
      <c r="Q127" s="103"/>
    </row>
    <row r="128" spans="2:17" ht="14.15" customHeight="1">
      <c r="B128" s="324" t="s">
        <v>974</v>
      </c>
      <c r="C128" s="325">
        <v>15.047198086047899</v>
      </c>
      <c r="D128" s="326">
        <v>0</v>
      </c>
      <c r="E128" s="326">
        <v>0</v>
      </c>
      <c r="F128" s="325">
        <v>13.661738720000001</v>
      </c>
      <c r="G128" s="325">
        <v>13.263824</v>
      </c>
      <c r="H128" s="327">
        <f t="shared" si="5"/>
        <v>1.3854593660478987</v>
      </c>
      <c r="I128" s="45"/>
      <c r="J128" s="328">
        <v>0.96861727524800001</v>
      </c>
      <c r="K128" s="327">
        <f t="shared" si="6"/>
        <v>0.41684209079989865</v>
      </c>
      <c r="L128" s="45"/>
      <c r="M128" s="202">
        <f t="shared" si="7"/>
        <v>2.8491589058755006E-2</v>
      </c>
      <c r="N128" s="325">
        <v>20.608019696070901</v>
      </c>
      <c r="O128" s="329">
        <f t="shared" si="8"/>
        <v>0</v>
      </c>
      <c r="P128" s="330">
        <f t="shared" si="9"/>
        <v>0</v>
      </c>
      <c r="Q128" s="103"/>
    </row>
    <row r="129" spans="2:17" ht="14.15" customHeight="1">
      <c r="B129" s="324" t="s">
        <v>975</v>
      </c>
      <c r="C129" s="325">
        <v>17.6461552072256</v>
      </c>
      <c r="D129" s="326">
        <v>0</v>
      </c>
      <c r="E129" s="326">
        <v>0</v>
      </c>
      <c r="F129" s="325">
        <v>15.41859221</v>
      </c>
      <c r="G129" s="325">
        <v>14.969507</v>
      </c>
      <c r="H129" s="327">
        <f t="shared" si="5"/>
        <v>2.2275629972256006</v>
      </c>
      <c r="I129" s="45"/>
      <c r="J129" s="328">
        <v>1.6591947077181</v>
      </c>
      <c r="K129" s="327">
        <f t="shared" si="6"/>
        <v>0.56836828950750062</v>
      </c>
      <c r="L129" s="45"/>
      <c r="M129" s="202">
        <f t="shared" si="7"/>
        <v>3.3281144228226783E-2</v>
      </c>
      <c r="N129" s="325">
        <v>36.113353783748302</v>
      </c>
      <c r="O129" s="329">
        <f t="shared" si="8"/>
        <v>0</v>
      </c>
      <c r="P129" s="330">
        <f t="shared" si="9"/>
        <v>0</v>
      </c>
      <c r="Q129" s="103"/>
    </row>
    <row r="130" spans="2:17" ht="14.15" customHeight="1">
      <c r="B130" s="324" t="s">
        <v>976</v>
      </c>
      <c r="C130" s="325">
        <v>0.4</v>
      </c>
      <c r="D130" s="326">
        <v>0</v>
      </c>
      <c r="E130" s="326">
        <v>0</v>
      </c>
      <c r="F130" s="325">
        <v>0.24040089000000001</v>
      </c>
      <c r="G130" s="325">
        <v>0.171263</v>
      </c>
      <c r="H130" s="327">
        <f t="shared" si="5"/>
        <v>0.15959911000000002</v>
      </c>
      <c r="I130" s="45"/>
      <c r="J130" s="328">
        <v>1.0363682367899999E-2</v>
      </c>
      <c r="K130" s="327">
        <f t="shared" si="6"/>
        <v>0.14923542763210002</v>
      </c>
      <c r="L130" s="45"/>
      <c r="M130" s="202">
        <f t="shared" si="7"/>
        <v>0.59512165623282209</v>
      </c>
      <c r="N130" s="325">
        <v>0.13183066018423401</v>
      </c>
      <c r="O130" s="329">
        <f t="shared" si="8"/>
        <v>0</v>
      </c>
      <c r="P130" s="330">
        <f t="shared" si="9"/>
        <v>0</v>
      </c>
      <c r="Q130" s="103"/>
    </row>
    <row r="131" spans="2:17" ht="14.15" customHeight="1">
      <c r="B131" s="324" t="s">
        <v>977</v>
      </c>
      <c r="C131" s="325">
        <v>0.4</v>
      </c>
      <c r="D131" s="326">
        <v>0</v>
      </c>
      <c r="E131" s="326">
        <v>0</v>
      </c>
      <c r="F131" s="325">
        <v>0.38739144599999997</v>
      </c>
      <c r="G131" s="325">
        <v>0.28931400000000002</v>
      </c>
      <c r="H131" s="327">
        <f t="shared" si="5"/>
        <v>1.260855400000005E-2</v>
      </c>
      <c r="I131" s="45"/>
      <c r="J131" s="328">
        <v>1.9962281212380001E-2</v>
      </c>
      <c r="K131" s="327">
        <f t="shared" si="6"/>
        <v>-7.3537272123799513E-3</v>
      </c>
      <c r="L131" s="45"/>
      <c r="M131" s="202">
        <f t="shared" si="7"/>
        <v>-1.8052436300763183E-2</v>
      </c>
      <c r="N131" s="325">
        <v>0.901830744211786</v>
      </c>
      <c r="O131" s="329">
        <f t="shared" si="8"/>
        <v>1.6609486652788039E-4</v>
      </c>
      <c r="P131" s="330">
        <f t="shared" si="9"/>
        <v>5.4128731857324022E-6</v>
      </c>
      <c r="Q131" s="103"/>
    </row>
    <row r="132" spans="2:17" ht="14.15" customHeight="1">
      <c r="B132" s="324" t="s">
        <v>978</v>
      </c>
      <c r="C132" s="325">
        <v>0.200536308181818</v>
      </c>
      <c r="D132" s="326">
        <v>0</v>
      </c>
      <c r="E132" s="326">
        <v>0</v>
      </c>
      <c r="F132" s="325">
        <v>0.24291629000000001</v>
      </c>
      <c r="G132" s="325">
        <v>0.18244299999999999</v>
      </c>
      <c r="H132" s="327">
        <f t="shared" si="5"/>
        <v>-4.2379981818182005E-2</v>
      </c>
      <c r="I132" s="45"/>
      <c r="J132" s="328">
        <v>1.0299650695999999E-2</v>
      </c>
      <c r="K132" s="327">
        <f t="shared" si="6"/>
        <v>-5.2679632514182007E-2</v>
      </c>
      <c r="L132" s="45"/>
      <c r="M132" s="202">
        <f t="shared" si="7"/>
        <v>-0.208042322965073</v>
      </c>
      <c r="N132" s="325">
        <v>0.33987592078747803</v>
      </c>
      <c r="O132" s="329">
        <f t="shared" si="8"/>
        <v>6.2596719020237239E-5</v>
      </c>
      <c r="P132" s="330">
        <f t="shared" si="9"/>
        <v>2.7092866637780318E-4</v>
      </c>
      <c r="Q132" s="103"/>
    </row>
    <row r="133" spans="2:17" ht="14.15" customHeight="1">
      <c r="B133" s="324" t="s">
        <v>979</v>
      </c>
      <c r="C133" s="325">
        <v>0.102541659859155</v>
      </c>
      <c r="D133" s="326">
        <v>0</v>
      </c>
      <c r="E133" s="326">
        <v>0</v>
      </c>
      <c r="F133" s="325">
        <v>0.1047901</v>
      </c>
      <c r="G133" s="325">
        <v>7.0669999999999997E-2</v>
      </c>
      <c r="H133" s="327">
        <f t="shared" si="5"/>
        <v>-2.2484401408449928E-3</v>
      </c>
      <c r="I133" s="45"/>
      <c r="J133" s="328">
        <v>2.1078528615000001E-2</v>
      </c>
      <c r="K133" s="327">
        <f t="shared" si="6"/>
        <v>-2.3326968755844994E-2</v>
      </c>
      <c r="L133" s="45"/>
      <c r="M133" s="202">
        <f t="shared" si="7"/>
        <v>-0.18532790110231703</v>
      </c>
      <c r="N133" s="325">
        <v>0.232763509387788</v>
      </c>
      <c r="O133" s="329">
        <f t="shared" si="8"/>
        <v>4.2869268177495814E-5</v>
      </c>
      <c r="P133" s="330">
        <f t="shared" si="9"/>
        <v>1.4724063583489792E-4</v>
      </c>
      <c r="Q133" s="103"/>
    </row>
    <row r="134" spans="2:17" ht="14.15" customHeight="1">
      <c r="B134" s="324" t="s">
        <v>980</v>
      </c>
      <c r="C134" s="325">
        <v>0.1</v>
      </c>
      <c r="D134" s="326">
        <v>0</v>
      </c>
      <c r="E134" s="326">
        <v>0</v>
      </c>
      <c r="F134" s="325">
        <v>6.5881477999999993E-2</v>
      </c>
      <c r="G134" s="325">
        <v>4.3810000000000002E-2</v>
      </c>
      <c r="H134" s="327">
        <f t="shared" si="5"/>
        <v>3.4118522000000012E-2</v>
      </c>
      <c r="I134" s="45"/>
      <c r="J134" s="328">
        <v>4.0121820102000001E-3</v>
      </c>
      <c r="K134" s="327">
        <f t="shared" si="6"/>
        <v>3.0106339989800012E-2</v>
      </c>
      <c r="L134" s="45"/>
      <c r="M134" s="202">
        <f t="shared" si="7"/>
        <v>0.43074493431029964</v>
      </c>
      <c r="N134" s="325">
        <v>5.9735767895981E-2</v>
      </c>
      <c r="O134" s="329">
        <f t="shared" si="8"/>
        <v>0</v>
      </c>
      <c r="P134" s="330">
        <f t="shared" si="9"/>
        <v>0</v>
      </c>
      <c r="Q134" s="103"/>
    </row>
    <row r="135" spans="2:17" ht="14.15" customHeight="1">
      <c r="B135" s="324" t="s">
        <v>981</v>
      </c>
      <c r="C135" s="325">
        <v>0.1</v>
      </c>
      <c r="D135" s="326">
        <v>0</v>
      </c>
      <c r="E135" s="326">
        <v>0</v>
      </c>
      <c r="F135" s="325">
        <v>8.1723187000000003E-2</v>
      </c>
      <c r="G135" s="325">
        <v>6.1032999999999997E-2</v>
      </c>
      <c r="H135" s="327">
        <f t="shared" si="5"/>
        <v>1.8276813000000003E-2</v>
      </c>
      <c r="I135" s="45"/>
      <c r="J135" s="328">
        <v>5.3683961540299998E-3</v>
      </c>
      <c r="K135" s="327">
        <f t="shared" si="6"/>
        <v>1.2908416845970003E-2</v>
      </c>
      <c r="L135" s="45"/>
      <c r="M135" s="202">
        <f t="shared" si="7"/>
        <v>0.14821658280272851</v>
      </c>
      <c r="N135" s="325">
        <v>0.21422482279937999</v>
      </c>
      <c r="O135" s="329">
        <f t="shared" si="8"/>
        <v>0</v>
      </c>
      <c r="P135" s="330">
        <f t="shared" si="9"/>
        <v>0</v>
      </c>
      <c r="Q135" s="103"/>
    </row>
    <row r="136" spans="2:17" ht="14.15" customHeight="1">
      <c r="B136" s="324" t="s">
        <v>982</v>
      </c>
      <c r="C136" s="325">
        <v>0.1</v>
      </c>
      <c r="D136" s="326">
        <v>0</v>
      </c>
      <c r="E136" s="326">
        <v>0</v>
      </c>
      <c r="F136" s="325">
        <v>0.128500946</v>
      </c>
      <c r="G136" s="325">
        <v>8.9112999999999998E-2</v>
      </c>
      <c r="H136" s="327">
        <f t="shared" si="5"/>
        <v>-2.8500945999999999E-2</v>
      </c>
      <c r="I136" s="45"/>
      <c r="J136" s="328">
        <v>7.9053781979199992E-3</v>
      </c>
      <c r="K136" s="327">
        <f t="shared" si="6"/>
        <v>-3.6406324197919997E-2</v>
      </c>
      <c r="L136" s="45"/>
      <c r="M136" s="202">
        <f t="shared" si="7"/>
        <v>-0.26689616051156034</v>
      </c>
      <c r="N136" s="325">
        <v>0.119471535791962</v>
      </c>
      <c r="O136" s="329">
        <f t="shared" si="8"/>
        <v>2.2003695170750065E-5</v>
      </c>
      <c r="P136" s="330">
        <f t="shared" si="9"/>
        <v>1.567401551077044E-4</v>
      </c>
      <c r="Q136" s="103"/>
    </row>
    <row r="137" spans="2:17" ht="14.15" customHeight="1">
      <c r="B137" s="324" t="s">
        <v>983</v>
      </c>
      <c r="C137" s="325">
        <v>0.18942459224788699</v>
      </c>
      <c r="D137" s="326">
        <v>0</v>
      </c>
      <c r="E137" s="326">
        <v>0</v>
      </c>
      <c r="F137" s="325">
        <v>0.2325553776</v>
      </c>
      <c r="G137" s="325">
        <v>0.13439400000000001</v>
      </c>
      <c r="H137" s="327">
        <f t="shared" si="5"/>
        <v>-4.313078535211301E-2</v>
      </c>
      <c r="I137" s="45"/>
      <c r="J137" s="328">
        <v>1.3467281916815999E-2</v>
      </c>
      <c r="K137" s="327">
        <f t="shared" si="6"/>
        <v>-5.6598067268929006E-2</v>
      </c>
      <c r="L137" s="45"/>
      <c r="M137" s="202">
        <f t="shared" si="7"/>
        <v>-0.23005225364235379</v>
      </c>
      <c r="N137" s="325">
        <v>0.14007007644574901</v>
      </c>
      <c r="O137" s="329">
        <f t="shared" si="8"/>
        <v>2.5797435717431194E-5</v>
      </c>
      <c r="P137" s="330">
        <f t="shared" si="9"/>
        <v>1.3653045044811684E-4</v>
      </c>
      <c r="Q137" s="103"/>
    </row>
    <row r="138" spans="2:17" ht="14.15" customHeight="1">
      <c r="B138" s="324" t="s">
        <v>984</v>
      </c>
      <c r="C138" s="325">
        <v>9.0742309499204108</v>
      </c>
      <c r="D138" s="326">
        <v>0</v>
      </c>
      <c r="E138" s="326">
        <v>0</v>
      </c>
      <c r="F138" s="325">
        <v>6.3654298699999998</v>
      </c>
      <c r="G138" s="325">
        <v>6.1800290000000002</v>
      </c>
      <c r="H138" s="327">
        <f t="shared" si="5"/>
        <v>2.708801079920411</v>
      </c>
      <c r="I138" s="45"/>
      <c r="J138" s="328">
        <v>0.23908554591719999</v>
      </c>
      <c r="K138" s="327">
        <f t="shared" si="6"/>
        <v>2.4697155340032109</v>
      </c>
      <c r="L138" s="45"/>
      <c r="M138" s="202">
        <f t="shared" si="7"/>
        <v>0.37394348842779257</v>
      </c>
      <c r="N138" s="325">
        <v>5.5635627019673599</v>
      </c>
      <c r="O138" s="329">
        <f t="shared" si="8"/>
        <v>0</v>
      </c>
      <c r="P138" s="330">
        <f t="shared" si="9"/>
        <v>0</v>
      </c>
      <c r="Q138" s="103"/>
    </row>
    <row r="139" spans="2:17" ht="14.15" customHeight="1">
      <c r="B139" s="324" t="s">
        <v>985</v>
      </c>
      <c r="C139" s="325">
        <v>0.122129295714286</v>
      </c>
      <c r="D139" s="326">
        <v>0</v>
      </c>
      <c r="E139" s="326">
        <v>0</v>
      </c>
      <c r="F139" s="325">
        <v>0.17274355999999999</v>
      </c>
      <c r="G139" s="325">
        <v>0.12305199999999999</v>
      </c>
      <c r="H139" s="327">
        <f t="shared" si="5"/>
        <v>-5.0614264285713986E-2</v>
      </c>
      <c r="I139" s="45"/>
      <c r="J139" s="328">
        <v>2.03336444476E-2</v>
      </c>
      <c r="K139" s="327">
        <f t="shared" si="6"/>
        <v>-7.0947908733313983E-2</v>
      </c>
      <c r="L139" s="45"/>
      <c r="M139" s="202">
        <f t="shared" si="7"/>
        <v>-0.36745875276316642</v>
      </c>
      <c r="N139" s="325">
        <v>0.235611068688623</v>
      </c>
      <c r="O139" s="329">
        <f t="shared" si="8"/>
        <v>4.3393718009172147E-5</v>
      </c>
      <c r="P139" s="330">
        <f t="shared" si="9"/>
        <v>5.8592773465450843E-4</v>
      </c>
      <c r="Q139" s="103"/>
    </row>
    <row r="140" spans="2:17" ht="14.15" customHeight="1">
      <c r="B140" s="324" t="s">
        <v>986</v>
      </c>
      <c r="C140" s="325">
        <v>2.7759198705391301</v>
      </c>
      <c r="D140" s="326">
        <v>0</v>
      </c>
      <c r="E140" s="326">
        <v>0</v>
      </c>
      <c r="F140" s="325">
        <v>2.6626539887999998</v>
      </c>
      <c r="G140" s="325">
        <v>2.2094879999999999</v>
      </c>
      <c r="H140" s="327">
        <f t="shared" si="5"/>
        <v>0.11326588173913033</v>
      </c>
      <c r="I140" s="45"/>
      <c r="J140" s="328">
        <v>0.23205029512392</v>
      </c>
      <c r="K140" s="327">
        <f t="shared" si="6"/>
        <v>-0.11878441338478968</v>
      </c>
      <c r="L140" s="45"/>
      <c r="M140" s="202">
        <f t="shared" si="7"/>
        <v>-4.1035077069693393E-2</v>
      </c>
      <c r="N140" s="325">
        <v>5.3498472049721704</v>
      </c>
      <c r="O140" s="329">
        <f t="shared" si="8"/>
        <v>9.8530923142461859E-4</v>
      </c>
      <c r="P140" s="330">
        <f t="shared" si="9"/>
        <v>1.6591400947176471E-4</v>
      </c>
      <c r="Q140" s="103"/>
    </row>
    <row r="141" spans="2:17" ht="14.15" customHeight="1">
      <c r="B141" s="324" t="s">
        <v>987</v>
      </c>
      <c r="C141" s="325">
        <v>6.2685000000000005E-2</v>
      </c>
      <c r="D141" s="326">
        <v>0</v>
      </c>
      <c r="E141" s="326">
        <v>0</v>
      </c>
      <c r="F141" s="325">
        <v>3.3721170000000002E-2</v>
      </c>
      <c r="G141" s="325">
        <v>3.2738999999999997E-2</v>
      </c>
      <c r="H141" s="327">
        <f t="shared" ref="H141:H204" si="10">+C141+D141-E141-F141</f>
        <v>2.8963830000000003E-2</v>
      </c>
      <c r="I141" s="45"/>
      <c r="J141" s="328">
        <v>8.1413020730999996E-3</v>
      </c>
      <c r="K141" s="327">
        <f t="shared" ref="K141:K204" si="11">+H141-J141</f>
        <v>2.0822527926900002E-2</v>
      </c>
      <c r="L141" s="45"/>
      <c r="M141" s="202">
        <f t="shared" ref="M141:M204" si="12">+IF(ISERROR(K141/(F141+J141)),0,K141/(F141+J141))</f>
        <v>0.49740320854773756</v>
      </c>
      <c r="N141" s="325">
        <v>0.109951832054691</v>
      </c>
      <c r="O141" s="329">
        <f t="shared" ref="O141:O204" si="13">IF(K141&lt;0,N141/$N$263,0)</f>
        <v>0</v>
      </c>
      <c r="P141" s="330">
        <f t="shared" ref="P141:P204" si="14">(M141^2*O141)*100</f>
        <v>0</v>
      </c>
      <c r="Q141" s="103"/>
    </row>
    <row r="142" spans="2:17" ht="14.15" customHeight="1">
      <c r="B142" s="324" t="s">
        <v>988</v>
      </c>
      <c r="C142" s="325">
        <v>0.142906168318605</v>
      </c>
      <c r="D142" s="326">
        <v>0</v>
      </c>
      <c r="E142" s="326">
        <v>0</v>
      </c>
      <c r="F142" s="325">
        <v>0.11795972</v>
      </c>
      <c r="G142" s="325">
        <v>0.114524</v>
      </c>
      <c r="H142" s="327">
        <f t="shared" si="10"/>
        <v>2.4946448318605E-2</v>
      </c>
      <c r="I142" s="45"/>
      <c r="J142" s="328">
        <v>5.4650738275999998E-3</v>
      </c>
      <c r="K142" s="327">
        <f t="shared" si="11"/>
        <v>1.9481374491005E-2</v>
      </c>
      <c r="L142" s="45"/>
      <c r="M142" s="202">
        <f t="shared" si="12"/>
        <v>0.15784004077994751</v>
      </c>
      <c r="N142" s="325">
        <v>0.224615885483154</v>
      </c>
      <c r="O142" s="329">
        <f t="shared" si="13"/>
        <v>0</v>
      </c>
      <c r="P142" s="330">
        <f t="shared" si="14"/>
        <v>0</v>
      </c>
      <c r="Q142" s="103"/>
    </row>
    <row r="143" spans="2:17" ht="14.15" customHeight="1">
      <c r="B143" s="324" t="s">
        <v>989</v>
      </c>
      <c r="C143" s="325">
        <v>0.54725000000000001</v>
      </c>
      <c r="D143" s="326">
        <v>0</v>
      </c>
      <c r="E143" s="326">
        <v>0</v>
      </c>
      <c r="F143" s="325">
        <v>0.44040121999999998</v>
      </c>
      <c r="G143" s="325">
        <v>0.42757400000000001</v>
      </c>
      <c r="H143" s="327">
        <f t="shared" si="10"/>
        <v>0.10684878000000003</v>
      </c>
      <c r="I143" s="45"/>
      <c r="J143" s="328">
        <v>2.6525365480599999E-2</v>
      </c>
      <c r="K143" s="327">
        <f t="shared" si="11"/>
        <v>8.0323414519400033E-2</v>
      </c>
      <c r="L143" s="45"/>
      <c r="M143" s="202">
        <f t="shared" si="12"/>
        <v>0.17202578952904224</v>
      </c>
      <c r="N143" s="325">
        <v>0.61887174042211701</v>
      </c>
      <c r="O143" s="329">
        <f t="shared" si="13"/>
        <v>0</v>
      </c>
      <c r="P143" s="330">
        <f t="shared" si="14"/>
        <v>0</v>
      </c>
      <c r="Q143" s="103"/>
    </row>
    <row r="144" spans="2:17" ht="14.15" customHeight="1">
      <c r="B144" s="324" t="s">
        <v>990</v>
      </c>
      <c r="C144" s="325">
        <v>2.7361477918894699</v>
      </c>
      <c r="D144" s="326">
        <v>0</v>
      </c>
      <c r="E144" s="326">
        <v>0</v>
      </c>
      <c r="F144" s="325">
        <v>3.0232055299999998</v>
      </c>
      <c r="G144" s="325">
        <v>2.9351509999999998</v>
      </c>
      <c r="H144" s="327">
        <f t="shared" si="10"/>
        <v>-0.28705773811052993</v>
      </c>
      <c r="I144" s="45"/>
      <c r="J144" s="328">
        <v>0.26555837375519997</v>
      </c>
      <c r="K144" s="327">
        <f t="shared" si="11"/>
        <v>-0.5526161118657299</v>
      </c>
      <c r="L144" s="45"/>
      <c r="M144" s="202">
        <f t="shared" si="12"/>
        <v>-0.16803155472326178</v>
      </c>
      <c r="N144" s="325">
        <v>6.0538470757159502</v>
      </c>
      <c r="O144" s="329">
        <f t="shared" si="13"/>
        <v>1.1149685553247285E-3</v>
      </c>
      <c r="P144" s="330">
        <f t="shared" si="14"/>
        <v>3.1480694943794131E-3</v>
      </c>
      <c r="Q144" s="103"/>
    </row>
    <row r="145" spans="2:17" ht="14.15" customHeight="1">
      <c r="B145" s="324" t="s">
        <v>991</v>
      </c>
      <c r="C145" s="325">
        <v>0.43</v>
      </c>
      <c r="D145" s="326">
        <v>0</v>
      </c>
      <c r="E145" s="326">
        <v>0</v>
      </c>
      <c r="F145" s="325">
        <v>0.31971803999999998</v>
      </c>
      <c r="G145" s="325">
        <v>0.20166799999999999</v>
      </c>
      <c r="H145" s="327">
        <f t="shared" si="10"/>
        <v>0.11028196000000001</v>
      </c>
      <c r="I145" s="45"/>
      <c r="J145" s="328">
        <v>1.40164388736E-2</v>
      </c>
      <c r="K145" s="327">
        <f t="shared" si="11"/>
        <v>9.6265521126400008E-2</v>
      </c>
      <c r="L145" s="45"/>
      <c r="M145" s="202">
        <f t="shared" si="12"/>
        <v>0.28844943276855739</v>
      </c>
      <c r="N145" s="325">
        <v>0.50577842745157797</v>
      </c>
      <c r="O145" s="329">
        <f t="shared" si="13"/>
        <v>0</v>
      </c>
      <c r="P145" s="330">
        <f t="shared" si="14"/>
        <v>0</v>
      </c>
      <c r="Q145" s="103"/>
    </row>
    <row r="146" spans="2:17" ht="14.15" customHeight="1">
      <c r="B146" s="324" t="s">
        <v>992</v>
      </c>
      <c r="C146" s="325">
        <v>8.2000000000000003E-2</v>
      </c>
      <c r="D146" s="326">
        <v>0</v>
      </c>
      <c r="E146" s="326">
        <v>0</v>
      </c>
      <c r="F146" s="325">
        <v>4.6304539999999998E-2</v>
      </c>
      <c r="G146" s="325">
        <v>3.6218E-2</v>
      </c>
      <c r="H146" s="327">
        <f t="shared" si="10"/>
        <v>3.5695460000000005E-2</v>
      </c>
      <c r="I146" s="45"/>
      <c r="J146" s="328">
        <v>2.9667318778E-3</v>
      </c>
      <c r="K146" s="327">
        <f t="shared" si="11"/>
        <v>3.2728728122200006E-2</v>
      </c>
      <c r="L146" s="45"/>
      <c r="M146" s="202">
        <f t="shared" si="12"/>
        <v>0.66425580008107088</v>
      </c>
      <c r="N146" s="325">
        <v>9.4244427475449297E-2</v>
      </c>
      <c r="O146" s="329">
        <f t="shared" si="13"/>
        <v>0</v>
      </c>
      <c r="P146" s="330">
        <f t="shared" si="14"/>
        <v>0</v>
      </c>
      <c r="Q146" s="103"/>
    </row>
    <row r="147" spans="2:17" ht="14.15" customHeight="1">
      <c r="B147" s="324" t="s">
        <v>993</v>
      </c>
      <c r="C147" s="325">
        <v>0.01</v>
      </c>
      <c r="D147" s="326">
        <v>0</v>
      </c>
      <c r="E147" s="326">
        <v>0</v>
      </c>
      <c r="F147" s="325">
        <v>5.3032742999999999E-3</v>
      </c>
      <c r="G147" s="325">
        <v>3.0109999999999998E-3</v>
      </c>
      <c r="H147" s="327">
        <f t="shared" si="10"/>
        <v>4.6967257000000004E-3</v>
      </c>
      <c r="I147" s="45"/>
      <c r="J147" s="328">
        <v>3.9387418226100002E-4</v>
      </c>
      <c r="K147" s="327">
        <f t="shared" si="11"/>
        <v>4.302851517739E-3</v>
      </c>
      <c r="L147" s="45"/>
      <c r="M147" s="202">
        <f t="shared" si="12"/>
        <v>0.75526406431860238</v>
      </c>
      <c r="N147" s="325">
        <v>2.0419625953014001E-2</v>
      </c>
      <c r="O147" s="329">
        <f t="shared" si="13"/>
        <v>0</v>
      </c>
      <c r="P147" s="330">
        <f t="shared" si="14"/>
        <v>0</v>
      </c>
      <c r="Q147" s="103"/>
    </row>
    <row r="148" spans="2:17" ht="14.15" customHeight="1">
      <c r="B148" s="324" t="s">
        <v>994</v>
      </c>
      <c r="C148" s="325">
        <v>0.20596500000000001</v>
      </c>
      <c r="D148" s="326">
        <v>0</v>
      </c>
      <c r="E148" s="326">
        <v>0</v>
      </c>
      <c r="F148" s="325">
        <v>0.11589457</v>
      </c>
      <c r="G148" s="325">
        <v>0.11251899999999999</v>
      </c>
      <c r="H148" s="327">
        <f t="shared" si="10"/>
        <v>9.0070430000000007E-2</v>
      </c>
      <c r="I148" s="45"/>
      <c r="J148" s="328">
        <v>6.9698994398000001E-3</v>
      </c>
      <c r="K148" s="327">
        <f t="shared" si="11"/>
        <v>8.3100530560200003E-2</v>
      </c>
      <c r="L148" s="45"/>
      <c r="M148" s="202">
        <f t="shared" si="12"/>
        <v>0.67635933267849113</v>
      </c>
      <c r="N148" s="325">
        <v>0.19791329769844401</v>
      </c>
      <c r="O148" s="329">
        <f t="shared" si="13"/>
        <v>0</v>
      </c>
      <c r="P148" s="330">
        <f t="shared" si="14"/>
        <v>0</v>
      </c>
      <c r="Q148" s="103"/>
    </row>
    <row r="149" spans="2:17" ht="14.15" customHeight="1">
      <c r="B149" s="324" t="s">
        <v>995</v>
      </c>
      <c r="C149" s="325">
        <v>0.08</v>
      </c>
      <c r="D149" s="326">
        <v>0</v>
      </c>
      <c r="E149" s="326">
        <v>0</v>
      </c>
      <c r="F149" s="325">
        <v>6.9589090000000006E-2</v>
      </c>
      <c r="G149" s="325">
        <v>4.6203000000000001E-2</v>
      </c>
      <c r="H149" s="327">
        <f t="shared" si="10"/>
        <v>1.0410909999999995E-2</v>
      </c>
      <c r="I149" s="45"/>
      <c r="J149" s="328">
        <v>1.0673574624200001E-2</v>
      </c>
      <c r="K149" s="327">
        <f t="shared" si="11"/>
        <v>-2.6266462420000518E-4</v>
      </c>
      <c r="L149" s="45"/>
      <c r="M149" s="202">
        <f t="shared" si="12"/>
        <v>-3.2725629709633281E-3</v>
      </c>
      <c r="N149" s="325">
        <v>0.17121070991373299</v>
      </c>
      <c r="O149" s="329">
        <f t="shared" si="13"/>
        <v>3.1532768419998478E-5</v>
      </c>
      <c r="P149" s="330">
        <f t="shared" si="14"/>
        <v>3.3770549347813047E-8</v>
      </c>
      <c r="Q149" s="103"/>
    </row>
    <row r="150" spans="2:17" ht="14.15" customHeight="1">
      <c r="B150" s="324" t="s">
        <v>996</v>
      </c>
      <c r="C150" s="325">
        <v>0.47</v>
      </c>
      <c r="D150" s="326">
        <v>0</v>
      </c>
      <c r="E150" s="326">
        <v>0</v>
      </c>
      <c r="F150" s="325">
        <v>0.44302697000000002</v>
      </c>
      <c r="G150" s="325">
        <v>0.34759899999999999</v>
      </c>
      <c r="H150" s="327">
        <f t="shared" si="10"/>
        <v>2.6973029999999953E-2</v>
      </c>
      <c r="I150" s="45"/>
      <c r="J150" s="328">
        <v>2.3958898537599999E-2</v>
      </c>
      <c r="K150" s="327">
        <f t="shared" si="11"/>
        <v>3.0141314623999549E-3</v>
      </c>
      <c r="L150" s="45"/>
      <c r="M150" s="202">
        <f t="shared" si="12"/>
        <v>6.454438272059335E-3</v>
      </c>
      <c r="N150" s="325">
        <v>0.40839251906028101</v>
      </c>
      <c r="O150" s="329">
        <f t="shared" si="13"/>
        <v>0</v>
      </c>
      <c r="P150" s="330">
        <f t="shared" si="14"/>
        <v>0</v>
      </c>
      <c r="Q150" s="103"/>
    </row>
    <row r="151" spans="2:17" ht="14.15" customHeight="1">
      <c r="B151" s="324" t="s">
        <v>997</v>
      </c>
      <c r="C151" s="325">
        <v>0.15</v>
      </c>
      <c r="D151" s="326">
        <v>0</v>
      </c>
      <c r="E151" s="326">
        <v>0</v>
      </c>
      <c r="F151" s="325">
        <v>9.5368936000000001E-2</v>
      </c>
      <c r="G151" s="325">
        <v>7.1223999999999996E-2</v>
      </c>
      <c r="H151" s="327">
        <f t="shared" si="10"/>
        <v>5.4631063999999993E-2</v>
      </c>
      <c r="I151" s="45"/>
      <c r="J151" s="328">
        <v>8.0148053814399992E-3</v>
      </c>
      <c r="K151" s="327">
        <f t="shared" si="11"/>
        <v>4.6616258618559996E-2</v>
      </c>
      <c r="L151" s="45"/>
      <c r="M151" s="202">
        <f t="shared" si="12"/>
        <v>0.45090512294933055</v>
      </c>
      <c r="N151" s="325">
        <v>0.190059595408823</v>
      </c>
      <c r="O151" s="329">
        <f t="shared" si="13"/>
        <v>0</v>
      </c>
      <c r="P151" s="330">
        <f t="shared" si="14"/>
        <v>0</v>
      </c>
      <c r="Q151" s="103"/>
    </row>
    <row r="152" spans="2:17" ht="14.15" customHeight="1">
      <c r="B152" s="324" t="s">
        <v>998</v>
      </c>
      <c r="C152" s="325">
        <v>0.13930000000000001</v>
      </c>
      <c r="D152" s="326">
        <v>0</v>
      </c>
      <c r="E152" s="326">
        <v>0</v>
      </c>
      <c r="F152" s="325">
        <v>0.11399113</v>
      </c>
      <c r="G152" s="325">
        <v>0.11067100000000001</v>
      </c>
      <c r="H152" s="327">
        <f t="shared" si="10"/>
        <v>2.5308870000000011E-2</v>
      </c>
      <c r="I152" s="45"/>
      <c r="J152" s="328">
        <v>5.0669057284999999E-3</v>
      </c>
      <c r="K152" s="327">
        <f t="shared" si="11"/>
        <v>2.0241964271500011E-2</v>
      </c>
      <c r="L152" s="45"/>
      <c r="M152" s="202">
        <f t="shared" si="12"/>
        <v>0.17001762331825965</v>
      </c>
      <c r="N152" s="325">
        <v>0.14136664121317399</v>
      </c>
      <c r="O152" s="329">
        <f t="shared" si="13"/>
        <v>0</v>
      </c>
      <c r="P152" s="330">
        <f t="shared" si="14"/>
        <v>0</v>
      </c>
      <c r="Q152" s="103"/>
    </row>
    <row r="153" spans="2:17" ht="14.15" customHeight="1">
      <c r="B153" s="324" t="s">
        <v>999</v>
      </c>
      <c r="C153" s="325">
        <v>0.91045081314782605</v>
      </c>
      <c r="D153" s="326">
        <v>0</v>
      </c>
      <c r="E153" s="326">
        <v>0</v>
      </c>
      <c r="F153" s="325">
        <v>1.0253139737999999</v>
      </c>
      <c r="G153" s="325">
        <v>0.81594299999999997</v>
      </c>
      <c r="H153" s="327">
        <f t="shared" si="10"/>
        <v>-0.11486316065217383</v>
      </c>
      <c r="I153" s="45"/>
      <c r="J153" s="328">
        <v>0.101054945257728</v>
      </c>
      <c r="K153" s="327">
        <f t="shared" si="11"/>
        <v>-0.21591810590990185</v>
      </c>
      <c r="L153" s="45"/>
      <c r="M153" s="202">
        <f t="shared" si="12"/>
        <v>-0.19169394880900095</v>
      </c>
      <c r="N153" s="325">
        <v>1.03825944268787</v>
      </c>
      <c r="O153" s="329">
        <f t="shared" si="13"/>
        <v>1.9122165069375278E-4</v>
      </c>
      <c r="P153" s="330">
        <f t="shared" si="14"/>
        <v>7.0267397746434342E-4</v>
      </c>
      <c r="Q153" s="103"/>
    </row>
    <row r="154" spans="2:17" ht="14.15" customHeight="1">
      <c r="B154" s="324" t="s">
        <v>1000</v>
      </c>
      <c r="C154" s="325">
        <v>0.27215470000000003</v>
      </c>
      <c r="D154" s="326">
        <v>0</v>
      </c>
      <c r="E154" s="326">
        <v>0</v>
      </c>
      <c r="F154" s="325">
        <v>0.83310795000000004</v>
      </c>
      <c r="G154" s="325">
        <v>0.64476500000000003</v>
      </c>
      <c r="H154" s="327">
        <f t="shared" si="10"/>
        <v>-0.56095325000000007</v>
      </c>
      <c r="I154" s="45"/>
      <c r="J154" s="328">
        <v>0.16875434635200001</v>
      </c>
      <c r="K154" s="327">
        <f t="shared" si="11"/>
        <v>-0.72970759635200011</v>
      </c>
      <c r="L154" s="45"/>
      <c r="M154" s="202">
        <f t="shared" si="12"/>
        <v>-0.72835119058679543</v>
      </c>
      <c r="N154" s="325">
        <v>1.0790986945938901</v>
      </c>
      <c r="O154" s="329">
        <f t="shared" si="13"/>
        <v>1.9874322848200781E-4</v>
      </c>
      <c r="P154" s="330">
        <f t="shared" si="14"/>
        <v>1.0543237978527329E-2</v>
      </c>
      <c r="Q154" s="103"/>
    </row>
    <row r="155" spans="2:17" ht="14.15" customHeight="1">
      <c r="B155" s="324" t="s">
        <v>1001</v>
      </c>
      <c r="C155" s="325">
        <v>9.0545E-2</v>
      </c>
      <c r="D155" s="326">
        <v>0</v>
      </c>
      <c r="E155" s="326">
        <v>0</v>
      </c>
      <c r="F155" s="325">
        <v>5.223233E-2</v>
      </c>
      <c r="G155" s="325">
        <v>5.0710999999999999E-2</v>
      </c>
      <c r="H155" s="327">
        <f t="shared" si="10"/>
        <v>3.831267E-2</v>
      </c>
      <c r="I155" s="45"/>
      <c r="J155" s="328">
        <v>3.3982353897999999E-3</v>
      </c>
      <c r="K155" s="327">
        <f t="shared" si="11"/>
        <v>3.4914434610200003E-2</v>
      </c>
      <c r="L155" s="45"/>
      <c r="M155" s="202">
        <f t="shared" si="12"/>
        <v>0.62761243509852316</v>
      </c>
      <c r="N155" s="325">
        <v>0.13979590075525</v>
      </c>
      <c r="O155" s="329">
        <f t="shared" si="13"/>
        <v>0</v>
      </c>
      <c r="P155" s="330">
        <f t="shared" si="14"/>
        <v>0</v>
      </c>
      <c r="Q155" s="103"/>
    </row>
    <row r="156" spans="2:17" ht="14.15" customHeight="1">
      <c r="B156" s="324" t="s">
        <v>1002</v>
      </c>
      <c r="C156" s="325">
        <v>0.16400000000000001</v>
      </c>
      <c r="D156" s="326">
        <v>0</v>
      </c>
      <c r="E156" s="326">
        <v>0</v>
      </c>
      <c r="F156" s="325">
        <v>0.20874227200000001</v>
      </c>
      <c r="G156" s="325">
        <v>0.14272000000000001</v>
      </c>
      <c r="H156" s="327">
        <f t="shared" si="10"/>
        <v>-4.4742272E-2</v>
      </c>
      <c r="I156" s="45"/>
      <c r="J156" s="328">
        <v>1.3491013039359999E-2</v>
      </c>
      <c r="K156" s="327">
        <f t="shared" si="11"/>
        <v>-5.8233285039359997E-2</v>
      </c>
      <c r="L156" s="45"/>
      <c r="M156" s="202">
        <f t="shared" si="12"/>
        <v>-0.26203673778680914</v>
      </c>
      <c r="N156" s="325">
        <v>0.30158216792143799</v>
      </c>
      <c r="O156" s="329">
        <f t="shared" si="13"/>
        <v>5.5543959051740449E-5</v>
      </c>
      <c r="P156" s="330">
        <f t="shared" si="14"/>
        <v>3.8138288546675253E-4</v>
      </c>
      <c r="Q156" s="103"/>
    </row>
    <row r="157" spans="2:17" ht="14.15" customHeight="1">
      <c r="B157" s="324" t="s">
        <v>1003</v>
      </c>
      <c r="C157" s="325">
        <v>0.6169</v>
      </c>
      <c r="D157" s="326">
        <v>0</v>
      </c>
      <c r="E157" s="326">
        <v>0</v>
      </c>
      <c r="F157" s="325">
        <v>0.40299780000000002</v>
      </c>
      <c r="G157" s="325">
        <v>0.39126</v>
      </c>
      <c r="H157" s="327">
        <f t="shared" si="10"/>
        <v>0.21390219999999999</v>
      </c>
      <c r="I157" s="45"/>
      <c r="J157" s="328">
        <v>4.2649257173999998E-2</v>
      </c>
      <c r="K157" s="327">
        <f t="shared" si="11"/>
        <v>0.17125294282599998</v>
      </c>
      <c r="L157" s="45"/>
      <c r="M157" s="202">
        <f t="shared" si="12"/>
        <v>0.38427930818610878</v>
      </c>
      <c r="N157" s="325">
        <v>0.86547799231621003</v>
      </c>
      <c r="O157" s="329">
        <f t="shared" si="13"/>
        <v>0</v>
      </c>
      <c r="P157" s="330">
        <f t="shared" si="14"/>
        <v>0</v>
      </c>
      <c r="Q157" s="103"/>
    </row>
    <row r="158" spans="2:17" ht="14.15" customHeight="1">
      <c r="B158" s="324" t="s">
        <v>1004</v>
      </c>
      <c r="C158" s="325">
        <v>4.1000000000000002E-2</v>
      </c>
      <c r="D158" s="326">
        <v>0</v>
      </c>
      <c r="E158" s="326">
        <v>0</v>
      </c>
      <c r="F158" s="325">
        <v>1.7969936200000002E-2</v>
      </c>
      <c r="G158" s="325">
        <v>1.1554E-2</v>
      </c>
      <c r="H158" s="327">
        <f t="shared" si="10"/>
        <v>2.30300638E-2</v>
      </c>
      <c r="I158" s="45"/>
      <c r="J158" s="328">
        <v>2.6376272354360001E-3</v>
      </c>
      <c r="K158" s="327">
        <f t="shared" si="11"/>
        <v>2.0392436564564E-2</v>
      </c>
      <c r="L158" s="45"/>
      <c r="M158" s="202">
        <f t="shared" si="12"/>
        <v>0.9895607808489344</v>
      </c>
      <c r="N158" s="325">
        <v>3.1414809158483097E-2</v>
      </c>
      <c r="O158" s="329">
        <f t="shared" si="13"/>
        <v>0</v>
      </c>
      <c r="P158" s="330">
        <f t="shared" si="14"/>
        <v>0</v>
      </c>
      <c r="Q158" s="103"/>
    </row>
    <row r="159" spans="2:17" ht="14.15" customHeight="1">
      <c r="B159" s="324" t="s">
        <v>1005</v>
      </c>
      <c r="C159" s="325">
        <v>1.1639999999999999</v>
      </c>
      <c r="D159" s="326">
        <v>0</v>
      </c>
      <c r="E159" s="326">
        <v>0</v>
      </c>
      <c r="F159" s="325">
        <v>0.82181433999999998</v>
      </c>
      <c r="G159" s="325">
        <v>0.79787799999999998</v>
      </c>
      <c r="H159" s="327">
        <f t="shared" si="10"/>
        <v>0.34218565999999995</v>
      </c>
      <c r="I159" s="45"/>
      <c r="J159" s="328">
        <v>6.9040622703400001E-2</v>
      </c>
      <c r="K159" s="327">
        <f t="shared" si="11"/>
        <v>0.27314503729659995</v>
      </c>
      <c r="L159" s="45"/>
      <c r="M159" s="202">
        <f t="shared" si="12"/>
        <v>0.30660999683687062</v>
      </c>
      <c r="N159" s="325">
        <v>1.5126230609809601</v>
      </c>
      <c r="O159" s="329">
        <f t="shared" si="13"/>
        <v>0</v>
      </c>
      <c r="P159" s="330">
        <f t="shared" si="14"/>
        <v>0</v>
      </c>
      <c r="Q159" s="103"/>
    </row>
    <row r="160" spans="2:17" ht="14.15" customHeight="1">
      <c r="B160" s="324" t="s">
        <v>1006</v>
      </c>
      <c r="C160" s="325">
        <v>0.54258721685106404</v>
      </c>
      <c r="D160" s="326">
        <v>0</v>
      </c>
      <c r="E160" s="326">
        <v>0</v>
      </c>
      <c r="F160" s="325">
        <v>0.67788543599999995</v>
      </c>
      <c r="G160" s="325">
        <v>0.487512</v>
      </c>
      <c r="H160" s="327">
        <f t="shared" si="10"/>
        <v>-0.13529821914893592</v>
      </c>
      <c r="I160" s="45"/>
      <c r="J160" s="328">
        <v>5.1410831466240002E-2</v>
      </c>
      <c r="K160" s="327">
        <f t="shared" si="11"/>
        <v>-0.18670905061517593</v>
      </c>
      <c r="L160" s="45"/>
      <c r="M160" s="202">
        <f t="shared" si="12"/>
        <v>-0.25601262332501779</v>
      </c>
      <c r="N160" s="325">
        <v>0.89532206101676903</v>
      </c>
      <c r="O160" s="329">
        <f t="shared" si="13"/>
        <v>1.6489612843485446E-4</v>
      </c>
      <c r="P160" s="330">
        <f t="shared" si="14"/>
        <v>1.0807698446543329E-3</v>
      </c>
      <c r="Q160" s="103"/>
    </row>
    <row r="161" spans="2:17" ht="14.15" customHeight="1">
      <c r="B161" s="324" t="s">
        <v>1007</v>
      </c>
      <c r="C161" s="325">
        <v>0.95666710064698801</v>
      </c>
      <c r="D161" s="326">
        <v>0</v>
      </c>
      <c r="E161" s="326">
        <v>0</v>
      </c>
      <c r="F161" s="325">
        <v>0.91152321999999997</v>
      </c>
      <c r="G161" s="325">
        <v>0.88497400000000004</v>
      </c>
      <c r="H161" s="327">
        <f t="shared" si="10"/>
        <v>4.5143880646988044E-2</v>
      </c>
      <c r="I161" s="45"/>
      <c r="J161" s="328">
        <v>4.9012603539399999E-2</v>
      </c>
      <c r="K161" s="327">
        <f t="shared" si="11"/>
        <v>-3.8687228924119549E-3</v>
      </c>
      <c r="L161" s="45"/>
      <c r="M161" s="202">
        <f t="shared" si="12"/>
        <v>-4.0276716366042589E-3</v>
      </c>
      <c r="N161" s="325">
        <v>1.5642026027718501</v>
      </c>
      <c r="O161" s="329">
        <f t="shared" si="13"/>
        <v>2.8808734255010126E-4</v>
      </c>
      <c r="P161" s="330">
        <f t="shared" si="14"/>
        <v>4.6733928609162149E-7</v>
      </c>
      <c r="Q161" s="103"/>
    </row>
    <row r="162" spans="2:17" ht="14.15" customHeight="1">
      <c r="B162" s="324" t="s">
        <v>1008</v>
      </c>
      <c r="C162" s="325">
        <v>0.87</v>
      </c>
      <c r="D162" s="326">
        <v>0</v>
      </c>
      <c r="E162" s="326">
        <v>0</v>
      </c>
      <c r="F162" s="325">
        <v>0.94536939080000004</v>
      </c>
      <c r="G162" s="325">
        <v>0.74018899999999999</v>
      </c>
      <c r="H162" s="327">
        <f t="shared" si="10"/>
        <v>-7.5369390800000047E-2</v>
      </c>
      <c r="I162" s="45"/>
      <c r="J162" s="328">
        <v>4.8762153177463997E-2</v>
      </c>
      <c r="K162" s="327">
        <f t="shared" si="11"/>
        <v>-0.12413154397746404</v>
      </c>
      <c r="L162" s="45"/>
      <c r="M162" s="202">
        <f t="shared" si="12"/>
        <v>-0.12486430465813483</v>
      </c>
      <c r="N162" s="325">
        <v>1.70898561536314</v>
      </c>
      <c r="O162" s="329">
        <f t="shared" si="13"/>
        <v>3.1475278427095635E-4</v>
      </c>
      <c r="P162" s="330">
        <f t="shared" si="14"/>
        <v>4.9073404281816172E-4</v>
      </c>
      <c r="Q162" s="103"/>
    </row>
    <row r="163" spans="2:17" ht="14.15" customHeight="1">
      <c r="B163" s="324" t="s">
        <v>1009</v>
      </c>
      <c r="C163" s="325">
        <v>10.2281137918316</v>
      </c>
      <c r="D163" s="326">
        <v>0</v>
      </c>
      <c r="E163" s="326">
        <v>0</v>
      </c>
      <c r="F163" s="325">
        <v>8.0256609551999993</v>
      </c>
      <c r="G163" s="325">
        <v>6.9570569999999998</v>
      </c>
      <c r="H163" s="327">
        <f t="shared" si="10"/>
        <v>2.2024528366316005</v>
      </c>
      <c r="I163" s="45"/>
      <c r="J163" s="328">
        <v>0.81917921369726399</v>
      </c>
      <c r="K163" s="327">
        <f t="shared" si="11"/>
        <v>1.3832736229343365</v>
      </c>
      <c r="L163" s="45"/>
      <c r="M163" s="202">
        <f t="shared" si="12"/>
        <v>0.15639328653994175</v>
      </c>
      <c r="N163" s="325">
        <v>11.3732579798477</v>
      </c>
      <c r="O163" s="329">
        <f t="shared" si="13"/>
        <v>0</v>
      </c>
      <c r="P163" s="330">
        <f t="shared" si="14"/>
        <v>0</v>
      </c>
      <c r="Q163" s="103"/>
    </row>
    <row r="164" spans="2:17" ht="14.15" customHeight="1">
      <c r="B164" s="324" t="s">
        <v>1010</v>
      </c>
      <c r="C164" s="325">
        <v>3.4924614497204201</v>
      </c>
      <c r="D164" s="326">
        <v>0</v>
      </c>
      <c r="E164" s="326">
        <v>0</v>
      </c>
      <c r="F164" s="325">
        <v>3.3612875799999999</v>
      </c>
      <c r="G164" s="325">
        <v>3.2633860000000001</v>
      </c>
      <c r="H164" s="327">
        <f t="shared" si="10"/>
        <v>0.13117386972042011</v>
      </c>
      <c r="I164" s="45"/>
      <c r="J164" s="328">
        <v>0.16134180383999999</v>
      </c>
      <c r="K164" s="327">
        <f t="shared" si="11"/>
        <v>-3.0167934119579881E-2</v>
      </c>
      <c r="L164" s="45"/>
      <c r="M164" s="202">
        <f t="shared" si="12"/>
        <v>-8.5640386292054303E-3</v>
      </c>
      <c r="N164" s="325">
        <v>5.3413861656283803</v>
      </c>
      <c r="O164" s="329">
        <f t="shared" si="13"/>
        <v>9.837509177282695E-4</v>
      </c>
      <c r="P164" s="330">
        <f t="shared" si="14"/>
        <v>7.2151005139553882E-6</v>
      </c>
      <c r="Q164" s="103"/>
    </row>
    <row r="165" spans="2:17" ht="14.15" customHeight="1">
      <c r="B165" s="324" t="s">
        <v>1011</v>
      </c>
      <c r="C165" s="325">
        <v>0.19</v>
      </c>
      <c r="D165" s="326">
        <v>0</v>
      </c>
      <c r="E165" s="326">
        <v>0</v>
      </c>
      <c r="F165" s="325">
        <v>0.17126180799999999</v>
      </c>
      <c r="G165" s="325">
        <v>0.103921</v>
      </c>
      <c r="H165" s="327">
        <f t="shared" si="10"/>
        <v>1.8738192000000015E-2</v>
      </c>
      <c r="I165" s="45"/>
      <c r="J165" s="328">
        <v>2.215785271904E-2</v>
      </c>
      <c r="K165" s="327">
        <f t="shared" si="11"/>
        <v>-3.4196607190399853E-3</v>
      </c>
      <c r="L165" s="45"/>
      <c r="M165" s="202">
        <f t="shared" si="12"/>
        <v>-1.7680005777734042E-2</v>
      </c>
      <c r="N165" s="325">
        <v>0.31444885325190802</v>
      </c>
      <c r="O165" s="329">
        <f t="shared" si="13"/>
        <v>5.7913683522032824E-5</v>
      </c>
      <c r="P165" s="330">
        <f t="shared" si="14"/>
        <v>1.8102810019964085E-6</v>
      </c>
      <c r="Q165" s="103"/>
    </row>
    <row r="166" spans="2:17" ht="14.15" customHeight="1">
      <c r="B166" s="324" t="s">
        <v>1012</v>
      </c>
      <c r="C166" s="325">
        <v>3.1596039750337299</v>
      </c>
      <c r="D166" s="326">
        <v>0</v>
      </c>
      <c r="E166" s="326">
        <v>0</v>
      </c>
      <c r="F166" s="325">
        <v>2.9769338099999998</v>
      </c>
      <c r="G166" s="325">
        <v>2.8902269999999999</v>
      </c>
      <c r="H166" s="327">
        <f t="shared" si="10"/>
        <v>0.18267016503373013</v>
      </c>
      <c r="I166" s="45"/>
      <c r="J166" s="328">
        <v>0.40730408388419997</v>
      </c>
      <c r="K166" s="327">
        <f t="shared" si="11"/>
        <v>-0.22463391885046985</v>
      </c>
      <c r="L166" s="45"/>
      <c r="M166" s="202">
        <f t="shared" si="12"/>
        <v>-6.6376515450174284E-2</v>
      </c>
      <c r="N166" s="325">
        <v>7.1393108280046302</v>
      </c>
      <c r="O166" s="329">
        <f t="shared" si="13"/>
        <v>1.3148840696431238E-3</v>
      </c>
      <c r="P166" s="330">
        <f t="shared" si="14"/>
        <v>5.7931712005364041E-4</v>
      </c>
      <c r="Q166" s="103"/>
    </row>
    <row r="167" spans="2:17" ht="14.15" customHeight="1">
      <c r="B167" s="324" t="s">
        <v>1013</v>
      </c>
      <c r="C167" s="325">
        <v>9.8176224462956494</v>
      </c>
      <c r="D167" s="326">
        <v>0</v>
      </c>
      <c r="E167" s="326">
        <v>0</v>
      </c>
      <c r="F167" s="325">
        <v>8.9311155800000002</v>
      </c>
      <c r="G167" s="325">
        <v>8.6709859999999992</v>
      </c>
      <c r="H167" s="327">
        <f t="shared" si="10"/>
        <v>0.88650686629564923</v>
      </c>
      <c r="I167" s="45"/>
      <c r="J167" s="328">
        <v>0.46057763046060002</v>
      </c>
      <c r="K167" s="327">
        <f t="shared" si="11"/>
        <v>0.42592923583504921</v>
      </c>
      <c r="L167" s="45"/>
      <c r="M167" s="202">
        <f t="shared" si="12"/>
        <v>4.5351698175217565E-2</v>
      </c>
      <c r="N167" s="325">
        <v>13.3381848767963</v>
      </c>
      <c r="O167" s="329">
        <f t="shared" si="13"/>
        <v>0</v>
      </c>
      <c r="P167" s="330">
        <f t="shared" si="14"/>
        <v>0</v>
      </c>
      <c r="Q167" s="103"/>
    </row>
    <row r="168" spans="2:17" ht="14.15" customHeight="1">
      <c r="B168" s="324" t="s">
        <v>1014</v>
      </c>
      <c r="C168" s="325">
        <v>4.5375350307142799E-2</v>
      </c>
      <c r="D168" s="326">
        <v>0</v>
      </c>
      <c r="E168" s="326">
        <v>0</v>
      </c>
      <c r="F168" s="325">
        <v>0.53516430999999998</v>
      </c>
      <c r="G168" s="325">
        <v>0.51957699999999996</v>
      </c>
      <c r="H168" s="327">
        <f t="shared" si="10"/>
        <v>-0.48978895969285718</v>
      </c>
      <c r="I168" s="45"/>
      <c r="J168" s="328">
        <v>2.8064016416399998E-2</v>
      </c>
      <c r="K168" s="327">
        <f t="shared" si="11"/>
        <v>-0.51785297610925718</v>
      </c>
      <c r="L168" s="45"/>
      <c r="M168" s="202">
        <f t="shared" si="12"/>
        <v>-0.91943702370964142</v>
      </c>
      <c r="N168" s="325">
        <v>1.08019144375249</v>
      </c>
      <c r="O168" s="329">
        <f t="shared" si="13"/>
        <v>1.9894448578756214E-4</v>
      </c>
      <c r="P168" s="330">
        <f t="shared" si="14"/>
        <v>1.681805939318996E-2</v>
      </c>
      <c r="Q168" s="103"/>
    </row>
    <row r="169" spans="2:17" ht="14.15" customHeight="1">
      <c r="B169" s="324" t="s">
        <v>1015</v>
      </c>
      <c r="C169" s="325">
        <v>0.25735284077746501</v>
      </c>
      <c r="D169" s="326">
        <v>0</v>
      </c>
      <c r="E169" s="326">
        <v>0</v>
      </c>
      <c r="F169" s="325">
        <v>0.36694063119999998</v>
      </c>
      <c r="G169" s="325">
        <v>0.234377</v>
      </c>
      <c r="H169" s="327">
        <f t="shared" si="10"/>
        <v>-0.10958779042253497</v>
      </c>
      <c r="I169" s="45"/>
      <c r="J169" s="328">
        <v>3.3149416622608001E-2</v>
      </c>
      <c r="K169" s="327">
        <f t="shared" si="11"/>
        <v>-0.14273720704514298</v>
      </c>
      <c r="L169" s="45"/>
      <c r="M169" s="202">
        <f t="shared" si="12"/>
        <v>-0.35676270335129612</v>
      </c>
      <c r="N169" s="325">
        <v>0.42879389079805702</v>
      </c>
      <c r="O169" s="329">
        <f t="shared" si="13"/>
        <v>7.8973204802772158E-5</v>
      </c>
      <c r="P169" s="330">
        <f t="shared" si="14"/>
        <v>1.0051680011004247E-3</v>
      </c>
      <c r="Q169" s="103"/>
    </row>
    <row r="170" spans="2:17" ht="14.15" customHeight="1">
      <c r="B170" s="324" t="s">
        <v>1016</v>
      </c>
      <c r="C170" s="325">
        <v>1.0289056378947401</v>
      </c>
      <c r="D170" s="326">
        <v>0</v>
      </c>
      <c r="E170" s="326">
        <v>0</v>
      </c>
      <c r="F170" s="325">
        <v>0.62221888000000003</v>
      </c>
      <c r="G170" s="325">
        <v>0.47194999999999998</v>
      </c>
      <c r="H170" s="327">
        <f t="shared" si="10"/>
        <v>0.40668675789474007</v>
      </c>
      <c r="I170" s="45"/>
      <c r="J170" s="328">
        <v>6.2638774649599993E-2</v>
      </c>
      <c r="K170" s="327">
        <f t="shared" si="11"/>
        <v>0.34404798324514008</v>
      </c>
      <c r="L170" s="45"/>
      <c r="M170" s="202">
        <f t="shared" si="12"/>
        <v>0.50236422256413049</v>
      </c>
      <c r="N170" s="325">
        <v>0.95643071851690098</v>
      </c>
      <c r="O170" s="329">
        <f t="shared" si="13"/>
        <v>0</v>
      </c>
      <c r="P170" s="330">
        <f t="shared" si="14"/>
        <v>0</v>
      </c>
      <c r="Q170" s="103"/>
    </row>
    <row r="171" spans="2:17" ht="14.15" customHeight="1">
      <c r="B171" s="324" t="s">
        <v>1017</v>
      </c>
      <c r="C171" s="325">
        <v>0.2</v>
      </c>
      <c r="D171" s="326">
        <v>0</v>
      </c>
      <c r="E171" s="326">
        <v>0</v>
      </c>
      <c r="F171" s="325">
        <v>0.25580712</v>
      </c>
      <c r="G171" s="325">
        <v>0.190104</v>
      </c>
      <c r="H171" s="327">
        <f t="shared" si="10"/>
        <v>-5.5807119999999988E-2</v>
      </c>
      <c r="I171" s="45"/>
      <c r="J171" s="328">
        <v>1.4862393672000001E-2</v>
      </c>
      <c r="K171" s="327">
        <f t="shared" si="11"/>
        <v>-7.0669513671999987E-2</v>
      </c>
      <c r="L171" s="45"/>
      <c r="M171" s="202">
        <f t="shared" si="12"/>
        <v>-0.26109151604579306</v>
      </c>
      <c r="N171" s="325">
        <v>0.37777952443343399</v>
      </c>
      <c r="O171" s="329">
        <f t="shared" si="13"/>
        <v>6.9577623174268036E-5</v>
      </c>
      <c r="P171" s="330">
        <f t="shared" si="14"/>
        <v>4.7430216697710566E-4</v>
      </c>
      <c r="Q171" s="103"/>
    </row>
    <row r="172" spans="2:17" ht="14.15" customHeight="1">
      <c r="B172" s="324" t="s">
        <v>1018</v>
      </c>
      <c r="C172" s="325">
        <v>1.4528228333333301E-2</v>
      </c>
      <c r="D172" s="326">
        <v>0</v>
      </c>
      <c r="E172" s="326">
        <v>0</v>
      </c>
      <c r="F172" s="325">
        <v>2.9562020000000001E-2</v>
      </c>
      <c r="G172" s="325">
        <v>2.0934000000000001E-2</v>
      </c>
      <c r="H172" s="327">
        <f t="shared" si="10"/>
        <v>-1.50337916666667E-2</v>
      </c>
      <c r="I172" s="45"/>
      <c r="J172" s="328">
        <v>1.6602030432000001E-3</v>
      </c>
      <c r="K172" s="327">
        <f t="shared" si="11"/>
        <v>-1.66939947098667E-2</v>
      </c>
      <c r="L172" s="45"/>
      <c r="M172" s="202">
        <f t="shared" si="12"/>
        <v>-0.53468309052716678</v>
      </c>
      <c r="N172" s="325">
        <v>3.86195000313862E-2</v>
      </c>
      <c r="O172" s="329">
        <f t="shared" si="13"/>
        <v>7.1127545210192806E-6</v>
      </c>
      <c r="P172" s="330">
        <f t="shared" si="14"/>
        <v>2.0334369908885159E-4</v>
      </c>
      <c r="Q172" s="103"/>
    </row>
    <row r="173" spans="2:17" ht="14.15" customHeight="1">
      <c r="B173" s="324" t="s">
        <v>1019</v>
      </c>
      <c r="C173" s="325">
        <v>7.0478577994736797</v>
      </c>
      <c r="D173" s="326">
        <v>0</v>
      </c>
      <c r="E173" s="326">
        <v>0</v>
      </c>
      <c r="F173" s="325">
        <v>8.1258668099999998</v>
      </c>
      <c r="G173" s="325">
        <v>6.6513270000000002</v>
      </c>
      <c r="H173" s="327">
        <f t="shared" si="10"/>
        <v>-1.07800901052632</v>
      </c>
      <c r="I173" s="45"/>
      <c r="J173" s="328">
        <v>0.30610140273269998</v>
      </c>
      <c r="K173" s="327">
        <f t="shared" si="11"/>
        <v>-1.3841104132590201</v>
      </c>
      <c r="L173" s="45"/>
      <c r="M173" s="202">
        <f t="shared" si="12"/>
        <v>-0.16415033576252613</v>
      </c>
      <c r="N173" s="325">
        <v>13.6716613216959</v>
      </c>
      <c r="O173" s="329">
        <f t="shared" si="13"/>
        <v>2.5179810923680289E-3</v>
      </c>
      <c r="P173" s="330">
        <f t="shared" si="14"/>
        <v>6.7847838344097652E-3</v>
      </c>
      <c r="Q173" s="103"/>
    </row>
    <row r="174" spans="2:17" ht="14.15" customHeight="1">
      <c r="B174" s="324" t="s">
        <v>1020</v>
      </c>
      <c r="C174" s="325">
        <v>0</v>
      </c>
      <c r="D174" s="326">
        <v>0</v>
      </c>
      <c r="E174" s="326">
        <v>0</v>
      </c>
      <c r="F174" s="325">
        <v>6.3678720000000001E-3</v>
      </c>
      <c r="G174" s="325">
        <v>3.8639999999999998E-3</v>
      </c>
      <c r="H174" s="327">
        <f t="shared" si="10"/>
        <v>-6.3678720000000001E-3</v>
      </c>
      <c r="I174" s="45"/>
      <c r="J174" s="328">
        <v>1.03968246144E-3</v>
      </c>
      <c r="K174" s="327">
        <f t="shared" si="11"/>
        <v>-7.4075544614400001E-3</v>
      </c>
      <c r="L174" s="45"/>
      <c r="M174" s="202">
        <f t="shared" si="12"/>
        <v>-1</v>
      </c>
      <c r="N174" s="325">
        <v>9.7048841031831794E-3</v>
      </c>
      <c r="O174" s="329">
        <f t="shared" si="13"/>
        <v>1.7873990658808282E-6</v>
      </c>
      <c r="P174" s="330">
        <f t="shared" si="14"/>
        <v>1.7873990658808281E-4</v>
      </c>
      <c r="Q174" s="103"/>
    </row>
    <row r="175" spans="2:17" ht="14.15" customHeight="1">
      <c r="B175" s="324" t="s">
        <v>1021</v>
      </c>
      <c r="C175" s="325">
        <v>4.7847955477777801E-2</v>
      </c>
      <c r="D175" s="326">
        <v>0</v>
      </c>
      <c r="E175" s="326">
        <v>0</v>
      </c>
      <c r="F175" s="325">
        <v>0.25753640020000002</v>
      </c>
      <c r="G175" s="325">
        <v>0.20494699999999999</v>
      </c>
      <c r="H175" s="327">
        <f t="shared" si="10"/>
        <v>-0.2096884447222222</v>
      </c>
      <c r="I175" s="45"/>
      <c r="J175" s="328">
        <v>1.7239486629387998E-2</v>
      </c>
      <c r="K175" s="327">
        <f t="shared" si="11"/>
        <v>-0.22692793135161021</v>
      </c>
      <c r="L175" s="45"/>
      <c r="M175" s="202">
        <f t="shared" si="12"/>
        <v>-0.82586552251767553</v>
      </c>
      <c r="N175" s="325">
        <v>0.38795043213347102</v>
      </c>
      <c r="O175" s="329">
        <f t="shared" si="13"/>
        <v>7.1450852233875608E-5</v>
      </c>
      <c r="P175" s="330">
        <f t="shared" si="14"/>
        <v>4.8733329658104023E-3</v>
      </c>
      <c r="Q175" s="103"/>
    </row>
    <row r="176" spans="2:17" ht="14.15" customHeight="1">
      <c r="B176" s="324" t="s">
        <v>1022</v>
      </c>
      <c r="C176" s="325">
        <v>13.871</v>
      </c>
      <c r="D176" s="326">
        <v>0</v>
      </c>
      <c r="E176" s="326">
        <v>0</v>
      </c>
      <c r="F176" s="325">
        <v>7.6850524800000004</v>
      </c>
      <c r="G176" s="325">
        <v>7.4612160000000003</v>
      </c>
      <c r="H176" s="327">
        <f t="shared" si="10"/>
        <v>6.18594752</v>
      </c>
      <c r="I176" s="45"/>
      <c r="J176" s="328">
        <v>2.1777325269535801</v>
      </c>
      <c r="K176" s="327">
        <f t="shared" si="11"/>
        <v>4.0082149930464199</v>
      </c>
      <c r="L176" s="45"/>
      <c r="M176" s="202">
        <f t="shared" si="12"/>
        <v>0.4063978876372647</v>
      </c>
      <c r="N176" s="325">
        <v>19.7828856965975</v>
      </c>
      <c r="O176" s="329">
        <f t="shared" si="13"/>
        <v>0</v>
      </c>
      <c r="P176" s="330">
        <f t="shared" si="14"/>
        <v>0</v>
      </c>
      <c r="Q176" s="103"/>
    </row>
    <row r="177" spans="2:17" ht="14.15" customHeight="1">
      <c r="B177" s="324" t="s">
        <v>1023</v>
      </c>
      <c r="C177" s="325">
        <v>211.41985928261499</v>
      </c>
      <c r="D177" s="326">
        <v>0</v>
      </c>
      <c r="E177" s="326">
        <v>0</v>
      </c>
      <c r="F177" s="325">
        <v>191.42972814999999</v>
      </c>
      <c r="G177" s="325">
        <v>185.854105</v>
      </c>
      <c r="H177" s="327">
        <f t="shared" si="10"/>
        <v>19.990131132615005</v>
      </c>
      <c r="I177" s="45"/>
      <c r="J177" s="328">
        <v>16.4648709181815</v>
      </c>
      <c r="K177" s="327">
        <f t="shared" si="11"/>
        <v>3.525260214433505</v>
      </c>
      <c r="L177" s="45"/>
      <c r="M177" s="202">
        <f t="shared" si="12"/>
        <v>1.6956959104441931E-2</v>
      </c>
      <c r="N177" s="325">
        <v>713.25293311342296</v>
      </c>
      <c r="O177" s="329">
        <f t="shared" si="13"/>
        <v>0</v>
      </c>
      <c r="P177" s="330">
        <f t="shared" si="14"/>
        <v>0</v>
      </c>
      <c r="Q177" s="103"/>
    </row>
    <row r="178" spans="2:17" ht="14.15" customHeight="1">
      <c r="B178" s="324" t="s">
        <v>1024</v>
      </c>
      <c r="C178" s="325">
        <v>626.18849599999999</v>
      </c>
      <c r="D178" s="326">
        <v>0</v>
      </c>
      <c r="E178" s="326">
        <v>0</v>
      </c>
      <c r="F178" s="325">
        <v>455.88004867000001</v>
      </c>
      <c r="G178" s="325">
        <v>442.601989</v>
      </c>
      <c r="H178" s="327">
        <f t="shared" si="10"/>
        <v>170.30844732999998</v>
      </c>
      <c r="I178" s="45"/>
      <c r="J178" s="328">
        <v>11.178178793388399</v>
      </c>
      <c r="K178" s="327">
        <f t="shared" si="11"/>
        <v>159.13026853661157</v>
      </c>
      <c r="L178" s="45"/>
      <c r="M178" s="202">
        <f t="shared" si="12"/>
        <v>0.34070755888586807</v>
      </c>
      <c r="N178" s="325">
        <v>1464.2676321835499</v>
      </c>
      <c r="O178" s="329">
        <f t="shared" si="13"/>
        <v>0</v>
      </c>
      <c r="P178" s="330">
        <f t="shared" si="14"/>
        <v>0</v>
      </c>
      <c r="Q178" s="103"/>
    </row>
    <row r="179" spans="2:17" ht="14.15" customHeight="1">
      <c r="B179" s="324" t="s">
        <v>1025</v>
      </c>
      <c r="C179" s="325">
        <v>18.240491228871399</v>
      </c>
      <c r="D179" s="326">
        <v>0</v>
      </c>
      <c r="E179" s="326">
        <v>0</v>
      </c>
      <c r="F179" s="325">
        <v>11.52351949</v>
      </c>
      <c r="G179" s="325">
        <v>11.187882999999999</v>
      </c>
      <c r="H179" s="327">
        <f t="shared" si="10"/>
        <v>6.7169717388713988</v>
      </c>
      <c r="I179" s="45"/>
      <c r="J179" s="328">
        <v>1.5071611140971</v>
      </c>
      <c r="K179" s="327">
        <f t="shared" si="11"/>
        <v>5.209810624774299</v>
      </c>
      <c r="L179" s="45"/>
      <c r="M179" s="202">
        <f t="shared" si="12"/>
        <v>0.3998110906913207</v>
      </c>
      <c r="N179" s="325">
        <v>43.2658467762096</v>
      </c>
      <c r="O179" s="329">
        <f t="shared" si="13"/>
        <v>0</v>
      </c>
      <c r="P179" s="330">
        <f t="shared" si="14"/>
        <v>0</v>
      </c>
      <c r="Q179" s="103"/>
    </row>
    <row r="180" spans="2:17" ht="14.15" customHeight="1">
      <c r="B180" s="324" t="s">
        <v>1026</v>
      </c>
      <c r="C180" s="325">
        <v>1.8821724489795899E-3</v>
      </c>
      <c r="D180" s="326">
        <v>0</v>
      </c>
      <c r="E180" s="326">
        <v>0</v>
      </c>
      <c r="F180" s="325">
        <v>8.8579999999999996E-4</v>
      </c>
      <c r="G180" s="325">
        <v>8.5999999999999998E-4</v>
      </c>
      <c r="H180" s="327">
        <f t="shared" si="10"/>
        <v>9.9637244897958998E-4</v>
      </c>
      <c r="I180" s="45"/>
      <c r="J180" s="328">
        <v>7.0864000000000005E-5</v>
      </c>
      <c r="K180" s="327">
        <f t="shared" si="11"/>
        <v>9.2550844897958996E-4</v>
      </c>
      <c r="L180" s="45"/>
      <c r="M180" s="202">
        <f t="shared" si="12"/>
        <v>0.96743313115115648</v>
      </c>
      <c r="N180" s="325">
        <v>1.5707404579241599E-3</v>
      </c>
      <c r="O180" s="329">
        <f t="shared" si="13"/>
        <v>0</v>
      </c>
      <c r="P180" s="330">
        <f t="shared" si="14"/>
        <v>0</v>
      </c>
      <c r="Q180" s="103"/>
    </row>
    <row r="181" spans="2:17" ht="14.15" customHeight="1">
      <c r="B181" s="324" t="s">
        <v>1027</v>
      </c>
      <c r="C181" s="325">
        <v>1.4999999999999999E-2</v>
      </c>
      <c r="D181" s="326">
        <v>0</v>
      </c>
      <c r="E181" s="326">
        <v>0</v>
      </c>
      <c r="F181" s="325">
        <v>1.306271E-2</v>
      </c>
      <c r="G181" s="325">
        <v>6.8570000000000002E-3</v>
      </c>
      <c r="H181" s="327">
        <f t="shared" si="10"/>
        <v>1.9372899999999995E-3</v>
      </c>
      <c r="I181" s="45"/>
      <c r="J181" s="328">
        <v>1.0450168E-3</v>
      </c>
      <c r="K181" s="327">
        <f t="shared" si="11"/>
        <v>8.9227319999999949E-4</v>
      </c>
      <c r="L181" s="45"/>
      <c r="M181" s="202">
        <f t="shared" si="12"/>
        <v>6.3247127808003734E-2</v>
      </c>
      <c r="N181" s="325">
        <v>3.4556290074331399E-2</v>
      </c>
      <c r="O181" s="329">
        <f t="shared" si="13"/>
        <v>0</v>
      </c>
      <c r="P181" s="330">
        <f t="shared" si="14"/>
        <v>0</v>
      </c>
      <c r="Q181" s="103"/>
    </row>
    <row r="182" spans="2:17" ht="14.15" customHeight="1">
      <c r="B182" s="324" t="s">
        <v>1028</v>
      </c>
      <c r="C182" s="325">
        <v>6.1542770151515099E-3</v>
      </c>
      <c r="D182" s="326">
        <v>0</v>
      </c>
      <c r="E182" s="326">
        <v>0</v>
      </c>
      <c r="F182" s="325">
        <v>5.7731500000000003E-3</v>
      </c>
      <c r="G182" s="325">
        <v>5.6049999999999997E-3</v>
      </c>
      <c r="H182" s="327">
        <f t="shared" si="10"/>
        <v>3.8112701515150959E-4</v>
      </c>
      <c r="I182" s="45"/>
      <c r="J182" s="328">
        <v>4.6185200000000001E-4</v>
      </c>
      <c r="K182" s="327">
        <f t="shared" si="11"/>
        <v>-8.072498484849042E-5</v>
      </c>
      <c r="L182" s="45"/>
      <c r="M182" s="202">
        <f t="shared" si="12"/>
        <v>-1.2947066392038114E-2</v>
      </c>
      <c r="N182" s="325">
        <v>2.4262210257957901E-2</v>
      </c>
      <c r="O182" s="329">
        <f t="shared" si="13"/>
        <v>4.4684976647020621E-6</v>
      </c>
      <c r="P182" s="330">
        <f t="shared" si="14"/>
        <v>7.4903874962437216E-8</v>
      </c>
      <c r="Q182" s="103"/>
    </row>
    <row r="183" spans="2:17" ht="14.15" customHeight="1">
      <c r="B183" s="324" t="s">
        <v>1029</v>
      </c>
      <c r="C183" s="325">
        <v>15.837899586382999</v>
      </c>
      <c r="D183" s="326">
        <v>0</v>
      </c>
      <c r="E183" s="326">
        <v>0</v>
      </c>
      <c r="F183" s="325">
        <v>15.324356480000001</v>
      </c>
      <c r="G183" s="325">
        <v>14.878016000000001</v>
      </c>
      <c r="H183" s="327">
        <f t="shared" si="10"/>
        <v>0.51354310638299872</v>
      </c>
      <c r="I183" s="45"/>
      <c r="J183" s="328">
        <v>1.4103005268544</v>
      </c>
      <c r="K183" s="327">
        <f t="shared" si="11"/>
        <v>-0.89675742047140128</v>
      </c>
      <c r="L183" s="45"/>
      <c r="M183" s="202">
        <f t="shared" si="12"/>
        <v>-5.3586841971370883E-2</v>
      </c>
      <c r="N183" s="325">
        <v>35.2511030535779</v>
      </c>
      <c r="O183" s="329">
        <f t="shared" si="13"/>
        <v>6.4923793009096873E-3</v>
      </c>
      <c r="P183" s="330">
        <f t="shared" si="14"/>
        <v>1.8643189395348481E-3</v>
      </c>
      <c r="Q183" s="103"/>
    </row>
    <row r="184" spans="2:17" ht="14.15" customHeight="1">
      <c r="B184" s="324" t="s">
        <v>1030</v>
      </c>
      <c r="C184" s="325">
        <v>77.301492773913097</v>
      </c>
      <c r="D184" s="326">
        <v>0</v>
      </c>
      <c r="E184" s="326">
        <v>0</v>
      </c>
      <c r="F184" s="325">
        <v>83.363843099999997</v>
      </c>
      <c r="G184" s="325">
        <v>80.935770000000005</v>
      </c>
      <c r="H184" s="327">
        <f t="shared" si="10"/>
        <v>-6.0623503260869001</v>
      </c>
      <c r="I184" s="45"/>
      <c r="J184" s="328">
        <v>7.6719744804929997</v>
      </c>
      <c r="K184" s="327">
        <f t="shared" si="11"/>
        <v>-13.734324806579899</v>
      </c>
      <c r="L184" s="45"/>
      <c r="M184" s="202">
        <f t="shared" si="12"/>
        <v>-0.15086726490302721</v>
      </c>
      <c r="N184" s="325">
        <v>207.31195663601201</v>
      </c>
      <c r="O184" s="329">
        <f t="shared" si="13"/>
        <v>3.8181723109459428E-2</v>
      </c>
      <c r="P184" s="330">
        <f t="shared" si="14"/>
        <v>8.6905158880222336E-2</v>
      </c>
      <c r="Q184" s="103"/>
    </row>
    <row r="185" spans="2:17" ht="14.15" customHeight="1">
      <c r="B185" s="324" t="s">
        <v>1031</v>
      </c>
      <c r="C185" s="325">
        <v>5.39796691734694</v>
      </c>
      <c r="D185" s="326">
        <v>0</v>
      </c>
      <c r="E185" s="326">
        <v>0</v>
      </c>
      <c r="F185" s="325">
        <v>4.9737000499999997</v>
      </c>
      <c r="G185" s="325">
        <v>4.8288349999999998</v>
      </c>
      <c r="H185" s="327">
        <f t="shared" si="10"/>
        <v>0.4242668673469403</v>
      </c>
      <c r="I185" s="45"/>
      <c r="J185" s="328">
        <v>0.4577296156015</v>
      </c>
      <c r="K185" s="327">
        <f t="shared" si="11"/>
        <v>-3.3462748254559693E-2</v>
      </c>
      <c r="L185" s="45"/>
      <c r="M185" s="202">
        <f t="shared" si="12"/>
        <v>-6.1609466226704573E-3</v>
      </c>
      <c r="N185" s="325">
        <v>8.3082206303675292</v>
      </c>
      <c r="O185" s="329">
        <f t="shared" si="13"/>
        <v>1.5301682777417143E-3</v>
      </c>
      <c r="P185" s="330">
        <f t="shared" si="14"/>
        <v>5.8081000192261261E-6</v>
      </c>
      <c r="Q185" s="103"/>
    </row>
    <row r="186" spans="2:17" ht="14.15" customHeight="1">
      <c r="B186" s="324" t="s">
        <v>1032</v>
      </c>
      <c r="C186" s="325">
        <v>49.6826428470225</v>
      </c>
      <c r="D186" s="326">
        <v>0</v>
      </c>
      <c r="E186" s="326">
        <v>0</v>
      </c>
      <c r="F186" s="325">
        <v>52.801317449999999</v>
      </c>
      <c r="G186" s="325">
        <v>51.263415000000002</v>
      </c>
      <c r="H186" s="327">
        <f t="shared" si="10"/>
        <v>-3.1186746029774994</v>
      </c>
      <c r="I186" s="45"/>
      <c r="J186" s="328">
        <v>4.8593052449235001</v>
      </c>
      <c r="K186" s="327">
        <f t="shared" si="11"/>
        <v>-7.9779798479009996</v>
      </c>
      <c r="L186" s="45"/>
      <c r="M186" s="202">
        <f t="shared" si="12"/>
        <v>-0.13836097279267484</v>
      </c>
      <c r="N186" s="325">
        <v>123.411395143433</v>
      </c>
      <c r="O186" s="329">
        <f t="shared" si="13"/>
        <v>2.2729319593427232E-2</v>
      </c>
      <c r="P186" s="330">
        <f t="shared" si="14"/>
        <v>4.3512461180592592E-2</v>
      </c>
      <c r="Q186" s="103"/>
    </row>
    <row r="187" spans="2:17" ht="14.15" customHeight="1">
      <c r="B187" s="324" t="s">
        <v>1033</v>
      </c>
      <c r="C187" s="325">
        <v>51.526395802139298</v>
      </c>
      <c r="D187" s="326">
        <v>0</v>
      </c>
      <c r="E187" s="326">
        <v>0</v>
      </c>
      <c r="F187" s="325">
        <v>61.896446500000003</v>
      </c>
      <c r="G187" s="325">
        <v>52.096550000000001</v>
      </c>
      <c r="H187" s="327">
        <f t="shared" si="10"/>
        <v>-10.370050697860705</v>
      </c>
      <c r="I187" s="45"/>
      <c r="J187" s="328">
        <v>5.2222031912049998</v>
      </c>
      <c r="K187" s="327">
        <f t="shared" si="11"/>
        <v>-15.592253889065706</v>
      </c>
      <c r="L187" s="45"/>
      <c r="M187" s="202">
        <f t="shared" si="12"/>
        <v>-0.2323088137321222</v>
      </c>
      <c r="N187" s="325">
        <v>140.428171637367</v>
      </c>
      <c r="O187" s="329">
        <f t="shared" si="13"/>
        <v>2.5863387974479221E-2</v>
      </c>
      <c r="P187" s="330">
        <f t="shared" si="14"/>
        <v>0.13957794146098834</v>
      </c>
      <c r="Q187" s="103"/>
    </row>
    <row r="188" spans="2:17" ht="14.15" customHeight="1">
      <c r="B188" s="324" t="s">
        <v>1034</v>
      </c>
      <c r="C188" s="325">
        <v>16.782399999999999</v>
      </c>
      <c r="D188" s="326">
        <v>0</v>
      </c>
      <c r="E188" s="326">
        <v>0</v>
      </c>
      <c r="F188" s="325">
        <v>16.263135559999998</v>
      </c>
      <c r="G188" s="325">
        <v>15.789452000000001</v>
      </c>
      <c r="H188" s="327">
        <f t="shared" si="10"/>
        <v>0.5192644400000006</v>
      </c>
      <c r="I188" s="45"/>
      <c r="J188" s="328">
        <v>0.42202836778199998</v>
      </c>
      <c r="K188" s="327">
        <f t="shared" si="11"/>
        <v>9.7236072218000624E-2</v>
      </c>
      <c r="L188" s="45"/>
      <c r="M188" s="202">
        <f t="shared" si="12"/>
        <v>5.8276965475955291E-3</v>
      </c>
      <c r="N188" s="325">
        <v>32.068484340226803</v>
      </c>
      <c r="O188" s="329">
        <f t="shared" si="13"/>
        <v>0</v>
      </c>
      <c r="P188" s="330">
        <f t="shared" si="14"/>
        <v>0</v>
      </c>
      <c r="Q188" s="103"/>
    </row>
    <row r="189" spans="2:17" ht="14.15" customHeight="1">
      <c r="B189" s="324" t="s">
        <v>1035</v>
      </c>
      <c r="C189" s="325">
        <v>8.6800118591875002</v>
      </c>
      <c r="D189" s="326">
        <v>0</v>
      </c>
      <c r="E189" s="326">
        <v>0</v>
      </c>
      <c r="F189" s="325">
        <v>14.275263369999999</v>
      </c>
      <c r="G189" s="325">
        <v>13.859479</v>
      </c>
      <c r="H189" s="327">
        <f t="shared" si="10"/>
        <v>-5.5952515108124992</v>
      </c>
      <c r="I189" s="45"/>
      <c r="J189" s="328">
        <v>0.42283330101939998</v>
      </c>
      <c r="K189" s="327">
        <f t="shared" si="11"/>
        <v>-6.0180848118318995</v>
      </c>
      <c r="L189" s="45"/>
      <c r="M189" s="202">
        <f t="shared" si="12"/>
        <v>-0.40944653899969957</v>
      </c>
      <c r="N189" s="325">
        <v>31.956546650526899</v>
      </c>
      <c r="O189" s="329">
        <f t="shared" si="13"/>
        <v>5.8856036841484745E-3</v>
      </c>
      <c r="P189" s="330">
        <f t="shared" si="14"/>
        <v>9.8670067145408907E-2</v>
      </c>
      <c r="Q189" s="103"/>
    </row>
    <row r="190" spans="2:17" ht="14.15" customHeight="1">
      <c r="B190" s="324" t="s">
        <v>1036</v>
      </c>
      <c r="C190" s="325">
        <v>9.0885669999999994</v>
      </c>
      <c r="D190" s="326">
        <v>0</v>
      </c>
      <c r="E190" s="326">
        <v>0</v>
      </c>
      <c r="F190" s="325">
        <v>5.2345557899999999</v>
      </c>
      <c r="G190" s="325">
        <v>5.0820930000000004</v>
      </c>
      <c r="H190" s="327">
        <f t="shared" si="10"/>
        <v>3.8540112099999995</v>
      </c>
      <c r="I190" s="45"/>
      <c r="J190" s="328">
        <v>0.15504754249979999</v>
      </c>
      <c r="K190" s="327">
        <f t="shared" si="11"/>
        <v>3.6989636675001996</v>
      </c>
      <c r="L190" s="45"/>
      <c r="M190" s="202">
        <f t="shared" si="12"/>
        <v>0.68631463937153048</v>
      </c>
      <c r="N190" s="325">
        <v>12.786570377806401</v>
      </c>
      <c r="O190" s="329">
        <f t="shared" si="13"/>
        <v>0</v>
      </c>
      <c r="P190" s="330">
        <f t="shared" si="14"/>
        <v>0</v>
      </c>
      <c r="Q190" s="103"/>
    </row>
    <row r="191" spans="2:17" ht="14.15" customHeight="1">
      <c r="B191" s="324" t="s">
        <v>1037</v>
      </c>
      <c r="C191" s="325">
        <v>4.7922637064579003</v>
      </c>
      <c r="D191" s="326">
        <v>0</v>
      </c>
      <c r="E191" s="326">
        <v>0</v>
      </c>
      <c r="F191" s="325">
        <v>4.5118150899999998</v>
      </c>
      <c r="G191" s="325">
        <v>4.3804030000000003</v>
      </c>
      <c r="H191" s="327">
        <f t="shared" si="10"/>
        <v>0.28044861645790053</v>
      </c>
      <c r="I191" s="45"/>
      <c r="J191" s="328">
        <v>0.17817157790409999</v>
      </c>
      <c r="K191" s="327">
        <f t="shared" si="11"/>
        <v>0.10227703855380055</v>
      </c>
      <c r="L191" s="45"/>
      <c r="M191" s="202">
        <f t="shared" si="12"/>
        <v>2.1807532898490512E-2</v>
      </c>
      <c r="N191" s="325">
        <v>4.8209187996562903</v>
      </c>
      <c r="O191" s="329">
        <f t="shared" si="13"/>
        <v>0</v>
      </c>
      <c r="P191" s="330">
        <f t="shared" si="14"/>
        <v>0</v>
      </c>
      <c r="Q191" s="103"/>
    </row>
    <row r="192" spans="2:17" ht="14.15" customHeight="1">
      <c r="B192" s="324" t="s">
        <v>1038</v>
      </c>
      <c r="C192" s="325">
        <v>4.0747505181000001</v>
      </c>
      <c r="D192" s="326">
        <v>0</v>
      </c>
      <c r="E192" s="326">
        <v>0</v>
      </c>
      <c r="F192" s="325">
        <v>4.6500081299999998</v>
      </c>
      <c r="G192" s="325">
        <v>4.5145710000000001</v>
      </c>
      <c r="H192" s="327">
        <f t="shared" si="10"/>
        <v>-0.57525761189999969</v>
      </c>
      <c r="I192" s="45"/>
      <c r="J192" s="328">
        <v>0.18362882105369999</v>
      </c>
      <c r="K192" s="327">
        <f t="shared" si="11"/>
        <v>-0.75888643295369973</v>
      </c>
      <c r="L192" s="45"/>
      <c r="M192" s="202">
        <f t="shared" si="12"/>
        <v>-0.15700112371663902</v>
      </c>
      <c r="N192" s="325">
        <v>12.8512212951864</v>
      </c>
      <c r="O192" s="329">
        <f t="shared" si="13"/>
        <v>2.3668763783495144E-3</v>
      </c>
      <c r="P192" s="330">
        <f t="shared" si="14"/>
        <v>5.8341970998213744E-3</v>
      </c>
      <c r="Q192" s="103"/>
    </row>
    <row r="193" spans="2:17" ht="14.15" customHeight="1">
      <c r="B193" s="324" t="s">
        <v>1039</v>
      </c>
      <c r="C193" s="325">
        <v>117.102309376664</v>
      </c>
      <c r="D193" s="326">
        <v>0</v>
      </c>
      <c r="E193" s="326">
        <v>0</v>
      </c>
      <c r="F193" s="325">
        <v>91.565245910000002</v>
      </c>
      <c r="G193" s="325">
        <v>88.898296999999999</v>
      </c>
      <c r="H193" s="327">
        <f t="shared" si="10"/>
        <v>25.537063466663994</v>
      </c>
      <c r="I193" s="45"/>
      <c r="J193" s="328">
        <v>6.3289897972992</v>
      </c>
      <c r="K193" s="327">
        <f t="shared" si="11"/>
        <v>19.208073669364794</v>
      </c>
      <c r="L193" s="45"/>
      <c r="M193" s="202">
        <f t="shared" si="12"/>
        <v>0.19621250965987774</v>
      </c>
      <c r="N193" s="325">
        <v>161.96629466659999</v>
      </c>
      <c r="O193" s="329">
        <f t="shared" si="13"/>
        <v>0</v>
      </c>
      <c r="P193" s="330">
        <f t="shared" si="14"/>
        <v>0</v>
      </c>
      <c r="Q193" s="103"/>
    </row>
    <row r="194" spans="2:17" ht="14.15" customHeight="1">
      <c r="B194" s="324" t="s">
        <v>1040</v>
      </c>
      <c r="C194" s="325">
        <v>68.976261886774395</v>
      </c>
      <c r="D194" s="326">
        <v>0</v>
      </c>
      <c r="E194" s="326">
        <v>0</v>
      </c>
      <c r="F194" s="325">
        <v>73.697597979999998</v>
      </c>
      <c r="G194" s="325">
        <v>71.551066000000006</v>
      </c>
      <c r="H194" s="327">
        <f t="shared" si="10"/>
        <v>-4.7213360932256023</v>
      </c>
      <c r="I194" s="45"/>
      <c r="J194" s="328">
        <v>5.0939779723776004</v>
      </c>
      <c r="K194" s="327">
        <f t="shared" si="11"/>
        <v>-9.8153140656032036</v>
      </c>
      <c r="L194" s="45"/>
      <c r="M194" s="202">
        <f t="shared" si="12"/>
        <v>-0.12457314055420944</v>
      </c>
      <c r="N194" s="325">
        <v>163.65198510253401</v>
      </c>
      <c r="O194" s="329">
        <f t="shared" si="13"/>
        <v>3.0140638692003487E-2</v>
      </c>
      <c r="P194" s="330">
        <f t="shared" si="14"/>
        <v>4.6773651737582134E-2</v>
      </c>
      <c r="Q194" s="103"/>
    </row>
    <row r="195" spans="2:17" ht="14.15" customHeight="1">
      <c r="B195" s="324" t="s">
        <v>1041</v>
      </c>
      <c r="C195" s="325">
        <v>144.77787903171799</v>
      </c>
      <c r="D195" s="326">
        <v>0</v>
      </c>
      <c r="E195" s="326">
        <v>0</v>
      </c>
      <c r="F195" s="325">
        <v>139.7919502</v>
      </c>
      <c r="G195" s="325">
        <v>135.72033999999999</v>
      </c>
      <c r="H195" s="327">
        <f t="shared" si="10"/>
        <v>4.9859288317179846</v>
      </c>
      <c r="I195" s="45"/>
      <c r="J195" s="328">
        <v>15.516906472200001</v>
      </c>
      <c r="K195" s="327">
        <f t="shared" si="11"/>
        <v>-10.530977640482016</v>
      </c>
      <c r="L195" s="45"/>
      <c r="M195" s="202">
        <f t="shared" si="12"/>
        <v>-6.7806678035812501E-2</v>
      </c>
      <c r="N195" s="325">
        <v>408.284675912588</v>
      </c>
      <c r="O195" s="329">
        <f t="shared" si="13"/>
        <v>7.5195915848212377E-2</v>
      </c>
      <c r="P195" s="330">
        <f t="shared" si="14"/>
        <v>3.4573169019532064E-2</v>
      </c>
      <c r="Q195" s="103"/>
    </row>
    <row r="196" spans="2:17" ht="14.15" customHeight="1">
      <c r="B196" s="324" t="s">
        <v>1042</v>
      </c>
      <c r="C196" s="325">
        <v>12.430617813108899</v>
      </c>
      <c r="D196" s="326">
        <v>0</v>
      </c>
      <c r="E196" s="326">
        <v>0</v>
      </c>
      <c r="F196" s="325">
        <v>8.7969096699999998</v>
      </c>
      <c r="G196" s="325">
        <v>8.5406890000000004</v>
      </c>
      <c r="H196" s="327">
        <f t="shared" si="10"/>
        <v>3.6337081431088993</v>
      </c>
      <c r="I196" s="45"/>
      <c r="J196" s="328">
        <v>0.97645697337000004</v>
      </c>
      <c r="K196" s="327">
        <f t="shared" si="11"/>
        <v>2.6572511697388994</v>
      </c>
      <c r="L196" s="45"/>
      <c r="M196" s="202">
        <f t="shared" si="12"/>
        <v>0.27188698293044289</v>
      </c>
      <c r="N196" s="325">
        <v>18.579422291337899</v>
      </c>
      <c r="O196" s="329">
        <f t="shared" si="13"/>
        <v>0</v>
      </c>
      <c r="P196" s="330">
        <f t="shared" si="14"/>
        <v>0</v>
      </c>
      <c r="Q196" s="103"/>
    </row>
    <row r="197" spans="2:17" ht="14.15" customHeight="1">
      <c r="B197" s="324"/>
      <c r="C197" s="59"/>
      <c r="D197" s="59"/>
      <c r="E197" s="59"/>
      <c r="F197" s="59"/>
      <c r="G197" s="59"/>
      <c r="H197" s="327">
        <f t="shared" si="10"/>
        <v>0</v>
      </c>
      <c r="I197" s="45"/>
      <c r="J197" s="18"/>
      <c r="K197" s="327">
        <f t="shared" si="11"/>
        <v>0</v>
      </c>
      <c r="L197" s="45"/>
      <c r="M197" s="202">
        <f t="shared" si="12"/>
        <v>0</v>
      </c>
      <c r="N197" s="59"/>
      <c r="O197" s="329">
        <f t="shared" si="13"/>
        <v>0</v>
      </c>
      <c r="P197" s="330">
        <f t="shared" si="14"/>
        <v>0</v>
      </c>
      <c r="Q197" s="103"/>
    </row>
    <row r="198" spans="2:17" ht="14.15" customHeight="1">
      <c r="B198" s="324"/>
      <c r="C198" s="59"/>
      <c r="D198" s="59"/>
      <c r="E198" s="59"/>
      <c r="F198" s="59"/>
      <c r="G198" s="59"/>
      <c r="H198" s="327">
        <f t="shared" si="10"/>
        <v>0</v>
      </c>
      <c r="I198" s="45"/>
      <c r="J198" s="18"/>
      <c r="K198" s="327">
        <f t="shared" si="11"/>
        <v>0</v>
      </c>
      <c r="L198" s="45"/>
      <c r="M198" s="202">
        <f t="shared" si="12"/>
        <v>0</v>
      </c>
      <c r="N198" s="59"/>
      <c r="O198" s="329">
        <f t="shared" si="13"/>
        <v>0</v>
      </c>
      <c r="P198" s="330">
        <f t="shared" si="14"/>
        <v>0</v>
      </c>
      <c r="Q198" s="103"/>
    </row>
    <row r="199" spans="2:17" ht="14.15" customHeight="1">
      <c r="B199" s="324"/>
      <c r="C199" s="59"/>
      <c r="D199" s="59"/>
      <c r="E199" s="59"/>
      <c r="F199" s="59"/>
      <c r="G199" s="59"/>
      <c r="H199" s="327">
        <f t="shared" si="10"/>
        <v>0</v>
      </c>
      <c r="I199" s="45"/>
      <c r="J199" s="18"/>
      <c r="K199" s="327">
        <f t="shared" si="11"/>
        <v>0</v>
      </c>
      <c r="L199" s="45"/>
      <c r="M199" s="202">
        <f t="shared" si="12"/>
        <v>0</v>
      </c>
      <c r="N199" s="59"/>
      <c r="O199" s="329">
        <f t="shared" si="13"/>
        <v>0</v>
      </c>
      <c r="P199" s="330">
        <f t="shared" si="14"/>
        <v>0</v>
      </c>
      <c r="Q199" s="103"/>
    </row>
    <row r="200" spans="2:17" ht="14.15" customHeight="1">
      <c r="B200" s="324"/>
      <c r="C200" s="59"/>
      <c r="D200" s="59"/>
      <c r="E200" s="59"/>
      <c r="F200" s="59"/>
      <c r="G200" s="59"/>
      <c r="H200" s="327">
        <f t="shared" si="10"/>
        <v>0</v>
      </c>
      <c r="I200" s="45"/>
      <c r="J200" s="18"/>
      <c r="K200" s="327">
        <f t="shared" si="11"/>
        <v>0</v>
      </c>
      <c r="L200" s="45"/>
      <c r="M200" s="202">
        <f t="shared" si="12"/>
        <v>0</v>
      </c>
      <c r="N200" s="59"/>
      <c r="O200" s="329">
        <f t="shared" si="13"/>
        <v>0</v>
      </c>
      <c r="P200" s="330">
        <f t="shared" si="14"/>
        <v>0</v>
      </c>
      <c r="Q200" s="103"/>
    </row>
    <row r="201" spans="2:17" ht="14.15" customHeight="1">
      <c r="B201" s="324"/>
      <c r="C201" s="59"/>
      <c r="D201" s="59"/>
      <c r="E201" s="59"/>
      <c r="F201" s="59"/>
      <c r="G201" s="59"/>
      <c r="H201" s="327">
        <f t="shared" si="10"/>
        <v>0</v>
      </c>
      <c r="I201" s="45"/>
      <c r="J201" s="18"/>
      <c r="K201" s="327">
        <f t="shared" si="11"/>
        <v>0</v>
      </c>
      <c r="L201" s="45"/>
      <c r="M201" s="202">
        <f t="shared" si="12"/>
        <v>0</v>
      </c>
      <c r="N201" s="59"/>
      <c r="O201" s="329">
        <f t="shared" si="13"/>
        <v>0</v>
      </c>
      <c r="P201" s="330">
        <f t="shared" si="14"/>
        <v>0</v>
      </c>
      <c r="Q201" s="103"/>
    </row>
    <row r="202" spans="2:17" ht="14.15" customHeight="1">
      <c r="B202" s="324"/>
      <c r="C202" s="59"/>
      <c r="D202" s="59"/>
      <c r="E202" s="59"/>
      <c r="F202" s="59"/>
      <c r="G202" s="59"/>
      <c r="H202" s="327">
        <f t="shared" si="10"/>
        <v>0</v>
      </c>
      <c r="I202" s="45"/>
      <c r="J202" s="18"/>
      <c r="K202" s="327">
        <f t="shared" si="11"/>
        <v>0</v>
      </c>
      <c r="L202" s="45"/>
      <c r="M202" s="202">
        <f t="shared" si="12"/>
        <v>0</v>
      </c>
      <c r="N202" s="59"/>
      <c r="O202" s="329">
        <f t="shared" si="13"/>
        <v>0</v>
      </c>
      <c r="P202" s="330">
        <f t="shared" si="14"/>
        <v>0</v>
      </c>
      <c r="Q202" s="103"/>
    </row>
    <row r="203" spans="2:17" ht="14.15" customHeight="1">
      <c r="B203" s="324"/>
      <c r="C203" s="59"/>
      <c r="D203" s="59"/>
      <c r="E203" s="59"/>
      <c r="F203" s="59"/>
      <c r="G203" s="59"/>
      <c r="H203" s="327">
        <f t="shared" si="10"/>
        <v>0</v>
      </c>
      <c r="I203" s="45"/>
      <c r="J203" s="18"/>
      <c r="K203" s="327">
        <f t="shared" si="11"/>
        <v>0</v>
      </c>
      <c r="L203" s="45"/>
      <c r="M203" s="202">
        <f t="shared" si="12"/>
        <v>0</v>
      </c>
      <c r="N203" s="59"/>
      <c r="O203" s="329">
        <f t="shared" si="13"/>
        <v>0</v>
      </c>
      <c r="P203" s="330">
        <f t="shared" si="14"/>
        <v>0</v>
      </c>
      <c r="Q203" s="103"/>
    </row>
    <row r="204" spans="2:17" ht="14.15" customHeight="1">
      <c r="B204" s="324"/>
      <c r="C204" s="59"/>
      <c r="D204" s="59"/>
      <c r="E204" s="59"/>
      <c r="F204" s="59"/>
      <c r="G204" s="59"/>
      <c r="H204" s="327">
        <f t="shared" si="10"/>
        <v>0</v>
      </c>
      <c r="I204" s="45"/>
      <c r="J204" s="18"/>
      <c r="K204" s="327">
        <f t="shared" si="11"/>
        <v>0</v>
      </c>
      <c r="L204" s="45"/>
      <c r="M204" s="202">
        <f t="shared" si="12"/>
        <v>0</v>
      </c>
      <c r="N204" s="59"/>
      <c r="O204" s="329">
        <f t="shared" si="13"/>
        <v>0</v>
      </c>
      <c r="P204" s="330">
        <f t="shared" si="14"/>
        <v>0</v>
      </c>
      <c r="Q204" s="103"/>
    </row>
    <row r="205" spans="2:17" ht="14.15" customHeight="1">
      <c r="B205" s="324"/>
      <c r="C205" s="59"/>
      <c r="D205" s="59"/>
      <c r="E205" s="59"/>
      <c r="F205" s="59"/>
      <c r="G205" s="59"/>
      <c r="H205" s="327">
        <f t="shared" ref="H205:H262" si="15">+C205+D205-E205-F205</f>
        <v>0</v>
      </c>
      <c r="I205" s="45"/>
      <c r="J205" s="18"/>
      <c r="K205" s="327">
        <f t="shared" ref="K205:K262" si="16">+H205-J205</f>
        <v>0</v>
      </c>
      <c r="L205" s="45"/>
      <c r="M205" s="202">
        <f t="shared" ref="M205:M262" si="17">+IF(ISERROR(K205/(F205+J205)),0,K205/(F205+J205))</f>
        <v>0</v>
      </c>
      <c r="N205" s="59"/>
      <c r="O205" s="329">
        <f t="shared" ref="O205:O262" si="18">IF(K205&lt;0,N205/$N$263,0)</f>
        <v>0</v>
      </c>
      <c r="P205" s="330">
        <f t="shared" ref="P205:P262" si="19">(M205^2*O205)*100</f>
        <v>0</v>
      </c>
      <c r="Q205" s="103"/>
    </row>
    <row r="206" spans="2:17" ht="14.15" customHeight="1">
      <c r="B206" s="324"/>
      <c r="C206" s="59"/>
      <c r="D206" s="59"/>
      <c r="E206" s="59"/>
      <c r="F206" s="59"/>
      <c r="G206" s="59"/>
      <c r="H206" s="327">
        <f t="shared" si="15"/>
        <v>0</v>
      </c>
      <c r="I206" s="45"/>
      <c r="J206" s="18"/>
      <c r="K206" s="327">
        <f t="shared" si="16"/>
        <v>0</v>
      </c>
      <c r="L206" s="45"/>
      <c r="M206" s="202">
        <f t="shared" si="17"/>
        <v>0</v>
      </c>
      <c r="N206" s="59"/>
      <c r="O206" s="329">
        <f t="shared" si="18"/>
        <v>0</v>
      </c>
      <c r="P206" s="330">
        <f t="shared" si="19"/>
        <v>0</v>
      </c>
      <c r="Q206" s="103"/>
    </row>
    <row r="207" spans="2:17" ht="14.15" customHeight="1">
      <c r="B207" s="324"/>
      <c r="C207" s="59"/>
      <c r="D207" s="59"/>
      <c r="E207" s="59"/>
      <c r="F207" s="59"/>
      <c r="G207" s="59"/>
      <c r="H207" s="327">
        <f t="shared" si="15"/>
        <v>0</v>
      </c>
      <c r="I207" s="45"/>
      <c r="J207" s="18"/>
      <c r="K207" s="327">
        <f t="shared" si="16"/>
        <v>0</v>
      </c>
      <c r="L207" s="45"/>
      <c r="M207" s="202">
        <f t="shared" si="17"/>
        <v>0</v>
      </c>
      <c r="N207" s="59"/>
      <c r="O207" s="329">
        <f t="shared" si="18"/>
        <v>0</v>
      </c>
      <c r="P207" s="330">
        <f t="shared" si="19"/>
        <v>0</v>
      </c>
      <c r="Q207" s="103"/>
    </row>
    <row r="208" spans="2:17" ht="14.15" customHeight="1">
      <c r="B208" s="324"/>
      <c r="C208" s="59"/>
      <c r="D208" s="59"/>
      <c r="E208" s="59"/>
      <c r="F208" s="59"/>
      <c r="G208" s="59"/>
      <c r="H208" s="327">
        <f t="shared" si="15"/>
        <v>0</v>
      </c>
      <c r="I208" s="45"/>
      <c r="J208" s="18"/>
      <c r="K208" s="327">
        <f t="shared" si="16"/>
        <v>0</v>
      </c>
      <c r="L208" s="45"/>
      <c r="M208" s="202">
        <f t="shared" si="17"/>
        <v>0</v>
      </c>
      <c r="N208" s="59"/>
      <c r="O208" s="329">
        <f t="shared" si="18"/>
        <v>0</v>
      </c>
      <c r="P208" s="330">
        <f t="shared" si="19"/>
        <v>0</v>
      </c>
      <c r="Q208" s="103"/>
    </row>
    <row r="209" spans="2:17" ht="14.15" customHeight="1">
      <c r="B209" s="324"/>
      <c r="C209" s="59"/>
      <c r="D209" s="59"/>
      <c r="E209" s="59"/>
      <c r="F209" s="59"/>
      <c r="G209" s="59"/>
      <c r="H209" s="327">
        <f t="shared" si="15"/>
        <v>0</v>
      </c>
      <c r="I209" s="45"/>
      <c r="J209" s="18"/>
      <c r="K209" s="327">
        <f t="shared" si="16"/>
        <v>0</v>
      </c>
      <c r="L209" s="45"/>
      <c r="M209" s="202">
        <f t="shared" si="17"/>
        <v>0</v>
      </c>
      <c r="N209" s="59"/>
      <c r="O209" s="329">
        <f t="shared" si="18"/>
        <v>0</v>
      </c>
      <c r="P209" s="330">
        <f t="shared" si="19"/>
        <v>0</v>
      </c>
      <c r="Q209" s="103"/>
    </row>
    <row r="210" spans="2:17" ht="14.15" customHeight="1">
      <c r="B210" s="324"/>
      <c r="C210" s="59"/>
      <c r="D210" s="59"/>
      <c r="E210" s="59"/>
      <c r="F210" s="59"/>
      <c r="G210" s="59"/>
      <c r="H210" s="327">
        <f t="shared" si="15"/>
        <v>0</v>
      </c>
      <c r="I210" s="45"/>
      <c r="J210" s="18"/>
      <c r="K210" s="327">
        <f t="shared" si="16"/>
        <v>0</v>
      </c>
      <c r="L210" s="45"/>
      <c r="M210" s="202">
        <f t="shared" si="17"/>
        <v>0</v>
      </c>
      <c r="N210" s="59"/>
      <c r="O210" s="329">
        <f t="shared" si="18"/>
        <v>0</v>
      </c>
      <c r="P210" s="330">
        <f t="shared" si="19"/>
        <v>0</v>
      </c>
      <c r="Q210" s="103"/>
    </row>
    <row r="211" spans="2:17" ht="14.15" customHeight="1">
      <c r="B211" s="324"/>
      <c r="C211" s="59"/>
      <c r="D211" s="59"/>
      <c r="E211" s="59"/>
      <c r="F211" s="59"/>
      <c r="G211" s="59"/>
      <c r="H211" s="327">
        <f t="shared" si="15"/>
        <v>0</v>
      </c>
      <c r="I211" s="45"/>
      <c r="J211" s="18"/>
      <c r="K211" s="327">
        <f t="shared" si="16"/>
        <v>0</v>
      </c>
      <c r="L211" s="45"/>
      <c r="M211" s="202">
        <f t="shared" si="17"/>
        <v>0</v>
      </c>
      <c r="N211" s="59"/>
      <c r="O211" s="329">
        <f t="shared" si="18"/>
        <v>0</v>
      </c>
      <c r="P211" s="330">
        <f t="shared" si="19"/>
        <v>0</v>
      </c>
      <c r="Q211" s="103"/>
    </row>
    <row r="212" spans="2:17" ht="14.15" customHeight="1">
      <c r="B212" s="324"/>
      <c r="C212" s="59"/>
      <c r="D212" s="59"/>
      <c r="E212" s="59"/>
      <c r="F212" s="59"/>
      <c r="G212" s="59"/>
      <c r="H212" s="327">
        <f t="shared" si="15"/>
        <v>0</v>
      </c>
      <c r="I212" s="45"/>
      <c r="J212" s="18"/>
      <c r="K212" s="327">
        <f t="shared" si="16"/>
        <v>0</v>
      </c>
      <c r="L212" s="45"/>
      <c r="M212" s="202">
        <f t="shared" si="17"/>
        <v>0</v>
      </c>
      <c r="N212" s="59"/>
      <c r="O212" s="329">
        <f t="shared" si="18"/>
        <v>0</v>
      </c>
      <c r="P212" s="330">
        <f t="shared" si="19"/>
        <v>0</v>
      </c>
      <c r="Q212" s="103"/>
    </row>
    <row r="213" spans="2:17" ht="14.15" customHeight="1">
      <c r="B213" s="324"/>
      <c r="C213" s="59"/>
      <c r="D213" s="59"/>
      <c r="E213" s="59"/>
      <c r="F213" s="59"/>
      <c r="G213" s="59"/>
      <c r="H213" s="327">
        <f t="shared" si="15"/>
        <v>0</v>
      </c>
      <c r="I213" s="45"/>
      <c r="J213" s="18"/>
      <c r="K213" s="327">
        <f t="shared" si="16"/>
        <v>0</v>
      </c>
      <c r="L213" s="45"/>
      <c r="M213" s="202">
        <f t="shared" si="17"/>
        <v>0</v>
      </c>
      <c r="N213" s="59"/>
      <c r="O213" s="329">
        <f t="shared" si="18"/>
        <v>0</v>
      </c>
      <c r="P213" s="330">
        <f t="shared" si="19"/>
        <v>0</v>
      </c>
      <c r="Q213" s="103"/>
    </row>
    <row r="214" spans="2:17" ht="14.15" customHeight="1">
      <c r="B214" s="324"/>
      <c r="C214" s="59"/>
      <c r="D214" s="59"/>
      <c r="E214" s="59"/>
      <c r="F214" s="59"/>
      <c r="G214" s="59"/>
      <c r="H214" s="327">
        <f t="shared" si="15"/>
        <v>0</v>
      </c>
      <c r="I214" s="45"/>
      <c r="J214" s="18"/>
      <c r="K214" s="327">
        <f t="shared" si="16"/>
        <v>0</v>
      </c>
      <c r="L214" s="45"/>
      <c r="M214" s="202">
        <f t="shared" si="17"/>
        <v>0</v>
      </c>
      <c r="N214" s="59"/>
      <c r="O214" s="329">
        <f t="shared" si="18"/>
        <v>0</v>
      </c>
      <c r="P214" s="330">
        <f t="shared" si="19"/>
        <v>0</v>
      </c>
      <c r="Q214" s="103"/>
    </row>
    <row r="215" spans="2:17" ht="14.15" customHeight="1">
      <c r="B215" s="324"/>
      <c r="C215" s="59"/>
      <c r="D215" s="59"/>
      <c r="E215" s="59"/>
      <c r="F215" s="59"/>
      <c r="G215" s="59"/>
      <c r="H215" s="327">
        <f t="shared" si="15"/>
        <v>0</v>
      </c>
      <c r="I215" s="45"/>
      <c r="J215" s="18"/>
      <c r="K215" s="327">
        <f t="shared" si="16"/>
        <v>0</v>
      </c>
      <c r="L215" s="45"/>
      <c r="M215" s="202">
        <f t="shared" si="17"/>
        <v>0</v>
      </c>
      <c r="N215" s="59"/>
      <c r="O215" s="329">
        <f t="shared" si="18"/>
        <v>0</v>
      </c>
      <c r="P215" s="330">
        <f t="shared" si="19"/>
        <v>0</v>
      </c>
      <c r="Q215" s="103"/>
    </row>
    <row r="216" spans="2:17" ht="14.15" customHeight="1">
      <c r="B216" s="324"/>
      <c r="C216" s="59"/>
      <c r="D216" s="59"/>
      <c r="E216" s="59"/>
      <c r="F216" s="59"/>
      <c r="G216" s="59"/>
      <c r="H216" s="327">
        <f t="shared" si="15"/>
        <v>0</v>
      </c>
      <c r="I216" s="45"/>
      <c r="J216" s="18"/>
      <c r="K216" s="327">
        <f t="shared" si="16"/>
        <v>0</v>
      </c>
      <c r="L216" s="45"/>
      <c r="M216" s="202">
        <f t="shared" si="17"/>
        <v>0</v>
      </c>
      <c r="N216" s="59"/>
      <c r="O216" s="329">
        <f t="shared" si="18"/>
        <v>0</v>
      </c>
      <c r="P216" s="330">
        <f t="shared" si="19"/>
        <v>0</v>
      </c>
      <c r="Q216" s="103"/>
    </row>
    <row r="217" spans="2:17" ht="14.15" customHeight="1">
      <c r="B217" s="324"/>
      <c r="C217" s="59"/>
      <c r="D217" s="59"/>
      <c r="E217" s="59"/>
      <c r="F217" s="59"/>
      <c r="G217" s="59"/>
      <c r="H217" s="327">
        <f t="shared" si="15"/>
        <v>0</v>
      </c>
      <c r="I217" s="45"/>
      <c r="J217" s="18"/>
      <c r="K217" s="327">
        <f t="shared" si="16"/>
        <v>0</v>
      </c>
      <c r="L217" s="45"/>
      <c r="M217" s="202">
        <f t="shared" si="17"/>
        <v>0</v>
      </c>
      <c r="N217" s="59"/>
      <c r="O217" s="329">
        <f t="shared" si="18"/>
        <v>0</v>
      </c>
      <c r="P217" s="330">
        <f t="shared" si="19"/>
        <v>0</v>
      </c>
      <c r="Q217" s="103"/>
    </row>
    <row r="218" spans="2:17" ht="14.15" customHeight="1">
      <c r="B218" s="324"/>
      <c r="C218" s="59"/>
      <c r="D218" s="59"/>
      <c r="E218" s="59"/>
      <c r="F218" s="59"/>
      <c r="G218" s="59"/>
      <c r="H218" s="327">
        <f t="shared" si="15"/>
        <v>0</v>
      </c>
      <c r="I218" s="45"/>
      <c r="J218" s="18"/>
      <c r="K218" s="327">
        <f t="shared" si="16"/>
        <v>0</v>
      </c>
      <c r="L218" s="45"/>
      <c r="M218" s="202">
        <f t="shared" si="17"/>
        <v>0</v>
      </c>
      <c r="N218" s="59"/>
      <c r="O218" s="329">
        <f t="shared" si="18"/>
        <v>0</v>
      </c>
      <c r="P218" s="330">
        <f t="shared" si="19"/>
        <v>0</v>
      </c>
      <c r="Q218" s="103"/>
    </row>
    <row r="219" spans="2:17" ht="14.15" customHeight="1">
      <c r="B219" s="324"/>
      <c r="C219" s="59"/>
      <c r="D219" s="59"/>
      <c r="E219" s="59"/>
      <c r="F219" s="59"/>
      <c r="G219" s="59"/>
      <c r="H219" s="327">
        <f t="shared" si="15"/>
        <v>0</v>
      </c>
      <c r="I219" s="45"/>
      <c r="J219" s="18"/>
      <c r="K219" s="327">
        <f t="shared" si="16"/>
        <v>0</v>
      </c>
      <c r="L219" s="45"/>
      <c r="M219" s="202">
        <f t="shared" si="17"/>
        <v>0</v>
      </c>
      <c r="N219" s="59"/>
      <c r="O219" s="329">
        <f t="shared" si="18"/>
        <v>0</v>
      </c>
      <c r="P219" s="330">
        <f t="shared" si="19"/>
        <v>0</v>
      </c>
      <c r="Q219" s="103"/>
    </row>
    <row r="220" spans="2:17" ht="14.15" customHeight="1">
      <c r="B220" s="324"/>
      <c r="C220" s="59"/>
      <c r="D220" s="59"/>
      <c r="E220" s="59"/>
      <c r="F220" s="59"/>
      <c r="G220" s="59"/>
      <c r="H220" s="327">
        <f t="shared" si="15"/>
        <v>0</v>
      </c>
      <c r="I220" s="45"/>
      <c r="J220" s="18"/>
      <c r="K220" s="327">
        <f t="shared" si="16"/>
        <v>0</v>
      </c>
      <c r="L220" s="45"/>
      <c r="M220" s="202">
        <f t="shared" si="17"/>
        <v>0</v>
      </c>
      <c r="N220" s="59"/>
      <c r="O220" s="329">
        <f t="shared" si="18"/>
        <v>0</v>
      </c>
      <c r="P220" s="330">
        <f t="shared" si="19"/>
        <v>0</v>
      </c>
      <c r="Q220" s="103"/>
    </row>
    <row r="221" spans="2:17" ht="14.15" customHeight="1">
      <c r="B221" s="324"/>
      <c r="C221" s="59"/>
      <c r="D221" s="59"/>
      <c r="E221" s="59"/>
      <c r="F221" s="59"/>
      <c r="G221" s="59"/>
      <c r="H221" s="327">
        <f t="shared" si="15"/>
        <v>0</v>
      </c>
      <c r="I221" s="45"/>
      <c r="J221" s="18"/>
      <c r="K221" s="327">
        <f t="shared" si="16"/>
        <v>0</v>
      </c>
      <c r="L221" s="45"/>
      <c r="M221" s="202">
        <f t="shared" si="17"/>
        <v>0</v>
      </c>
      <c r="N221" s="59"/>
      <c r="O221" s="329">
        <f t="shared" si="18"/>
        <v>0</v>
      </c>
      <c r="P221" s="330">
        <f t="shared" si="19"/>
        <v>0</v>
      </c>
      <c r="Q221" s="103"/>
    </row>
    <row r="222" spans="2:17" ht="14.15" customHeight="1">
      <c r="B222" s="324"/>
      <c r="C222" s="59"/>
      <c r="D222" s="59"/>
      <c r="E222" s="59"/>
      <c r="F222" s="59"/>
      <c r="G222" s="59"/>
      <c r="H222" s="327">
        <f t="shared" si="15"/>
        <v>0</v>
      </c>
      <c r="I222" s="45"/>
      <c r="J222" s="18"/>
      <c r="K222" s="327">
        <f t="shared" si="16"/>
        <v>0</v>
      </c>
      <c r="L222" s="45"/>
      <c r="M222" s="202">
        <f t="shared" si="17"/>
        <v>0</v>
      </c>
      <c r="N222" s="59"/>
      <c r="O222" s="329">
        <f t="shared" si="18"/>
        <v>0</v>
      </c>
      <c r="P222" s="330">
        <f t="shared" si="19"/>
        <v>0</v>
      </c>
      <c r="Q222" s="103"/>
    </row>
    <row r="223" spans="2:17" ht="14.15" customHeight="1">
      <c r="B223" s="324"/>
      <c r="C223" s="59"/>
      <c r="D223" s="59"/>
      <c r="E223" s="59"/>
      <c r="F223" s="59"/>
      <c r="G223" s="59"/>
      <c r="H223" s="327">
        <f t="shared" si="15"/>
        <v>0</v>
      </c>
      <c r="I223" s="45"/>
      <c r="J223" s="18"/>
      <c r="K223" s="327">
        <f t="shared" si="16"/>
        <v>0</v>
      </c>
      <c r="L223" s="45"/>
      <c r="M223" s="202">
        <f t="shared" si="17"/>
        <v>0</v>
      </c>
      <c r="N223" s="59"/>
      <c r="O223" s="329">
        <f t="shared" si="18"/>
        <v>0</v>
      </c>
      <c r="P223" s="330">
        <f t="shared" si="19"/>
        <v>0</v>
      </c>
      <c r="Q223" s="103"/>
    </row>
    <row r="224" spans="2:17" ht="14.15" customHeight="1">
      <c r="B224" s="324"/>
      <c r="C224" s="59"/>
      <c r="D224" s="59"/>
      <c r="E224" s="59"/>
      <c r="F224" s="59"/>
      <c r="G224" s="59"/>
      <c r="H224" s="327">
        <f t="shared" si="15"/>
        <v>0</v>
      </c>
      <c r="I224" s="45"/>
      <c r="J224" s="18"/>
      <c r="K224" s="327">
        <f t="shared" si="16"/>
        <v>0</v>
      </c>
      <c r="L224" s="45"/>
      <c r="M224" s="202">
        <f t="shared" si="17"/>
        <v>0</v>
      </c>
      <c r="N224" s="59"/>
      <c r="O224" s="329">
        <f t="shared" si="18"/>
        <v>0</v>
      </c>
      <c r="P224" s="330">
        <f t="shared" si="19"/>
        <v>0</v>
      </c>
      <c r="Q224" s="103"/>
    </row>
    <row r="225" spans="2:17" ht="14.15" customHeight="1">
      <c r="B225" s="324"/>
      <c r="C225" s="59"/>
      <c r="D225" s="59"/>
      <c r="E225" s="59"/>
      <c r="F225" s="59"/>
      <c r="G225" s="59"/>
      <c r="H225" s="327">
        <f t="shared" si="15"/>
        <v>0</v>
      </c>
      <c r="I225" s="45"/>
      <c r="J225" s="18"/>
      <c r="K225" s="327">
        <f t="shared" si="16"/>
        <v>0</v>
      </c>
      <c r="L225" s="45"/>
      <c r="M225" s="202">
        <f t="shared" si="17"/>
        <v>0</v>
      </c>
      <c r="N225" s="59"/>
      <c r="O225" s="329">
        <f t="shared" si="18"/>
        <v>0</v>
      </c>
      <c r="P225" s="330">
        <f t="shared" si="19"/>
        <v>0</v>
      </c>
      <c r="Q225" s="103"/>
    </row>
    <row r="226" spans="2:17" ht="14.15" customHeight="1">
      <c r="B226" s="324"/>
      <c r="C226" s="59"/>
      <c r="D226" s="59"/>
      <c r="E226" s="59"/>
      <c r="F226" s="59"/>
      <c r="G226" s="59"/>
      <c r="H226" s="327">
        <f t="shared" si="15"/>
        <v>0</v>
      </c>
      <c r="I226" s="45"/>
      <c r="J226" s="18"/>
      <c r="K226" s="327">
        <f t="shared" si="16"/>
        <v>0</v>
      </c>
      <c r="L226" s="45"/>
      <c r="M226" s="202">
        <f t="shared" si="17"/>
        <v>0</v>
      </c>
      <c r="N226" s="59"/>
      <c r="O226" s="329">
        <f t="shared" si="18"/>
        <v>0</v>
      </c>
      <c r="P226" s="330">
        <f t="shared" si="19"/>
        <v>0</v>
      </c>
      <c r="Q226" s="103"/>
    </row>
    <row r="227" spans="2:17" ht="14.15" customHeight="1">
      <c r="B227" s="324"/>
      <c r="C227" s="59"/>
      <c r="D227" s="59"/>
      <c r="E227" s="59"/>
      <c r="F227" s="59"/>
      <c r="G227" s="59"/>
      <c r="H227" s="327">
        <f t="shared" si="15"/>
        <v>0</v>
      </c>
      <c r="I227" s="45"/>
      <c r="J227" s="18"/>
      <c r="K227" s="327">
        <f t="shared" si="16"/>
        <v>0</v>
      </c>
      <c r="L227" s="45"/>
      <c r="M227" s="202">
        <f t="shared" si="17"/>
        <v>0</v>
      </c>
      <c r="N227" s="59"/>
      <c r="O227" s="329">
        <f t="shared" si="18"/>
        <v>0</v>
      </c>
      <c r="P227" s="330">
        <f t="shared" si="19"/>
        <v>0</v>
      </c>
      <c r="Q227" s="103"/>
    </row>
    <row r="228" spans="2:17" ht="14.15" customHeight="1">
      <c r="B228" s="324"/>
      <c r="C228" s="59"/>
      <c r="D228" s="59"/>
      <c r="E228" s="59"/>
      <c r="F228" s="59"/>
      <c r="G228" s="59"/>
      <c r="H228" s="327">
        <f t="shared" si="15"/>
        <v>0</v>
      </c>
      <c r="I228" s="45"/>
      <c r="J228" s="18"/>
      <c r="K228" s="327">
        <f t="shared" si="16"/>
        <v>0</v>
      </c>
      <c r="L228" s="45"/>
      <c r="M228" s="202">
        <f t="shared" si="17"/>
        <v>0</v>
      </c>
      <c r="N228" s="59"/>
      <c r="O228" s="329">
        <f t="shared" si="18"/>
        <v>0</v>
      </c>
      <c r="P228" s="330">
        <f t="shared" si="19"/>
        <v>0</v>
      </c>
      <c r="Q228" s="103"/>
    </row>
    <row r="229" spans="2:17" ht="14.15" customHeight="1">
      <c r="B229" s="324"/>
      <c r="C229" s="59"/>
      <c r="D229" s="59"/>
      <c r="E229" s="59"/>
      <c r="F229" s="59"/>
      <c r="G229" s="59"/>
      <c r="H229" s="327">
        <f t="shared" si="15"/>
        <v>0</v>
      </c>
      <c r="I229" s="45"/>
      <c r="J229" s="18"/>
      <c r="K229" s="327">
        <f t="shared" si="16"/>
        <v>0</v>
      </c>
      <c r="L229" s="45"/>
      <c r="M229" s="202">
        <f t="shared" si="17"/>
        <v>0</v>
      </c>
      <c r="N229" s="59"/>
      <c r="O229" s="329">
        <f t="shared" si="18"/>
        <v>0</v>
      </c>
      <c r="P229" s="330">
        <f t="shared" si="19"/>
        <v>0</v>
      </c>
      <c r="Q229" s="103"/>
    </row>
    <row r="230" spans="2:17" ht="14.15" customHeight="1">
      <c r="B230" s="324"/>
      <c r="C230" s="59"/>
      <c r="D230" s="59"/>
      <c r="E230" s="59"/>
      <c r="F230" s="59"/>
      <c r="G230" s="59"/>
      <c r="H230" s="327">
        <f t="shared" si="15"/>
        <v>0</v>
      </c>
      <c r="I230" s="45"/>
      <c r="J230" s="18"/>
      <c r="K230" s="327">
        <f t="shared" si="16"/>
        <v>0</v>
      </c>
      <c r="L230" s="45"/>
      <c r="M230" s="202">
        <f t="shared" si="17"/>
        <v>0</v>
      </c>
      <c r="N230" s="59"/>
      <c r="O230" s="329">
        <f t="shared" si="18"/>
        <v>0</v>
      </c>
      <c r="P230" s="330">
        <f t="shared" si="19"/>
        <v>0</v>
      </c>
      <c r="Q230" s="103"/>
    </row>
    <row r="231" spans="2:17" ht="14.15" customHeight="1">
      <c r="B231" s="324"/>
      <c r="C231" s="59"/>
      <c r="D231" s="59"/>
      <c r="E231" s="59"/>
      <c r="F231" s="59"/>
      <c r="G231" s="59"/>
      <c r="H231" s="327">
        <f t="shared" si="15"/>
        <v>0</v>
      </c>
      <c r="I231" s="45"/>
      <c r="J231" s="18"/>
      <c r="K231" s="327">
        <f t="shared" si="16"/>
        <v>0</v>
      </c>
      <c r="L231" s="45"/>
      <c r="M231" s="202">
        <f t="shared" si="17"/>
        <v>0</v>
      </c>
      <c r="N231" s="59"/>
      <c r="O231" s="329">
        <f t="shared" si="18"/>
        <v>0</v>
      </c>
      <c r="P231" s="330">
        <f t="shared" si="19"/>
        <v>0</v>
      </c>
      <c r="Q231" s="103"/>
    </row>
    <row r="232" spans="2:17" ht="14.15" customHeight="1">
      <c r="B232" s="324"/>
      <c r="C232" s="59"/>
      <c r="D232" s="59"/>
      <c r="E232" s="59"/>
      <c r="F232" s="59"/>
      <c r="G232" s="59"/>
      <c r="H232" s="327">
        <f t="shared" si="15"/>
        <v>0</v>
      </c>
      <c r="I232" s="45"/>
      <c r="J232" s="18"/>
      <c r="K232" s="327">
        <f t="shared" si="16"/>
        <v>0</v>
      </c>
      <c r="L232" s="45"/>
      <c r="M232" s="202">
        <f t="shared" si="17"/>
        <v>0</v>
      </c>
      <c r="N232" s="59"/>
      <c r="O232" s="329">
        <f t="shared" si="18"/>
        <v>0</v>
      </c>
      <c r="P232" s="330">
        <f t="shared" si="19"/>
        <v>0</v>
      </c>
      <c r="Q232" s="103"/>
    </row>
    <row r="233" spans="2:17" ht="14.15" customHeight="1">
      <c r="B233" s="324"/>
      <c r="C233" s="59"/>
      <c r="D233" s="59"/>
      <c r="E233" s="59"/>
      <c r="F233" s="59"/>
      <c r="G233" s="59"/>
      <c r="H233" s="327">
        <f t="shared" si="15"/>
        <v>0</v>
      </c>
      <c r="I233" s="45"/>
      <c r="J233" s="18"/>
      <c r="K233" s="327">
        <f t="shared" si="16"/>
        <v>0</v>
      </c>
      <c r="L233" s="45"/>
      <c r="M233" s="202">
        <f t="shared" si="17"/>
        <v>0</v>
      </c>
      <c r="N233" s="59"/>
      <c r="O233" s="329">
        <f t="shared" si="18"/>
        <v>0</v>
      </c>
      <c r="P233" s="330">
        <f t="shared" si="19"/>
        <v>0</v>
      </c>
      <c r="Q233" s="103"/>
    </row>
    <row r="234" spans="2:17" ht="14.15" customHeight="1">
      <c r="B234" s="324"/>
      <c r="C234" s="59"/>
      <c r="D234" s="59"/>
      <c r="E234" s="59"/>
      <c r="F234" s="59"/>
      <c r="G234" s="59"/>
      <c r="H234" s="327">
        <f t="shared" si="15"/>
        <v>0</v>
      </c>
      <c r="I234" s="45"/>
      <c r="J234" s="18"/>
      <c r="K234" s="327">
        <f t="shared" si="16"/>
        <v>0</v>
      </c>
      <c r="L234" s="45"/>
      <c r="M234" s="202">
        <f t="shared" si="17"/>
        <v>0</v>
      </c>
      <c r="N234" s="59"/>
      <c r="O234" s="329">
        <f t="shared" si="18"/>
        <v>0</v>
      </c>
      <c r="P234" s="330">
        <f t="shared" si="19"/>
        <v>0</v>
      </c>
      <c r="Q234" s="103"/>
    </row>
    <row r="235" spans="2:17" ht="14.15" customHeight="1">
      <c r="B235" s="324"/>
      <c r="C235" s="59"/>
      <c r="D235" s="59"/>
      <c r="E235" s="59"/>
      <c r="F235" s="59"/>
      <c r="G235" s="59"/>
      <c r="H235" s="327">
        <f t="shared" si="15"/>
        <v>0</v>
      </c>
      <c r="I235" s="45"/>
      <c r="J235" s="18"/>
      <c r="K235" s="327">
        <f t="shared" si="16"/>
        <v>0</v>
      </c>
      <c r="L235" s="45"/>
      <c r="M235" s="202">
        <f t="shared" si="17"/>
        <v>0</v>
      </c>
      <c r="N235" s="59"/>
      <c r="O235" s="329">
        <f t="shared" si="18"/>
        <v>0</v>
      </c>
      <c r="P235" s="330">
        <f t="shared" si="19"/>
        <v>0</v>
      </c>
      <c r="Q235" s="103"/>
    </row>
    <row r="236" spans="2:17" ht="14.15" customHeight="1">
      <c r="B236" s="324"/>
      <c r="C236" s="59"/>
      <c r="D236" s="59"/>
      <c r="E236" s="59"/>
      <c r="F236" s="59"/>
      <c r="G236" s="59"/>
      <c r="H236" s="327">
        <f t="shared" si="15"/>
        <v>0</v>
      </c>
      <c r="I236" s="45"/>
      <c r="J236" s="18"/>
      <c r="K236" s="327">
        <f t="shared" si="16"/>
        <v>0</v>
      </c>
      <c r="L236" s="45"/>
      <c r="M236" s="202">
        <f t="shared" si="17"/>
        <v>0</v>
      </c>
      <c r="N236" s="59"/>
      <c r="O236" s="329">
        <f t="shared" si="18"/>
        <v>0</v>
      </c>
      <c r="P236" s="330">
        <f t="shared" si="19"/>
        <v>0</v>
      </c>
      <c r="Q236" s="103"/>
    </row>
    <row r="237" spans="2:17" ht="14.15" customHeight="1">
      <c r="B237" s="324"/>
      <c r="C237" s="59"/>
      <c r="D237" s="59"/>
      <c r="E237" s="59"/>
      <c r="F237" s="59"/>
      <c r="G237" s="59"/>
      <c r="H237" s="327">
        <f t="shared" si="15"/>
        <v>0</v>
      </c>
      <c r="I237" s="45"/>
      <c r="J237" s="18"/>
      <c r="K237" s="327">
        <f t="shared" si="16"/>
        <v>0</v>
      </c>
      <c r="L237" s="45"/>
      <c r="M237" s="202">
        <f t="shared" si="17"/>
        <v>0</v>
      </c>
      <c r="N237" s="59"/>
      <c r="O237" s="329">
        <f t="shared" si="18"/>
        <v>0</v>
      </c>
      <c r="P237" s="330">
        <f t="shared" si="19"/>
        <v>0</v>
      </c>
      <c r="Q237" s="103"/>
    </row>
    <row r="238" spans="2:17" ht="14.15" customHeight="1">
      <c r="B238" s="324"/>
      <c r="C238" s="59"/>
      <c r="D238" s="59"/>
      <c r="E238" s="59"/>
      <c r="F238" s="59"/>
      <c r="G238" s="59"/>
      <c r="H238" s="327">
        <f t="shared" si="15"/>
        <v>0</v>
      </c>
      <c r="I238" s="45"/>
      <c r="J238" s="18"/>
      <c r="K238" s="327">
        <f t="shared" si="16"/>
        <v>0</v>
      </c>
      <c r="L238" s="45"/>
      <c r="M238" s="202">
        <f t="shared" si="17"/>
        <v>0</v>
      </c>
      <c r="N238" s="59"/>
      <c r="O238" s="329">
        <f t="shared" si="18"/>
        <v>0</v>
      </c>
      <c r="P238" s="330">
        <f t="shared" si="19"/>
        <v>0</v>
      </c>
      <c r="Q238" s="103"/>
    </row>
    <row r="239" spans="2:17" ht="14.15" customHeight="1">
      <c r="B239" s="324"/>
      <c r="C239" s="59"/>
      <c r="D239" s="59"/>
      <c r="E239" s="59"/>
      <c r="F239" s="59"/>
      <c r="G239" s="59"/>
      <c r="H239" s="327">
        <f t="shared" si="15"/>
        <v>0</v>
      </c>
      <c r="I239" s="45"/>
      <c r="J239" s="18"/>
      <c r="K239" s="327">
        <f t="shared" si="16"/>
        <v>0</v>
      </c>
      <c r="L239" s="45"/>
      <c r="M239" s="202">
        <f t="shared" si="17"/>
        <v>0</v>
      </c>
      <c r="N239" s="59"/>
      <c r="O239" s="329">
        <f t="shared" si="18"/>
        <v>0</v>
      </c>
      <c r="P239" s="330">
        <f t="shared" si="19"/>
        <v>0</v>
      </c>
      <c r="Q239" s="103"/>
    </row>
    <row r="240" spans="2:17" ht="14.15" customHeight="1">
      <c r="B240" s="324"/>
      <c r="C240" s="59"/>
      <c r="D240" s="59"/>
      <c r="E240" s="59"/>
      <c r="F240" s="59"/>
      <c r="G240" s="59"/>
      <c r="H240" s="327">
        <f t="shared" si="15"/>
        <v>0</v>
      </c>
      <c r="I240" s="45"/>
      <c r="J240" s="18"/>
      <c r="K240" s="327">
        <f t="shared" si="16"/>
        <v>0</v>
      </c>
      <c r="L240" s="45"/>
      <c r="M240" s="202">
        <f t="shared" si="17"/>
        <v>0</v>
      </c>
      <c r="N240" s="59"/>
      <c r="O240" s="329">
        <f t="shared" si="18"/>
        <v>0</v>
      </c>
      <c r="P240" s="330">
        <f t="shared" si="19"/>
        <v>0</v>
      </c>
      <c r="Q240" s="103"/>
    </row>
    <row r="241" spans="2:17" ht="14.15" customHeight="1">
      <c r="B241" s="324"/>
      <c r="C241" s="59"/>
      <c r="D241" s="59"/>
      <c r="E241" s="59"/>
      <c r="F241" s="59"/>
      <c r="G241" s="59"/>
      <c r="H241" s="327">
        <f t="shared" si="15"/>
        <v>0</v>
      </c>
      <c r="I241" s="45"/>
      <c r="J241" s="18"/>
      <c r="K241" s="327">
        <f t="shared" si="16"/>
        <v>0</v>
      </c>
      <c r="L241" s="45"/>
      <c r="M241" s="202">
        <f t="shared" si="17"/>
        <v>0</v>
      </c>
      <c r="N241" s="59"/>
      <c r="O241" s="329">
        <f t="shared" si="18"/>
        <v>0</v>
      </c>
      <c r="P241" s="330">
        <f t="shared" si="19"/>
        <v>0</v>
      </c>
      <c r="Q241" s="103"/>
    </row>
    <row r="242" spans="2:17" ht="14.15" customHeight="1">
      <c r="B242" s="324"/>
      <c r="C242" s="59"/>
      <c r="D242" s="59"/>
      <c r="E242" s="59"/>
      <c r="F242" s="59"/>
      <c r="G242" s="59"/>
      <c r="H242" s="327">
        <f t="shared" si="15"/>
        <v>0</v>
      </c>
      <c r="I242" s="45"/>
      <c r="J242" s="18"/>
      <c r="K242" s="327">
        <f t="shared" si="16"/>
        <v>0</v>
      </c>
      <c r="L242" s="45"/>
      <c r="M242" s="202">
        <f t="shared" si="17"/>
        <v>0</v>
      </c>
      <c r="N242" s="59"/>
      <c r="O242" s="329">
        <f t="shared" si="18"/>
        <v>0</v>
      </c>
      <c r="P242" s="330">
        <f t="shared" si="19"/>
        <v>0</v>
      </c>
      <c r="Q242" s="103"/>
    </row>
    <row r="243" spans="2:17" ht="14.15" customHeight="1">
      <c r="B243" s="324"/>
      <c r="C243" s="59"/>
      <c r="D243" s="59"/>
      <c r="E243" s="59"/>
      <c r="F243" s="59"/>
      <c r="G243" s="59"/>
      <c r="H243" s="327">
        <f t="shared" si="15"/>
        <v>0</v>
      </c>
      <c r="I243" s="45"/>
      <c r="J243" s="18"/>
      <c r="K243" s="327">
        <f t="shared" si="16"/>
        <v>0</v>
      </c>
      <c r="L243" s="45"/>
      <c r="M243" s="202">
        <f t="shared" si="17"/>
        <v>0</v>
      </c>
      <c r="N243" s="59"/>
      <c r="O243" s="329">
        <f t="shared" si="18"/>
        <v>0</v>
      </c>
      <c r="P243" s="330">
        <f t="shared" si="19"/>
        <v>0</v>
      </c>
      <c r="Q243" s="103"/>
    </row>
    <row r="244" spans="2:17" ht="14.15" customHeight="1">
      <c r="B244" s="324"/>
      <c r="C244" s="59"/>
      <c r="D244" s="59"/>
      <c r="E244" s="59"/>
      <c r="F244" s="59"/>
      <c r="G244" s="59"/>
      <c r="H244" s="327">
        <f t="shared" si="15"/>
        <v>0</v>
      </c>
      <c r="I244" s="45"/>
      <c r="J244" s="18"/>
      <c r="K244" s="327">
        <f t="shared" si="16"/>
        <v>0</v>
      </c>
      <c r="L244" s="45"/>
      <c r="M244" s="202">
        <f t="shared" si="17"/>
        <v>0</v>
      </c>
      <c r="N244" s="59"/>
      <c r="O244" s="329">
        <f t="shared" si="18"/>
        <v>0</v>
      </c>
      <c r="P244" s="330">
        <f t="shared" si="19"/>
        <v>0</v>
      </c>
      <c r="Q244" s="103"/>
    </row>
    <row r="245" spans="2:17" ht="14.15" customHeight="1">
      <c r="B245" s="324"/>
      <c r="C245" s="59"/>
      <c r="D245" s="59"/>
      <c r="E245" s="59"/>
      <c r="F245" s="59"/>
      <c r="G245" s="59"/>
      <c r="H245" s="327">
        <f t="shared" si="15"/>
        <v>0</v>
      </c>
      <c r="I245" s="45"/>
      <c r="J245" s="18"/>
      <c r="K245" s="327">
        <f t="shared" si="16"/>
        <v>0</v>
      </c>
      <c r="L245" s="45"/>
      <c r="M245" s="202">
        <f t="shared" si="17"/>
        <v>0</v>
      </c>
      <c r="N245" s="59"/>
      <c r="O245" s="329">
        <f t="shared" si="18"/>
        <v>0</v>
      </c>
      <c r="P245" s="330">
        <f t="shared" si="19"/>
        <v>0</v>
      </c>
      <c r="Q245" s="103"/>
    </row>
    <row r="246" spans="2:17" ht="14.15" customHeight="1">
      <c r="B246" s="324"/>
      <c r="C246" s="59"/>
      <c r="D246" s="59"/>
      <c r="E246" s="59"/>
      <c r="F246" s="59"/>
      <c r="G246" s="59"/>
      <c r="H246" s="327">
        <f t="shared" si="15"/>
        <v>0</v>
      </c>
      <c r="I246" s="45"/>
      <c r="J246" s="18"/>
      <c r="K246" s="327">
        <f t="shared" si="16"/>
        <v>0</v>
      </c>
      <c r="L246" s="45"/>
      <c r="M246" s="202">
        <f t="shared" si="17"/>
        <v>0</v>
      </c>
      <c r="N246" s="59"/>
      <c r="O246" s="329">
        <f t="shared" si="18"/>
        <v>0</v>
      </c>
      <c r="P246" s="330">
        <f t="shared" si="19"/>
        <v>0</v>
      </c>
      <c r="Q246" s="103"/>
    </row>
    <row r="247" spans="2:17" ht="14.15" customHeight="1">
      <c r="B247" s="324"/>
      <c r="C247" s="59"/>
      <c r="D247" s="59"/>
      <c r="E247" s="59"/>
      <c r="F247" s="59"/>
      <c r="G247" s="59"/>
      <c r="H247" s="327">
        <f t="shared" si="15"/>
        <v>0</v>
      </c>
      <c r="I247" s="45"/>
      <c r="J247" s="18"/>
      <c r="K247" s="327">
        <f t="shared" si="16"/>
        <v>0</v>
      </c>
      <c r="L247" s="45"/>
      <c r="M247" s="202">
        <f t="shared" si="17"/>
        <v>0</v>
      </c>
      <c r="N247" s="59"/>
      <c r="O247" s="329">
        <f t="shared" si="18"/>
        <v>0</v>
      </c>
      <c r="P247" s="330">
        <f t="shared" si="19"/>
        <v>0</v>
      </c>
      <c r="Q247" s="103"/>
    </row>
    <row r="248" spans="2:17" ht="14.15" customHeight="1">
      <c r="B248" s="324"/>
      <c r="C248" s="59"/>
      <c r="D248" s="59"/>
      <c r="E248" s="59"/>
      <c r="F248" s="59"/>
      <c r="G248" s="59"/>
      <c r="H248" s="327">
        <f t="shared" si="15"/>
        <v>0</v>
      </c>
      <c r="I248" s="45"/>
      <c r="J248" s="18"/>
      <c r="K248" s="327">
        <f t="shared" si="16"/>
        <v>0</v>
      </c>
      <c r="L248" s="45"/>
      <c r="M248" s="202">
        <f t="shared" si="17"/>
        <v>0</v>
      </c>
      <c r="N248" s="59"/>
      <c r="O248" s="329">
        <f t="shared" si="18"/>
        <v>0</v>
      </c>
      <c r="P248" s="330">
        <f t="shared" si="19"/>
        <v>0</v>
      </c>
      <c r="Q248" s="103"/>
    </row>
    <row r="249" spans="2:17" ht="14.15" customHeight="1">
      <c r="B249" s="324"/>
      <c r="C249" s="59"/>
      <c r="D249" s="59"/>
      <c r="E249" s="59"/>
      <c r="F249" s="59"/>
      <c r="G249" s="59"/>
      <c r="H249" s="327">
        <f t="shared" si="15"/>
        <v>0</v>
      </c>
      <c r="I249" s="45"/>
      <c r="J249" s="18"/>
      <c r="K249" s="327">
        <f t="shared" si="16"/>
        <v>0</v>
      </c>
      <c r="L249" s="45"/>
      <c r="M249" s="202">
        <f t="shared" si="17"/>
        <v>0</v>
      </c>
      <c r="N249" s="59"/>
      <c r="O249" s="329">
        <f t="shared" si="18"/>
        <v>0</v>
      </c>
      <c r="P249" s="330">
        <f t="shared" si="19"/>
        <v>0</v>
      </c>
      <c r="Q249" s="103"/>
    </row>
    <row r="250" spans="2:17" ht="14.15" customHeight="1">
      <c r="B250" s="324"/>
      <c r="C250" s="59"/>
      <c r="D250" s="59"/>
      <c r="E250" s="59"/>
      <c r="F250" s="59"/>
      <c r="G250" s="59"/>
      <c r="H250" s="327">
        <f t="shared" si="15"/>
        <v>0</v>
      </c>
      <c r="I250" s="45"/>
      <c r="J250" s="18"/>
      <c r="K250" s="327">
        <f t="shared" si="16"/>
        <v>0</v>
      </c>
      <c r="L250" s="45"/>
      <c r="M250" s="202">
        <f t="shared" si="17"/>
        <v>0</v>
      </c>
      <c r="N250" s="59"/>
      <c r="O250" s="329">
        <f t="shared" si="18"/>
        <v>0</v>
      </c>
      <c r="P250" s="330">
        <f t="shared" si="19"/>
        <v>0</v>
      </c>
      <c r="Q250" s="103"/>
    </row>
    <row r="251" spans="2:17" ht="14.15" customHeight="1">
      <c r="B251" s="324"/>
      <c r="C251" s="59"/>
      <c r="D251" s="59"/>
      <c r="E251" s="59"/>
      <c r="F251" s="59"/>
      <c r="G251" s="59"/>
      <c r="H251" s="327">
        <f t="shared" si="15"/>
        <v>0</v>
      </c>
      <c r="I251" s="45"/>
      <c r="J251" s="18"/>
      <c r="K251" s="327">
        <f t="shared" si="16"/>
        <v>0</v>
      </c>
      <c r="L251" s="45"/>
      <c r="M251" s="202">
        <f t="shared" si="17"/>
        <v>0</v>
      </c>
      <c r="N251" s="59"/>
      <c r="O251" s="329">
        <f t="shared" si="18"/>
        <v>0</v>
      </c>
      <c r="P251" s="330">
        <f t="shared" si="19"/>
        <v>0</v>
      </c>
      <c r="Q251" s="103"/>
    </row>
    <row r="252" spans="2:17" ht="14.15" customHeight="1">
      <c r="B252" s="324"/>
      <c r="C252" s="59"/>
      <c r="D252" s="59"/>
      <c r="E252" s="59"/>
      <c r="F252" s="59"/>
      <c r="G252" s="59"/>
      <c r="H252" s="327">
        <f t="shared" si="15"/>
        <v>0</v>
      </c>
      <c r="I252" s="45"/>
      <c r="J252" s="18"/>
      <c r="K252" s="327">
        <f t="shared" si="16"/>
        <v>0</v>
      </c>
      <c r="L252" s="45"/>
      <c r="M252" s="202">
        <f t="shared" si="17"/>
        <v>0</v>
      </c>
      <c r="N252" s="59"/>
      <c r="O252" s="329">
        <f t="shared" si="18"/>
        <v>0</v>
      </c>
      <c r="P252" s="330">
        <f t="shared" si="19"/>
        <v>0</v>
      </c>
      <c r="Q252" s="103"/>
    </row>
    <row r="253" spans="2:17" ht="14.15" customHeight="1">
      <c r="B253" s="324"/>
      <c r="C253" s="59"/>
      <c r="D253" s="59"/>
      <c r="E253" s="59"/>
      <c r="F253" s="59"/>
      <c r="G253" s="59"/>
      <c r="H253" s="327">
        <f t="shared" si="15"/>
        <v>0</v>
      </c>
      <c r="I253" s="45"/>
      <c r="J253" s="18"/>
      <c r="K253" s="327">
        <f t="shared" si="16"/>
        <v>0</v>
      </c>
      <c r="L253" s="45"/>
      <c r="M253" s="202">
        <f t="shared" si="17"/>
        <v>0</v>
      </c>
      <c r="N253" s="59"/>
      <c r="O253" s="329">
        <f t="shared" si="18"/>
        <v>0</v>
      </c>
      <c r="P253" s="330">
        <f t="shared" si="19"/>
        <v>0</v>
      </c>
      <c r="Q253" s="103"/>
    </row>
    <row r="254" spans="2:17" ht="14.15" customHeight="1">
      <c r="B254" s="324"/>
      <c r="C254" s="59"/>
      <c r="D254" s="59"/>
      <c r="E254" s="59"/>
      <c r="F254" s="59"/>
      <c r="G254" s="59"/>
      <c r="H254" s="327">
        <f t="shared" si="15"/>
        <v>0</v>
      </c>
      <c r="I254" s="45"/>
      <c r="J254" s="18"/>
      <c r="K254" s="327">
        <f t="shared" si="16"/>
        <v>0</v>
      </c>
      <c r="L254" s="45"/>
      <c r="M254" s="202">
        <f t="shared" si="17"/>
        <v>0</v>
      </c>
      <c r="N254" s="59"/>
      <c r="O254" s="329">
        <f t="shared" si="18"/>
        <v>0</v>
      </c>
      <c r="P254" s="330">
        <f t="shared" si="19"/>
        <v>0</v>
      </c>
      <c r="Q254" s="103"/>
    </row>
    <row r="255" spans="2:17" ht="14.15" customHeight="1">
      <c r="B255" s="324"/>
      <c r="C255" s="59"/>
      <c r="D255" s="59"/>
      <c r="E255" s="59"/>
      <c r="F255" s="59"/>
      <c r="G255" s="59"/>
      <c r="H255" s="327">
        <f t="shared" si="15"/>
        <v>0</v>
      </c>
      <c r="I255" s="45"/>
      <c r="J255" s="18"/>
      <c r="K255" s="327">
        <f t="shared" si="16"/>
        <v>0</v>
      </c>
      <c r="L255" s="45"/>
      <c r="M255" s="202">
        <f t="shared" si="17"/>
        <v>0</v>
      </c>
      <c r="N255" s="59"/>
      <c r="O255" s="329">
        <f t="shared" si="18"/>
        <v>0</v>
      </c>
      <c r="P255" s="330">
        <f t="shared" si="19"/>
        <v>0</v>
      </c>
      <c r="Q255" s="103"/>
    </row>
    <row r="256" spans="2:17" ht="14.15" customHeight="1">
      <c r="B256" s="324"/>
      <c r="C256" s="59"/>
      <c r="D256" s="59"/>
      <c r="E256" s="59"/>
      <c r="F256" s="59"/>
      <c r="G256" s="59"/>
      <c r="H256" s="327">
        <f t="shared" si="15"/>
        <v>0</v>
      </c>
      <c r="I256" s="45"/>
      <c r="J256" s="18"/>
      <c r="K256" s="327">
        <f t="shared" si="16"/>
        <v>0</v>
      </c>
      <c r="L256" s="45"/>
      <c r="M256" s="202">
        <f t="shared" si="17"/>
        <v>0</v>
      </c>
      <c r="N256" s="59"/>
      <c r="O256" s="329">
        <f t="shared" si="18"/>
        <v>0</v>
      </c>
      <c r="P256" s="330">
        <f t="shared" si="19"/>
        <v>0</v>
      </c>
      <c r="Q256" s="103"/>
    </row>
    <row r="257" spans="1:19" ht="14.15" customHeight="1">
      <c r="B257" s="324"/>
      <c r="C257" s="59"/>
      <c r="D257" s="59"/>
      <c r="E257" s="59"/>
      <c r="F257" s="59"/>
      <c r="G257" s="59"/>
      <c r="H257" s="327">
        <f t="shared" si="15"/>
        <v>0</v>
      </c>
      <c r="I257" s="45"/>
      <c r="J257" s="18"/>
      <c r="K257" s="327">
        <f t="shared" si="16"/>
        <v>0</v>
      </c>
      <c r="L257" s="45"/>
      <c r="M257" s="202">
        <f t="shared" si="17"/>
        <v>0</v>
      </c>
      <c r="N257" s="59"/>
      <c r="O257" s="329">
        <f t="shared" si="18"/>
        <v>0</v>
      </c>
      <c r="P257" s="330">
        <f t="shared" si="19"/>
        <v>0</v>
      </c>
      <c r="Q257" s="103"/>
    </row>
    <row r="258" spans="1:19" ht="14.15" customHeight="1">
      <c r="B258" s="324"/>
      <c r="C258" s="59"/>
      <c r="D258" s="59"/>
      <c r="E258" s="59"/>
      <c r="F258" s="59"/>
      <c r="G258" s="59"/>
      <c r="H258" s="327">
        <f t="shared" si="15"/>
        <v>0</v>
      </c>
      <c r="I258" s="45"/>
      <c r="J258" s="18"/>
      <c r="K258" s="327">
        <f t="shared" si="16"/>
        <v>0</v>
      </c>
      <c r="L258" s="45"/>
      <c r="M258" s="202">
        <f t="shared" si="17"/>
        <v>0</v>
      </c>
      <c r="N258" s="59"/>
      <c r="O258" s="329">
        <f t="shared" si="18"/>
        <v>0</v>
      </c>
      <c r="P258" s="330">
        <f t="shared" si="19"/>
        <v>0</v>
      </c>
      <c r="Q258" s="103"/>
    </row>
    <row r="259" spans="1:19" ht="14.15" customHeight="1">
      <c r="B259" s="324"/>
      <c r="C259" s="59"/>
      <c r="D259" s="59"/>
      <c r="E259" s="59"/>
      <c r="F259" s="59"/>
      <c r="G259" s="59"/>
      <c r="H259" s="327">
        <f t="shared" si="15"/>
        <v>0</v>
      </c>
      <c r="I259" s="45"/>
      <c r="J259" s="18"/>
      <c r="K259" s="327">
        <f t="shared" si="16"/>
        <v>0</v>
      </c>
      <c r="L259" s="45"/>
      <c r="M259" s="202">
        <f t="shared" si="17"/>
        <v>0</v>
      </c>
      <c r="N259" s="59"/>
      <c r="O259" s="329">
        <f t="shared" si="18"/>
        <v>0</v>
      </c>
      <c r="P259" s="330">
        <f t="shared" si="19"/>
        <v>0</v>
      </c>
      <c r="Q259" s="103"/>
    </row>
    <row r="260" spans="1:19" ht="14.15" customHeight="1">
      <c r="B260" s="324"/>
      <c r="C260" s="59"/>
      <c r="D260" s="59"/>
      <c r="E260" s="59"/>
      <c r="F260" s="59"/>
      <c r="G260" s="59"/>
      <c r="H260" s="327">
        <f t="shared" si="15"/>
        <v>0</v>
      </c>
      <c r="I260" s="45"/>
      <c r="J260" s="18"/>
      <c r="K260" s="327">
        <f t="shared" si="16"/>
        <v>0</v>
      </c>
      <c r="L260" s="45"/>
      <c r="M260" s="202">
        <f t="shared" si="17"/>
        <v>0</v>
      </c>
      <c r="N260" s="59"/>
      <c r="O260" s="329">
        <f t="shared" si="18"/>
        <v>0</v>
      </c>
      <c r="P260" s="330">
        <f t="shared" si="19"/>
        <v>0</v>
      </c>
      <c r="Q260" s="103"/>
    </row>
    <row r="261" spans="1:19" ht="14.15" customHeight="1">
      <c r="B261" s="324"/>
      <c r="C261" s="59"/>
      <c r="D261" s="59"/>
      <c r="E261" s="59"/>
      <c r="F261" s="59"/>
      <c r="G261" s="59"/>
      <c r="H261" s="327">
        <f t="shared" si="15"/>
        <v>0</v>
      </c>
      <c r="I261" s="45"/>
      <c r="J261" s="18"/>
      <c r="K261" s="327">
        <f t="shared" si="16"/>
        <v>0</v>
      </c>
      <c r="L261" s="45"/>
      <c r="M261" s="202">
        <f t="shared" si="17"/>
        <v>0</v>
      </c>
      <c r="N261" s="59"/>
      <c r="O261" s="329">
        <f t="shared" si="18"/>
        <v>0</v>
      </c>
      <c r="P261" s="330">
        <f t="shared" si="19"/>
        <v>0</v>
      </c>
      <c r="Q261" s="103"/>
    </row>
    <row r="262" spans="1:19" ht="15" customHeight="1">
      <c r="B262" s="244"/>
      <c r="C262" s="342"/>
      <c r="D262" s="342"/>
      <c r="E262" s="342"/>
      <c r="F262" s="342"/>
      <c r="G262" s="342"/>
      <c r="H262" s="331">
        <f t="shared" si="15"/>
        <v>0</v>
      </c>
      <c r="I262" s="45"/>
      <c r="J262" s="205"/>
      <c r="K262" s="331">
        <f t="shared" si="16"/>
        <v>0</v>
      </c>
      <c r="L262" s="45"/>
      <c r="M262" s="332">
        <f t="shared" si="17"/>
        <v>0</v>
      </c>
      <c r="N262" s="342"/>
      <c r="O262" s="333">
        <f t="shared" si="18"/>
        <v>0</v>
      </c>
      <c r="P262" s="334">
        <f t="shared" si="19"/>
        <v>0</v>
      </c>
      <c r="Q262" s="343"/>
    </row>
    <row r="263" spans="1:19" ht="15" customHeight="1">
      <c r="B263" s="335" t="s">
        <v>754</v>
      </c>
      <c r="C263" s="336">
        <f>SUM(C13:C262)</f>
        <v>2165.1436211000951</v>
      </c>
      <c r="D263" s="336">
        <f>SUM(D13:D262)</f>
        <v>0</v>
      </c>
      <c r="E263" s="336">
        <f>SUM(E13:E262)</f>
        <v>0</v>
      </c>
      <c r="F263" s="336">
        <f>SUM(F13:F262)</f>
        <v>1955.8606634946004</v>
      </c>
      <c r="G263" s="337">
        <f>SUM(G13:G262)</f>
        <v>1866.9692669999999</v>
      </c>
      <c r="H263" s="341"/>
      <c r="J263" s="344"/>
      <c r="K263" s="115"/>
      <c r="M263" s="345"/>
      <c r="N263" s="338">
        <f>SUM(N13:N262)</f>
        <v>5429.6123839589363</v>
      </c>
      <c r="O263" s="346"/>
      <c r="P263" s="338">
        <f>SUM(P13:P262)</f>
        <v>1.2241317138758563</v>
      </c>
      <c r="Q263" s="338">
        <f>(1-P263)*100</f>
        <v>-22.413171387585628</v>
      </c>
      <c r="R263" s="339">
        <f>1-SUM(O13:O262)</f>
        <v>0.58586222821247258</v>
      </c>
      <c r="S263" s="35"/>
    </row>
    <row r="264" spans="1:19" ht="14.15" customHeight="1">
      <c r="B264" s="33"/>
      <c r="C264" s="33"/>
      <c r="D264" s="33"/>
      <c r="E264" s="33"/>
      <c r="F264" s="33"/>
      <c r="G264" s="33"/>
      <c r="N264" s="33"/>
      <c r="P264" s="33"/>
      <c r="Q264" s="33"/>
      <c r="R264" s="33"/>
    </row>
    <row r="265" spans="1:19" ht="14.15" customHeight="1"/>
    <row r="266" spans="1:19" ht="14.15" customHeight="1"/>
    <row r="267" spans="1:19" ht="15" customHeight="1"/>
    <row r="268" spans="1:19" ht="14.15" customHeight="1">
      <c r="A268" s="551" t="s">
        <v>147</v>
      </c>
      <c r="B268" s="33"/>
      <c r="C268" s="33" t="s">
        <v>42</v>
      </c>
      <c r="D268" s="33"/>
      <c r="E268" s="33"/>
      <c r="F268" s="63"/>
      <c r="G268" s="35"/>
    </row>
    <row r="269" spans="1:19" ht="14.15" customHeight="1">
      <c r="A269" s="541"/>
      <c r="G269" s="35"/>
    </row>
    <row r="270" spans="1:19" ht="14.15" customHeight="1">
      <c r="A270" s="541" t="s">
        <v>43</v>
      </c>
      <c r="C270" s="36" t="s">
        <v>42</v>
      </c>
      <c r="G270" s="35"/>
    </row>
    <row r="271" spans="1:19" ht="14.15" customHeight="1">
      <c r="A271" s="541"/>
      <c r="G271" s="35"/>
    </row>
    <row r="272" spans="1:19" ht="15" customHeight="1">
      <c r="A272" s="552" t="s">
        <v>294</v>
      </c>
      <c r="B272" s="38"/>
      <c r="C272" s="340" t="s">
        <v>149</v>
      </c>
      <c r="D272" s="100"/>
      <c r="G272" s="35"/>
    </row>
    <row r="273" spans="1:6" ht="14.15" customHeight="1">
      <c r="A273" s="33"/>
      <c r="B273" s="33"/>
      <c r="C273" s="33"/>
      <c r="D273" s="33"/>
      <c r="E273" s="33"/>
      <c r="F273" s="33"/>
    </row>
    <row r="274" spans="1:6" ht="14.15" customHeight="1"/>
    <row r="275" spans="1:6" ht="14.15" customHeight="1"/>
  </sheetData>
  <mergeCells count="17">
    <mergeCell ref="A6:G6"/>
    <mergeCell ref="J10:J12"/>
    <mergeCell ref="B10:B12"/>
    <mergeCell ref="Q10:Q12"/>
    <mergeCell ref="K10:K12"/>
    <mergeCell ref="O10:O12"/>
    <mergeCell ref="E10:E12"/>
    <mergeCell ref="F10:F12"/>
    <mergeCell ref="C10:C12"/>
    <mergeCell ref="D10:D12"/>
    <mergeCell ref="G10:G12"/>
    <mergeCell ref="H10:H12"/>
    <mergeCell ref="R10:R12"/>
    <mergeCell ref="P10:P12"/>
    <mergeCell ref="N10:N12"/>
    <mergeCell ref="M10:M12"/>
    <mergeCell ref="A7:G7"/>
  </mergeCell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275"/>
  <sheetViews>
    <sheetView showRuler="0" workbookViewId="0">
      <selection sqref="A1:XFD1048576"/>
    </sheetView>
  </sheetViews>
  <sheetFormatPr defaultColWidth="13.7265625" defaultRowHeight="12.5"/>
  <cols>
    <col min="1" max="1" width="7.453125" customWidth="1"/>
    <col min="2" max="2" width="59.453125" customWidth="1"/>
    <col min="3" max="3" width="20.81640625" customWidth="1"/>
    <col min="4" max="4" width="17.26953125" customWidth="1"/>
    <col min="5" max="5" width="12.81640625" customWidth="1"/>
    <col min="6" max="6" width="20.54296875" customWidth="1"/>
    <col min="7" max="7" width="21.81640625" customWidth="1"/>
    <col min="8" max="8" width="19" customWidth="1"/>
    <col min="9" max="9" width="1" customWidth="1"/>
    <col min="10" max="10" width="15.26953125" customWidth="1"/>
    <col min="11" max="11" width="12" customWidth="1"/>
    <col min="12" max="12" width="1.81640625" customWidth="1"/>
    <col min="13" max="13" width="25.1796875" customWidth="1"/>
    <col min="14" max="14" width="12.81640625" customWidth="1"/>
    <col min="15" max="15" width="25.1796875" customWidth="1"/>
    <col min="16" max="16" width="27.453125" customWidth="1"/>
    <col min="17" max="17" width="13" customWidth="1"/>
    <col min="18" max="18" width="16.453125" customWidth="1"/>
    <col min="19" max="19" width="9.54296875" customWidth="1"/>
  </cols>
  <sheetData>
    <row r="1" spans="1:19" ht="22.5" customHeight="1">
      <c r="A1" s="527" t="s">
        <v>0</v>
      </c>
    </row>
    <row r="2" spans="1:19" ht="22.5" customHeight="1"/>
    <row r="3" spans="1:19" ht="22.5" customHeight="1">
      <c r="A3" s="528" t="s">
        <v>1</v>
      </c>
    </row>
    <row r="4" spans="1:19" ht="17.5" customHeight="1">
      <c r="A4" s="39"/>
      <c r="B4" s="130"/>
      <c r="C4" s="130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1:19" ht="18.399999999999999" customHeight="1"/>
    <row r="6" spans="1:19" ht="22.5" customHeight="1">
      <c r="A6" s="642" t="s">
        <v>2</v>
      </c>
      <c r="B6" s="643"/>
      <c r="C6" s="643"/>
      <c r="D6" s="643"/>
      <c r="E6" s="643"/>
      <c r="F6" s="643"/>
      <c r="G6" s="644"/>
      <c r="H6" s="35"/>
    </row>
    <row r="7" spans="1:19" ht="23.25" customHeight="1">
      <c r="A7" s="639" t="s">
        <v>1046</v>
      </c>
      <c r="B7" s="640"/>
      <c r="C7" s="640"/>
      <c r="D7" s="640"/>
      <c r="E7" s="640"/>
      <c r="F7" s="640"/>
      <c r="G7" s="641"/>
      <c r="H7" s="35"/>
    </row>
    <row r="8" spans="1:19" ht="17.5" customHeight="1">
      <c r="A8" s="44"/>
      <c r="B8" s="106"/>
      <c r="C8" s="106"/>
      <c r="D8" s="106"/>
      <c r="E8" s="106"/>
      <c r="F8" s="106"/>
      <c r="G8" s="106"/>
    </row>
    <row r="9" spans="1:19" ht="17.5" customHeight="1">
      <c r="B9" s="312">
        <v>1</v>
      </c>
      <c r="C9" s="313">
        <v>2</v>
      </c>
      <c r="D9" s="313">
        <v>3</v>
      </c>
      <c r="E9" s="313">
        <v>4</v>
      </c>
      <c r="F9" s="313">
        <v>5</v>
      </c>
      <c r="G9" s="313">
        <v>6</v>
      </c>
      <c r="H9" s="314">
        <v>7</v>
      </c>
      <c r="I9" s="45"/>
      <c r="J9" s="315">
        <v>8</v>
      </c>
      <c r="K9" s="316">
        <v>9</v>
      </c>
      <c r="L9" s="45"/>
      <c r="M9" s="312">
        <v>10</v>
      </c>
      <c r="N9" s="313">
        <v>11</v>
      </c>
      <c r="O9" s="313">
        <v>12</v>
      </c>
      <c r="P9" s="313">
        <v>13</v>
      </c>
      <c r="Q9" s="314">
        <v>14</v>
      </c>
      <c r="R9" s="317">
        <v>15</v>
      </c>
      <c r="S9" s="35"/>
    </row>
    <row r="10" spans="1:19" ht="13.4" customHeight="1">
      <c r="B10" s="636" t="s">
        <v>846</v>
      </c>
      <c r="C10" s="633" t="s">
        <v>847</v>
      </c>
      <c r="D10" s="633" t="s">
        <v>848</v>
      </c>
      <c r="E10" s="633" t="s">
        <v>849</v>
      </c>
      <c r="F10" s="633" t="s">
        <v>850</v>
      </c>
      <c r="G10" s="633" t="s">
        <v>851</v>
      </c>
      <c r="H10" s="646" t="s">
        <v>852</v>
      </c>
      <c r="I10" s="45"/>
      <c r="J10" s="645" t="s">
        <v>853</v>
      </c>
      <c r="K10" s="649" t="s">
        <v>854</v>
      </c>
      <c r="L10" s="45"/>
      <c r="M10" s="636" t="s">
        <v>855</v>
      </c>
      <c r="N10" s="633" t="s">
        <v>856</v>
      </c>
      <c r="O10" s="633" t="s">
        <v>857</v>
      </c>
      <c r="P10" s="633" t="s">
        <v>858</v>
      </c>
      <c r="Q10" s="646" t="s">
        <v>816</v>
      </c>
      <c r="R10" s="630" t="s">
        <v>829</v>
      </c>
      <c r="S10" s="35"/>
    </row>
    <row r="11" spans="1:19" ht="13.4" customHeight="1">
      <c r="B11" s="637"/>
      <c r="C11" s="634"/>
      <c r="D11" s="634"/>
      <c r="E11" s="634"/>
      <c r="F11" s="634"/>
      <c r="G11" s="634"/>
      <c r="H11" s="647"/>
      <c r="I11" s="45"/>
      <c r="J11" s="637"/>
      <c r="K11" s="647"/>
      <c r="L11" s="45"/>
      <c r="M11" s="637"/>
      <c r="N11" s="634"/>
      <c r="O11" s="634"/>
      <c r="P11" s="634"/>
      <c r="Q11" s="647"/>
      <c r="R11" s="631"/>
      <c r="S11" s="35"/>
    </row>
    <row r="12" spans="1:19" ht="14.15" customHeight="1">
      <c r="B12" s="638"/>
      <c r="C12" s="635"/>
      <c r="D12" s="635"/>
      <c r="E12" s="635"/>
      <c r="F12" s="635"/>
      <c r="G12" s="635"/>
      <c r="H12" s="648"/>
      <c r="I12" s="45"/>
      <c r="J12" s="638"/>
      <c r="K12" s="648"/>
      <c r="L12" s="45"/>
      <c r="M12" s="638"/>
      <c r="N12" s="635"/>
      <c r="O12" s="635"/>
      <c r="P12" s="635"/>
      <c r="Q12" s="648"/>
      <c r="R12" s="632"/>
      <c r="S12" s="35"/>
    </row>
    <row r="13" spans="1:19" ht="14.15" customHeight="1">
      <c r="B13" s="318" t="s">
        <v>859</v>
      </c>
      <c r="C13" s="319">
        <v>41.437795689830097</v>
      </c>
      <c r="D13" s="261">
        <v>0</v>
      </c>
      <c r="E13" s="261">
        <v>0</v>
      </c>
      <c r="F13" s="319">
        <v>35.967944019999997</v>
      </c>
      <c r="G13" s="319">
        <v>34.920333999999997</v>
      </c>
      <c r="H13" s="320">
        <f t="shared" ref="H13:H76" si="0">+C13+D13-E13-F13</f>
        <v>5.4698516698300992</v>
      </c>
      <c r="I13" s="45"/>
      <c r="J13" s="321">
        <v>1.3635447577982001</v>
      </c>
      <c r="K13" s="320">
        <f t="shared" ref="K13:K76" si="1">+H13-J13</f>
        <v>4.1063069120318989</v>
      </c>
      <c r="L13" s="45"/>
      <c r="M13" s="214">
        <f t="shared" ref="M13:M76" si="2">+IF(ISERROR(K13/(F13+J13)),0,K13/(F13+J13))</f>
        <v>0.10999579835867686</v>
      </c>
      <c r="N13" s="319">
        <v>99.672869260151899</v>
      </c>
      <c r="O13" s="322">
        <f t="shared" ref="O13:O76" si="3">IF(K13&lt;0,N13/$N$263,0)</f>
        <v>0</v>
      </c>
      <c r="P13" s="323">
        <f t="shared" ref="P13:P76" si="4">(M13^2*O13)*100</f>
        <v>0</v>
      </c>
      <c r="Q13" s="341"/>
      <c r="R13" s="33"/>
    </row>
    <row r="14" spans="1:19" ht="14.15" customHeight="1">
      <c r="B14" s="324" t="s">
        <v>860</v>
      </c>
      <c r="C14" s="325">
        <v>91.593372266399797</v>
      </c>
      <c r="D14" s="326">
        <v>0</v>
      </c>
      <c r="E14" s="326">
        <v>0</v>
      </c>
      <c r="F14" s="325">
        <v>101.40310757</v>
      </c>
      <c r="G14" s="325">
        <v>98.449618999999998</v>
      </c>
      <c r="H14" s="327">
        <f t="shared" si="0"/>
        <v>-9.8097353036002062</v>
      </c>
      <c r="I14" s="45"/>
      <c r="J14" s="328">
        <v>9.0238625426542995</v>
      </c>
      <c r="K14" s="327">
        <f t="shared" si="1"/>
        <v>-18.833597846254506</v>
      </c>
      <c r="L14" s="45"/>
      <c r="M14" s="202">
        <f t="shared" si="2"/>
        <v>-0.17055251834801799</v>
      </c>
      <c r="N14" s="325">
        <v>307.29629314347198</v>
      </c>
      <c r="O14" s="329">
        <f t="shared" si="3"/>
        <v>5.6596359263386423E-2</v>
      </c>
      <c r="P14" s="330">
        <f t="shared" si="4"/>
        <v>0.16462840394059186</v>
      </c>
      <c r="Q14" s="103"/>
    </row>
    <row r="15" spans="1:19" ht="14.15" customHeight="1">
      <c r="B15" s="324" t="s">
        <v>861</v>
      </c>
      <c r="C15" s="325">
        <v>23.385681458052801</v>
      </c>
      <c r="D15" s="326">
        <v>0</v>
      </c>
      <c r="E15" s="326">
        <v>0</v>
      </c>
      <c r="F15" s="325">
        <v>18.606497829999999</v>
      </c>
      <c r="G15" s="325">
        <v>18.064561000000001</v>
      </c>
      <c r="H15" s="327">
        <f t="shared" si="0"/>
        <v>4.7791836280528024</v>
      </c>
      <c r="I15" s="45"/>
      <c r="J15" s="328">
        <v>0.36003573301050001</v>
      </c>
      <c r="K15" s="327">
        <f t="shared" si="1"/>
        <v>4.4191478950423022</v>
      </c>
      <c r="L15" s="45"/>
      <c r="M15" s="202">
        <f t="shared" si="2"/>
        <v>0.23299713046461745</v>
      </c>
      <c r="N15" s="325">
        <v>63.8833772761066</v>
      </c>
      <c r="O15" s="329">
        <f t="shared" si="3"/>
        <v>0</v>
      </c>
      <c r="P15" s="330">
        <f t="shared" si="4"/>
        <v>0</v>
      </c>
      <c r="Q15" s="103"/>
    </row>
    <row r="16" spans="1:19" ht="14.15" customHeight="1">
      <c r="B16" s="324" t="s">
        <v>862</v>
      </c>
      <c r="C16" s="325">
        <v>2.70168557875306</v>
      </c>
      <c r="D16" s="326">
        <v>0</v>
      </c>
      <c r="E16" s="326">
        <v>0</v>
      </c>
      <c r="F16" s="325">
        <v>4.9682544399999999</v>
      </c>
      <c r="G16" s="325">
        <v>4.8235479999999997</v>
      </c>
      <c r="H16" s="327">
        <f t="shared" si="0"/>
        <v>-2.2665688612469399</v>
      </c>
      <c r="I16" s="45"/>
      <c r="J16" s="328">
        <v>0.58337243634479996</v>
      </c>
      <c r="K16" s="327">
        <f t="shared" si="1"/>
        <v>-2.84994129759174</v>
      </c>
      <c r="L16" s="45"/>
      <c r="M16" s="202">
        <f t="shared" si="2"/>
        <v>-0.51335245704915711</v>
      </c>
      <c r="N16" s="325">
        <v>8.4643526270414604</v>
      </c>
      <c r="O16" s="329">
        <f t="shared" si="3"/>
        <v>1.5589239209871147E-3</v>
      </c>
      <c r="P16" s="330">
        <f t="shared" si="4"/>
        <v>4.1082438254299948E-2</v>
      </c>
      <c r="Q16" s="103"/>
    </row>
    <row r="17" spans="2:17" ht="14.15" customHeight="1">
      <c r="B17" s="324" t="s">
        <v>863</v>
      </c>
      <c r="C17" s="325">
        <v>0.29682845076530601</v>
      </c>
      <c r="D17" s="326">
        <v>0</v>
      </c>
      <c r="E17" s="326">
        <v>0</v>
      </c>
      <c r="F17" s="325">
        <v>0.1236</v>
      </c>
      <c r="G17" s="325">
        <v>0.12</v>
      </c>
      <c r="H17" s="327">
        <f t="shared" si="0"/>
        <v>0.17322845076530602</v>
      </c>
      <c r="I17" s="45"/>
      <c r="J17" s="328">
        <v>5.3061480000000001E-3</v>
      </c>
      <c r="K17" s="327">
        <f t="shared" si="1"/>
        <v>0.16792230276530601</v>
      </c>
      <c r="L17" s="45"/>
      <c r="M17" s="202">
        <f t="shared" si="2"/>
        <v>1.302671015856482</v>
      </c>
      <c r="N17" s="325">
        <v>0.34729656872238501</v>
      </c>
      <c r="O17" s="329">
        <f t="shared" si="3"/>
        <v>0</v>
      </c>
      <c r="P17" s="330">
        <f t="shared" si="4"/>
        <v>0</v>
      </c>
      <c r="Q17" s="103"/>
    </row>
    <row r="18" spans="2:17" ht="14.15" customHeight="1">
      <c r="B18" s="324" t="s">
        <v>864</v>
      </c>
      <c r="C18" s="325">
        <v>0.17910000000000001</v>
      </c>
      <c r="D18" s="326">
        <v>0</v>
      </c>
      <c r="E18" s="326">
        <v>0</v>
      </c>
      <c r="F18" s="325">
        <v>0.15910616</v>
      </c>
      <c r="G18" s="325">
        <v>0.154472</v>
      </c>
      <c r="H18" s="327">
        <f t="shared" si="0"/>
        <v>1.9993840000000013E-2</v>
      </c>
      <c r="I18" s="45"/>
      <c r="J18" s="328">
        <v>1.8015590496799998E-2</v>
      </c>
      <c r="K18" s="327">
        <f t="shared" si="1"/>
        <v>1.9782495032000143E-3</v>
      </c>
      <c r="L18" s="45"/>
      <c r="M18" s="202">
        <f t="shared" si="2"/>
        <v>1.1168868293427095E-2</v>
      </c>
      <c r="N18" s="325">
        <v>0.40331214432277002</v>
      </c>
      <c r="O18" s="329">
        <f t="shared" si="3"/>
        <v>0</v>
      </c>
      <c r="P18" s="330">
        <f t="shared" si="4"/>
        <v>0</v>
      </c>
      <c r="Q18" s="103"/>
    </row>
    <row r="19" spans="2:17" ht="14.15" customHeight="1">
      <c r="B19" s="324" t="s">
        <v>865</v>
      </c>
      <c r="C19" s="325">
        <v>18.240481669088801</v>
      </c>
      <c r="D19" s="326">
        <v>0</v>
      </c>
      <c r="E19" s="326">
        <v>0</v>
      </c>
      <c r="F19" s="325">
        <v>26.18923217</v>
      </c>
      <c r="G19" s="325">
        <v>25.426438999999998</v>
      </c>
      <c r="H19" s="327">
        <f t="shared" si="0"/>
        <v>-7.9487505009111992</v>
      </c>
      <c r="I19" s="45"/>
      <c r="J19" s="328">
        <v>2.6293989098680002</v>
      </c>
      <c r="K19" s="327">
        <f t="shared" si="1"/>
        <v>-10.578149410779199</v>
      </c>
      <c r="L19" s="45"/>
      <c r="M19" s="202">
        <f t="shared" si="2"/>
        <v>-0.36705939922902298</v>
      </c>
      <c r="N19" s="325">
        <v>73.714486107800298</v>
      </c>
      <c r="O19" s="329">
        <f t="shared" si="3"/>
        <v>1.3576380944904997E-2</v>
      </c>
      <c r="P19" s="330">
        <f t="shared" si="4"/>
        <v>0.18291811380852355</v>
      </c>
      <c r="Q19" s="103"/>
    </row>
    <row r="20" spans="2:17" ht="14.15" customHeight="1">
      <c r="B20" s="324" t="s">
        <v>866</v>
      </c>
      <c r="C20" s="325">
        <v>112.747546</v>
      </c>
      <c r="D20" s="326">
        <v>0</v>
      </c>
      <c r="E20" s="326">
        <v>0</v>
      </c>
      <c r="F20" s="325">
        <v>101.65613119</v>
      </c>
      <c r="G20" s="325">
        <v>98.695273</v>
      </c>
      <c r="H20" s="327">
        <f t="shared" si="0"/>
        <v>11.091414810000003</v>
      </c>
      <c r="I20" s="45"/>
      <c r="J20" s="328">
        <v>1.8694562525841001</v>
      </c>
      <c r="K20" s="327">
        <f t="shared" si="1"/>
        <v>9.2219585574159026</v>
      </c>
      <c r="L20" s="45"/>
      <c r="M20" s="202">
        <f t="shared" si="2"/>
        <v>8.9079026598428673E-2</v>
      </c>
      <c r="N20" s="325">
        <v>354.58452700811199</v>
      </c>
      <c r="O20" s="329">
        <f t="shared" si="3"/>
        <v>0</v>
      </c>
      <c r="P20" s="330">
        <f t="shared" si="4"/>
        <v>0</v>
      </c>
      <c r="Q20" s="103"/>
    </row>
    <row r="21" spans="2:17" ht="14.15" customHeight="1">
      <c r="B21" s="324" t="s">
        <v>867</v>
      </c>
      <c r="C21" s="325">
        <v>1.746</v>
      </c>
      <c r="D21" s="326">
        <v>0</v>
      </c>
      <c r="E21" s="326">
        <v>0</v>
      </c>
      <c r="F21" s="325">
        <v>1.0323587000000001</v>
      </c>
      <c r="G21" s="325">
        <v>1.0022899999999999</v>
      </c>
      <c r="H21" s="327">
        <f t="shared" si="0"/>
        <v>0.71364129999999992</v>
      </c>
      <c r="I21" s="45"/>
      <c r="J21" s="328">
        <v>4.5527018670000002E-2</v>
      </c>
      <c r="K21" s="327">
        <f t="shared" si="1"/>
        <v>0.66811428132999995</v>
      </c>
      <c r="L21" s="45"/>
      <c r="M21" s="202">
        <f t="shared" si="2"/>
        <v>0.61983777107130067</v>
      </c>
      <c r="N21" s="325">
        <v>3.5986568141500301</v>
      </c>
      <c r="O21" s="329">
        <f t="shared" si="3"/>
        <v>0</v>
      </c>
      <c r="P21" s="330">
        <f t="shared" si="4"/>
        <v>0</v>
      </c>
      <c r="Q21" s="103"/>
    </row>
    <row r="22" spans="2:17" ht="14.15" customHeight="1">
      <c r="B22" s="324" t="s">
        <v>868</v>
      </c>
      <c r="C22" s="325">
        <v>0.158953791584</v>
      </c>
      <c r="D22" s="326">
        <v>0</v>
      </c>
      <c r="E22" s="326">
        <v>0</v>
      </c>
      <c r="F22" s="325">
        <v>1.7961387200000001</v>
      </c>
      <c r="G22" s="325">
        <v>1.743824</v>
      </c>
      <c r="H22" s="327">
        <f t="shared" si="0"/>
        <v>-1.6371849284160001</v>
      </c>
      <c r="I22" s="45"/>
      <c r="J22" s="328">
        <v>0.15917381336639999</v>
      </c>
      <c r="K22" s="327">
        <f t="shared" si="1"/>
        <v>-1.7963587417824001</v>
      </c>
      <c r="L22" s="45"/>
      <c r="M22" s="202">
        <f t="shared" si="2"/>
        <v>-0.91870670858415959</v>
      </c>
      <c r="N22" s="325">
        <v>5.449526696136</v>
      </c>
      <c r="O22" s="329">
        <f t="shared" si="3"/>
        <v>1.0036677226234229E-3</v>
      </c>
      <c r="P22" s="330">
        <f t="shared" si="4"/>
        <v>8.4711765504174821E-2</v>
      </c>
      <c r="Q22" s="103"/>
    </row>
    <row r="23" spans="2:17" ht="14.15" customHeight="1">
      <c r="B23" s="324" t="s">
        <v>869</v>
      </c>
      <c r="C23" s="325">
        <v>0.46226014372926799</v>
      </c>
      <c r="D23" s="326">
        <v>0</v>
      </c>
      <c r="E23" s="326">
        <v>0</v>
      </c>
      <c r="F23" s="325">
        <v>0.23159962000000001</v>
      </c>
      <c r="G23" s="325">
        <v>0.224854</v>
      </c>
      <c r="H23" s="327">
        <f t="shared" si="0"/>
        <v>0.23066052372926799</v>
      </c>
      <c r="I23" s="45"/>
      <c r="J23" s="328">
        <v>1.0558626675800001E-2</v>
      </c>
      <c r="K23" s="327">
        <f t="shared" si="1"/>
        <v>0.220101897053468</v>
      </c>
      <c r="L23" s="45"/>
      <c r="M23" s="202">
        <f t="shared" si="2"/>
        <v>0.90891761926298997</v>
      </c>
      <c r="N23" s="325">
        <v>0.71803187909250799</v>
      </c>
      <c r="O23" s="329">
        <f t="shared" si="3"/>
        <v>0</v>
      </c>
      <c r="P23" s="330">
        <f t="shared" si="4"/>
        <v>0</v>
      </c>
      <c r="Q23" s="103"/>
    </row>
    <row r="24" spans="2:17" ht="14.15" customHeight="1">
      <c r="B24" s="324" t="s">
        <v>870</v>
      </c>
      <c r="C24" s="325">
        <v>2</v>
      </c>
      <c r="D24" s="326">
        <v>0</v>
      </c>
      <c r="E24" s="326">
        <v>0</v>
      </c>
      <c r="F24" s="325">
        <v>1.4415457700000001</v>
      </c>
      <c r="G24" s="325">
        <v>1.399559</v>
      </c>
      <c r="H24" s="327">
        <f t="shared" si="0"/>
        <v>0.55845422999999994</v>
      </c>
      <c r="I24" s="45"/>
      <c r="J24" s="328">
        <v>5.1938894093099999E-2</v>
      </c>
      <c r="K24" s="327">
        <f t="shared" si="1"/>
        <v>0.5065153359068999</v>
      </c>
      <c r="L24" s="45"/>
      <c r="M24" s="202">
        <f t="shared" si="2"/>
        <v>0.33915000808828194</v>
      </c>
      <c r="N24" s="325">
        <v>5.3557569569678698</v>
      </c>
      <c r="O24" s="329">
        <f t="shared" si="3"/>
        <v>0</v>
      </c>
      <c r="P24" s="330">
        <f t="shared" si="4"/>
        <v>0</v>
      </c>
      <c r="Q24" s="103"/>
    </row>
    <row r="25" spans="2:17" ht="14.15" customHeight="1">
      <c r="B25" s="324" t="s">
        <v>871</v>
      </c>
      <c r="C25" s="325">
        <v>3.5819999999999998E-2</v>
      </c>
      <c r="D25" s="326">
        <v>0</v>
      </c>
      <c r="E25" s="326">
        <v>0</v>
      </c>
      <c r="F25" s="325">
        <v>8.4181900000000007E-3</v>
      </c>
      <c r="G25" s="325">
        <v>8.1729999999999997E-3</v>
      </c>
      <c r="H25" s="327">
        <f t="shared" si="0"/>
        <v>2.7401809999999999E-2</v>
      </c>
      <c r="I25" s="45"/>
      <c r="J25" s="328">
        <v>4.1804731540000001E-4</v>
      </c>
      <c r="K25" s="327">
        <f t="shared" si="1"/>
        <v>2.69837626846E-2</v>
      </c>
      <c r="L25" s="45"/>
      <c r="M25" s="202">
        <f t="shared" si="2"/>
        <v>3.0537616545870794</v>
      </c>
      <c r="N25" s="325">
        <v>4.8860157453040502E-2</v>
      </c>
      <c r="O25" s="329">
        <f t="shared" si="3"/>
        <v>0</v>
      </c>
      <c r="P25" s="330">
        <f t="shared" si="4"/>
        <v>0</v>
      </c>
      <c r="Q25" s="103"/>
    </row>
    <row r="26" spans="2:17" ht="14.15" customHeight="1">
      <c r="B26" s="324" t="s">
        <v>872</v>
      </c>
      <c r="C26" s="325">
        <v>0.24875</v>
      </c>
      <c r="D26" s="326">
        <v>0</v>
      </c>
      <c r="E26" s="326">
        <v>0</v>
      </c>
      <c r="F26" s="325">
        <v>0.17011171</v>
      </c>
      <c r="G26" s="325">
        <v>0.165157</v>
      </c>
      <c r="H26" s="327">
        <f t="shared" si="0"/>
        <v>7.863829E-2</v>
      </c>
      <c r="I26" s="45"/>
      <c r="J26" s="328">
        <v>1.0535018200300001E-2</v>
      </c>
      <c r="K26" s="327">
        <f t="shared" si="1"/>
        <v>6.8103271799699994E-2</v>
      </c>
      <c r="L26" s="45"/>
      <c r="M26" s="202">
        <f t="shared" si="2"/>
        <v>0.37699698454647623</v>
      </c>
      <c r="N26" s="325">
        <v>0.44823883576485002</v>
      </c>
      <c r="O26" s="329">
        <f t="shared" si="3"/>
        <v>0</v>
      </c>
      <c r="P26" s="330">
        <f t="shared" si="4"/>
        <v>0</v>
      </c>
      <c r="Q26" s="103"/>
    </row>
    <row r="27" spans="2:17" ht="14.15" customHeight="1">
      <c r="B27" s="324" t="s">
        <v>873</v>
      </c>
      <c r="C27" s="325">
        <v>9.4524999999999998E-2</v>
      </c>
      <c r="D27" s="326">
        <v>0</v>
      </c>
      <c r="E27" s="326">
        <v>0</v>
      </c>
      <c r="F27" s="325">
        <v>7.2404880000000005E-2</v>
      </c>
      <c r="G27" s="325">
        <v>7.0295999999999997E-2</v>
      </c>
      <c r="H27" s="327">
        <f t="shared" si="0"/>
        <v>2.2120119999999993E-2</v>
      </c>
      <c r="I27" s="45"/>
      <c r="J27" s="328">
        <v>4.4941709016E-3</v>
      </c>
      <c r="K27" s="327">
        <f t="shared" si="1"/>
        <v>1.7625949098399991E-2</v>
      </c>
      <c r="L27" s="45"/>
      <c r="M27" s="202">
        <f t="shared" si="2"/>
        <v>0.22920892900166154</v>
      </c>
      <c r="N27" s="325">
        <v>0.16209082994634899</v>
      </c>
      <c r="O27" s="329">
        <f t="shared" si="3"/>
        <v>0</v>
      </c>
      <c r="P27" s="330">
        <f t="shared" si="4"/>
        <v>0</v>
      </c>
      <c r="Q27" s="103"/>
    </row>
    <row r="28" spans="2:17" ht="14.15" customHeight="1">
      <c r="B28" s="324" t="s">
        <v>874</v>
      </c>
      <c r="C28" s="325">
        <v>0.14924999999999999</v>
      </c>
      <c r="D28" s="326">
        <v>0</v>
      </c>
      <c r="E28" s="326">
        <v>0</v>
      </c>
      <c r="F28" s="325">
        <v>0.11978179</v>
      </c>
      <c r="G28" s="325">
        <v>0.11629299999999999</v>
      </c>
      <c r="H28" s="327">
        <f t="shared" si="0"/>
        <v>2.9468209999999995E-2</v>
      </c>
      <c r="I28" s="45"/>
      <c r="J28" s="328">
        <v>1.27435846381E-2</v>
      </c>
      <c r="K28" s="327">
        <f t="shared" si="1"/>
        <v>1.6724625361899996E-2</v>
      </c>
      <c r="L28" s="45"/>
      <c r="M28" s="202">
        <f t="shared" si="2"/>
        <v>0.12619941960225781</v>
      </c>
      <c r="N28" s="325">
        <v>0.44857694799105902</v>
      </c>
      <c r="O28" s="329">
        <f t="shared" si="3"/>
        <v>0</v>
      </c>
      <c r="P28" s="330">
        <f t="shared" si="4"/>
        <v>0</v>
      </c>
      <c r="Q28" s="103"/>
    </row>
    <row r="29" spans="2:17" ht="14.15" customHeight="1">
      <c r="B29" s="324" t="s">
        <v>875</v>
      </c>
      <c r="C29" s="325">
        <v>20.162901634369199</v>
      </c>
      <c r="D29" s="326">
        <v>0</v>
      </c>
      <c r="E29" s="326">
        <v>0</v>
      </c>
      <c r="F29" s="325">
        <v>25.636693820000001</v>
      </c>
      <c r="G29" s="325">
        <v>24.889994000000002</v>
      </c>
      <c r="H29" s="327">
        <f t="shared" si="0"/>
        <v>-5.4737921856308027</v>
      </c>
      <c r="I29" s="45"/>
      <c r="J29" s="328">
        <v>2.6339139230668001</v>
      </c>
      <c r="K29" s="327">
        <f t="shared" si="1"/>
        <v>-8.1077061086976023</v>
      </c>
      <c r="L29" s="45"/>
      <c r="M29" s="202">
        <f t="shared" si="2"/>
        <v>-0.28678923999028527</v>
      </c>
      <c r="N29" s="325">
        <v>79.223553590295893</v>
      </c>
      <c r="O29" s="329">
        <f t="shared" si="3"/>
        <v>1.4591014604348421E-2</v>
      </c>
      <c r="P29" s="330">
        <f t="shared" si="4"/>
        <v>0.12000827639092762</v>
      </c>
      <c r="Q29" s="103"/>
    </row>
    <row r="30" spans="2:17" ht="14.15" customHeight="1">
      <c r="B30" s="324" t="s">
        <v>876</v>
      </c>
      <c r="C30" s="325">
        <v>3.88</v>
      </c>
      <c r="D30" s="326">
        <v>0</v>
      </c>
      <c r="E30" s="326">
        <v>0</v>
      </c>
      <c r="F30" s="325">
        <v>3.0287685600000001</v>
      </c>
      <c r="G30" s="325">
        <v>2.9405519999999998</v>
      </c>
      <c r="H30" s="327">
        <f t="shared" si="0"/>
        <v>0.85123143999999984</v>
      </c>
      <c r="I30" s="45"/>
      <c r="J30" s="328">
        <v>0.1478644810992</v>
      </c>
      <c r="K30" s="327">
        <f t="shared" si="1"/>
        <v>0.70336695890079981</v>
      </c>
      <c r="L30" s="45"/>
      <c r="M30" s="202">
        <f t="shared" si="2"/>
        <v>0.22141901497612582</v>
      </c>
      <c r="N30" s="325">
        <v>6.1078706668530804</v>
      </c>
      <c r="O30" s="329">
        <f t="shared" si="3"/>
        <v>0</v>
      </c>
      <c r="P30" s="330">
        <f t="shared" si="4"/>
        <v>0</v>
      </c>
      <c r="Q30" s="103"/>
    </row>
    <row r="31" spans="2:17" ht="14.15" customHeight="1">
      <c r="B31" s="324" t="s">
        <v>877</v>
      </c>
      <c r="C31" s="325">
        <v>0.54212496102352903</v>
      </c>
      <c r="D31" s="326">
        <v>0</v>
      </c>
      <c r="E31" s="326">
        <v>0</v>
      </c>
      <c r="F31" s="325">
        <v>0.31216416000000002</v>
      </c>
      <c r="G31" s="325">
        <v>0.30307200000000001</v>
      </c>
      <c r="H31" s="327">
        <f t="shared" si="0"/>
        <v>0.229960801023529</v>
      </c>
      <c r="I31" s="45"/>
      <c r="J31" s="328">
        <v>2.08182278304E-2</v>
      </c>
      <c r="K31" s="327">
        <f t="shared" si="1"/>
        <v>0.20914257319312901</v>
      </c>
      <c r="L31" s="45"/>
      <c r="M31" s="202">
        <f t="shared" si="2"/>
        <v>0.62808899460368128</v>
      </c>
      <c r="N31" s="325">
        <v>0.444124250360942</v>
      </c>
      <c r="O31" s="329">
        <f t="shared" si="3"/>
        <v>0</v>
      </c>
      <c r="P31" s="330">
        <f t="shared" si="4"/>
        <v>0</v>
      </c>
      <c r="Q31" s="103"/>
    </row>
    <row r="32" spans="2:17" ht="14.15" customHeight="1">
      <c r="B32" s="324" t="s">
        <v>878</v>
      </c>
      <c r="C32" s="325">
        <v>1.1741355418087001</v>
      </c>
      <c r="D32" s="326">
        <v>0</v>
      </c>
      <c r="E32" s="326">
        <v>0</v>
      </c>
      <c r="F32" s="325">
        <v>1.38963686</v>
      </c>
      <c r="G32" s="325">
        <v>1.349162</v>
      </c>
      <c r="H32" s="327">
        <f t="shared" si="0"/>
        <v>-0.21550131819129992</v>
      </c>
      <c r="I32" s="45"/>
      <c r="J32" s="328">
        <v>0.128749855079</v>
      </c>
      <c r="K32" s="327">
        <f t="shared" si="1"/>
        <v>-0.34425117327029991</v>
      </c>
      <c r="L32" s="45"/>
      <c r="M32" s="202">
        <f t="shared" si="2"/>
        <v>-0.2267216710022314</v>
      </c>
      <c r="N32" s="325">
        <v>2.82273436593041</v>
      </c>
      <c r="O32" s="329">
        <f t="shared" si="3"/>
        <v>5.1987769408177304E-4</v>
      </c>
      <c r="P32" s="330">
        <f t="shared" si="4"/>
        <v>2.6723125516670688E-3</v>
      </c>
      <c r="Q32" s="103"/>
    </row>
    <row r="33" spans="2:17" ht="14.15" customHeight="1">
      <c r="B33" s="324" t="s">
        <v>879</v>
      </c>
      <c r="C33" s="325">
        <v>1.04575</v>
      </c>
      <c r="D33" s="326">
        <v>0</v>
      </c>
      <c r="E33" s="326">
        <v>0</v>
      </c>
      <c r="F33" s="325">
        <v>0.80488629</v>
      </c>
      <c r="G33" s="325">
        <v>0.781443</v>
      </c>
      <c r="H33" s="327">
        <f t="shared" si="0"/>
        <v>0.24086370999999995</v>
      </c>
      <c r="I33" s="45"/>
      <c r="J33" s="328">
        <v>0.11196773180190001</v>
      </c>
      <c r="K33" s="327">
        <f t="shared" si="1"/>
        <v>0.12889597819809995</v>
      </c>
      <c r="L33" s="45"/>
      <c r="M33" s="202">
        <f t="shared" si="2"/>
        <v>0.14058506058006892</v>
      </c>
      <c r="N33" s="325">
        <v>1.60330958209392</v>
      </c>
      <c r="O33" s="329">
        <f t="shared" si="3"/>
        <v>0</v>
      </c>
      <c r="P33" s="330">
        <f t="shared" si="4"/>
        <v>0</v>
      </c>
      <c r="Q33" s="103"/>
    </row>
    <row r="34" spans="2:17" ht="14.15" customHeight="1">
      <c r="B34" s="324" t="s">
        <v>880</v>
      </c>
      <c r="C34" s="325">
        <v>0.97</v>
      </c>
      <c r="D34" s="326">
        <v>0</v>
      </c>
      <c r="E34" s="326">
        <v>0</v>
      </c>
      <c r="F34" s="325">
        <v>0.67743924</v>
      </c>
      <c r="G34" s="325">
        <v>0.65770799999999996</v>
      </c>
      <c r="H34" s="327">
        <f t="shared" si="0"/>
        <v>0.29256075999999998</v>
      </c>
      <c r="I34" s="45"/>
      <c r="J34" s="328">
        <v>2.95092532944E-2</v>
      </c>
      <c r="K34" s="327">
        <f t="shared" si="1"/>
        <v>0.26305150670559996</v>
      </c>
      <c r="L34" s="45"/>
      <c r="M34" s="202">
        <f t="shared" si="2"/>
        <v>0.37209430276846972</v>
      </c>
      <c r="N34" s="325">
        <v>1.0321939099297801</v>
      </c>
      <c r="O34" s="329">
        <f t="shared" si="3"/>
        <v>0</v>
      </c>
      <c r="P34" s="330">
        <f t="shared" si="4"/>
        <v>0</v>
      </c>
      <c r="Q34" s="103"/>
    </row>
    <row r="35" spans="2:17" ht="14.15" customHeight="1">
      <c r="B35" s="324" t="s">
        <v>881</v>
      </c>
      <c r="C35" s="325">
        <v>6.984</v>
      </c>
      <c r="D35" s="326">
        <v>0</v>
      </c>
      <c r="E35" s="326">
        <v>0</v>
      </c>
      <c r="F35" s="325">
        <v>6.4446935200000004</v>
      </c>
      <c r="G35" s="325">
        <v>6.2569840000000001</v>
      </c>
      <c r="H35" s="327">
        <f t="shared" si="0"/>
        <v>0.53930647999999959</v>
      </c>
      <c r="I35" s="45"/>
      <c r="J35" s="328">
        <v>0.28511324132479998</v>
      </c>
      <c r="K35" s="327">
        <f t="shared" si="1"/>
        <v>0.25419323867519961</v>
      </c>
      <c r="L35" s="45"/>
      <c r="M35" s="202">
        <f t="shared" si="2"/>
        <v>3.7771253720985033E-2</v>
      </c>
      <c r="N35" s="325">
        <v>12.8503908083438</v>
      </c>
      <c r="O35" s="329">
        <f t="shared" si="3"/>
        <v>0</v>
      </c>
      <c r="P35" s="330">
        <f t="shared" si="4"/>
        <v>0</v>
      </c>
      <c r="Q35" s="103"/>
    </row>
    <row r="36" spans="2:17" ht="14.15" customHeight="1">
      <c r="B36" s="324" t="s">
        <v>882</v>
      </c>
      <c r="C36" s="325">
        <v>0.14427499999999999</v>
      </c>
      <c r="D36" s="326">
        <v>0</v>
      </c>
      <c r="E36" s="326">
        <v>0</v>
      </c>
      <c r="F36" s="325">
        <v>5.7795359999999997E-2</v>
      </c>
      <c r="G36" s="325">
        <v>5.6112000000000002E-2</v>
      </c>
      <c r="H36" s="327">
        <f t="shared" si="0"/>
        <v>8.6479639999999997E-2</v>
      </c>
      <c r="I36" s="45"/>
      <c r="J36" s="328">
        <v>3.3018489168000001E-3</v>
      </c>
      <c r="K36" s="327">
        <f t="shared" si="1"/>
        <v>8.3177791083200003E-2</v>
      </c>
      <c r="L36" s="45"/>
      <c r="M36" s="202">
        <f t="shared" si="2"/>
        <v>1.3614008325072353</v>
      </c>
      <c r="N36" s="325">
        <v>7.7239000062772498E-2</v>
      </c>
      <c r="O36" s="329">
        <f t="shared" si="3"/>
        <v>0</v>
      </c>
      <c r="P36" s="330">
        <f t="shared" si="4"/>
        <v>0</v>
      </c>
      <c r="Q36" s="103"/>
    </row>
    <row r="37" spans="2:17" ht="14.15" customHeight="1">
      <c r="B37" s="324" t="s">
        <v>883</v>
      </c>
      <c r="C37" s="325">
        <v>1.9900000000000001E-2</v>
      </c>
      <c r="D37" s="326">
        <v>0</v>
      </c>
      <c r="E37" s="326">
        <v>0</v>
      </c>
      <c r="F37" s="325">
        <v>1.050188E-2</v>
      </c>
      <c r="G37" s="325">
        <v>1.0196E-2</v>
      </c>
      <c r="H37" s="327">
        <f t="shared" si="0"/>
        <v>9.3981200000000011E-3</v>
      </c>
      <c r="I37" s="45"/>
      <c r="J37" s="328">
        <v>7.2221428760000002E-4</v>
      </c>
      <c r="K37" s="327">
        <f t="shared" si="1"/>
        <v>8.6759057124000012E-3</v>
      </c>
      <c r="L37" s="45"/>
      <c r="M37" s="202">
        <f t="shared" si="2"/>
        <v>0.77297156368196662</v>
      </c>
      <c r="N37" s="325">
        <v>5.6173818227470897E-2</v>
      </c>
      <c r="O37" s="329">
        <f t="shared" si="3"/>
        <v>0</v>
      </c>
      <c r="P37" s="330">
        <f t="shared" si="4"/>
        <v>0</v>
      </c>
      <c r="Q37" s="103"/>
    </row>
    <row r="38" spans="2:17" ht="14.15" customHeight="1">
      <c r="B38" s="324" t="s">
        <v>884</v>
      </c>
      <c r="C38" s="325">
        <v>16.975000000000001</v>
      </c>
      <c r="D38" s="326">
        <v>0</v>
      </c>
      <c r="E38" s="326">
        <v>0</v>
      </c>
      <c r="F38" s="325">
        <v>12.306717069999999</v>
      </c>
      <c r="G38" s="325">
        <v>11.948269</v>
      </c>
      <c r="H38" s="327">
        <f t="shared" si="0"/>
        <v>4.6682829300000019</v>
      </c>
      <c r="I38" s="45"/>
      <c r="J38" s="328">
        <v>0.38532331146170001</v>
      </c>
      <c r="K38" s="327">
        <f t="shared" si="1"/>
        <v>4.2829596185383023</v>
      </c>
      <c r="L38" s="45"/>
      <c r="M38" s="202">
        <f t="shared" si="2"/>
        <v>0.3374524103149007</v>
      </c>
      <c r="N38" s="325">
        <v>26.521813703914201</v>
      </c>
      <c r="O38" s="329">
        <f t="shared" si="3"/>
        <v>0</v>
      </c>
      <c r="P38" s="330">
        <f t="shared" si="4"/>
        <v>0</v>
      </c>
      <c r="Q38" s="103"/>
    </row>
    <row r="39" spans="2:17" ht="14.15" customHeight="1">
      <c r="B39" s="324" t="s">
        <v>885</v>
      </c>
      <c r="C39" s="325">
        <v>0.24875</v>
      </c>
      <c r="D39" s="326">
        <v>0</v>
      </c>
      <c r="E39" s="326">
        <v>0</v>
      </c>
      <c r="F39" s="325">
        <v>0.14844668999999999</v>
      </c>
      <c r="G39" s="325">
        <v>0.144123</v>
      </c>
      <c r="H39" s="327">
        <f t="shared" si="0"/>
        <v>0.10030331000000001</v>
      </c>
      <c r="I39" s="45"/>
      <c r="J39" s="328">
        <v>7.1328634544999998E-3</v>
      </c>
      <c r="K39" s="327">
        <f t="shared" si="1"/>
        <v>9.317044654550001E-2</v>
      </c>
      <c r="L39" s="45"/>
      <c r="M39" s="202">
        <f t="shared" si="2"/>
        <v>0.59886048312092732</v>
      </c>
      <c r="N39" s="325">
        <v>0.30720056843148202</v>
      </c>
      <c r="O39" s="329">
        <f t="shared" si="3"/>
        <v>0</v>
      </c>
      <c r="P39" s="330">
        <f t="shared" si="4"/>
        <v>0</v>
      </c>
      <c r="Q39" s="103"/>
    </row>
    <row r="40" spans="2:17" ht="14.15" customHeight="1">
      <c r="B40" s="324" t="s">
        <v>886</v>
      </c>
      <c r="C40" s="325">
        <v>0.34825</v>
      </c>
      <c r="D40" s="326">
        <v>0</v>
      </c>
      <c r="E40" s="326">
        <v>0</v>
      </c>
      <c r="F40" s="325">
        <v>0.25728266999999999</v>
      </c>
      <c r="G40" s="325">
        <v>0.24978900000000001</v>
      </c>
      <c r="H40" s="327">
        <f t="shared" si="0"/>
        <v>9.0967330000000013E-2</v>
      </c>
      <c r="I40" s="45"/>
      <c r="J40" s="328">
        <v>1.50458905416E-2</v>
      </c>
      <c r="K40" s="327">
        <f t="shared" si="1"/>
        <v>7.592143945840002E-2</v>
      </c>
      <c r="L40" s="45"/>
      <c r="M40" s="202">
        <f t="shared" si="2"/>
        <v>0.27878618132233146</v>
      </c>
      <c r="N40" s="325">
        <v>0.44236881854133298</v>
      </c>
      <c r="O40" s="329">
        <f t="shared" si="3"/>
        <v>0</v>
      </c>
      <c r="P40" s="330">
        <f t="shared" si="4"/>
        <v>0</v>
      </c>
      <c r="Q40" s="103"/>
    </row>
    <row r="41" spans="2:17" ht="14.15" customHeight="1">
      <c r="B41" s="324" t="s">
        <v>887</v>
      </c>
      <c r="C41" s="325">
        <v>0.12934999999999999</v>
      </c>
      <c r="D41" s="326">
        <v>0</v>
      </c>
      <c r="E41" s="326">
        <v>0</v>
      </c>
      <c r="F41" s="325">
        <v>0.10974856</v>
      </c>
      <c r="G41" s="325">
        <v>0.10655199999999999</v>
      </c>
      <c r="H41" s="327">
        <f t="shared" si="0"/>
        <v>1.9601439999999998E-2</v>
      </c>
      <c r="I41" s="45"/>
      <c r="J41" s="328">
        <v>6.5882060567999997E-3</v>
      </c>
      <c r="K41" s="327">
        <f t="shared" si="1"/>
        <v>1.3013233943199998E-2</v>
      </c>
      <c r="L41" s="45"/>
      <c r="M41" s="202">
        <f t="shared" si="2"/>
        <v>0.11185830915092179</v>
      </c>
      <c r="N41" s="325">
        <v>0.17203231832162999</v>
      </c>
      <c r="O41" s="329">
        <f t="shared" si="3"/>
        <v>0</v>
      </c>
      <c r="P41" s="330">
        <f t="shared" si="4"/>
        <v>0</v>
      </c>
      <c r="Q41" s="103"/>
    </row>
    <row r="42" spans="2:17" ht="14.15" customHeight="1">
      <c r="B42" s="324" t="s">
        <v>888</v>
      </c>
      <c r="C42" s="325">
        <v>2.3879999999999998E-2</v>
      </c>
      <c r="D42" s="326">
        <v>0</v>
      </c>
      <c r="E42" s="326">
        <v>0</v>
      </c>
      <c r="F42" s="325">
        <v>9.0083799999999999E-3</v>
      </c>
      <c r="G42" s="325">
        <v>8.7460000000000003E-3</v>
      </c>
      <c r="H42" s="327">
        <f t="shared" si="0"/>
        <v>1.4871619999999999E-2</v>
      </c>
      <c r="I42" s="45"/>
      <c r="J42" s="328">
        <v>9.6155448119999997E-4</v>
      </c>
      <c r="K42" s="327">
        <f t="shared" si="1"/>
        <v>1.3910065518799999E-2</v>
      </c>
      <c r="L42" s="45"/>
      <c r="M42" s="202">
        <f t="shared" si="2"/>
        <v>1.3952012969623606</v>
      </c>
      <c r="N42" s="325">
        <v>2.9842340933343901E-2</v>
      </c>
      <c r="O42" s="329">
        <f t="shared" si="3"/>
        <v>0</v>
      </c>
      <c r="P42" s="330">
        <f t="shared" si="4"/>
        <v>0</v>
      </c>
      <c r="Q42" s="103"/>
    </row>
    <row r="43" spans="2:17" ht="14.15" customHeight="1">
      <c r="B43" s="324" t="s">
        <v>889</v>
      </c>
      <c r="C43" s="325">
        <v>0.39750000000000002</v>
      </c>
      <c r="D43" s="326">
        <v>0</v>
      </c>
      <c r="E43" s="326">
        <v>0</v>
      </c>
      <c r="F43" s="325">
        <v>0.41200514999999999</v>
      </c>
      <c r="G43" s="325">
        <v>0.400005</v>
      </c>
      <c r="H43" s="327">
        <f t="shared" si="0"/>
        <v>-1.4505149999999967E-2</v>
      </c>
      <c r="I43" s="45"/>
      <c r="J43" s="328">
        <v>2.2652043146999999E-2</v>
      </c>
      <c r="K43" s="327">
        <f t="shared" si="1"/>
        <v>-3.7157193146999966E-2</v>
      </c>
      <c r="L43" s="45"/>
      <c r="M43" s="202">
        <f t="shared" si="2"/>
        <v>-8.5486203225983423E-2</v>
      </c>
      <c r="N43" s="325">
        <v>0.89878109163953401</v>
      </c>
      <c r="O43" s="329">
        <f t="shared" si="3"/>
        <v>1.6553319612553973E-4</v>
      </c>
      <c r="P43" s="330">
        <f t="shared" si="4"/>
        <v>1.2096985445651711E-4</v>
      </c>
      <c r="Q43" s="103"/>
    </row>
    <row r="44" spans="2:17" ht="14.15" customHeight="1">
      <c r="B44" s="324" t="s">
        <v>890</v>
      </c>
      <c r="C44" s="325">
        <v>2.4626944988471902</v>
      </c>
      <c r="D44" s="326">
        <v>0</v>
      </c>
      <c r="E44" s="326">
        <v>0</v>
      </c>
      <c r="F44" s="325">
        <v>1.8982137800000001</v>
      </c>
      <c r="G44" s="325">
        <v>1.8429260000000001</v>
      </c>
      <c r="H44" s="327">
        <f t="shared" si="0"/>
        <v>0.56448071884719009</v>
      </c>
      <c r="I44" s="45"/>
      <c r="J44" s="328">
        <v>0.20669649850419999</v>
      </c>
      <c r="K44" s="327">
        <f t="shared" si="1"/>
        <v>0.35778422034299007</v>
      </c>
      <c r="L44" s="45"/>
      <c r="M44" s="202">
        <f t="shared" si="2"/>
        <v>0.16997599565015198</v>
      </c>
      <c r="N44" s="325">
        <v>4.7031268190252398</v>
      </c>
      <c r="O44" s="329">
        <f t="shared" si="3"/>
        <v>0</v>
      </c>
      <c r="P44" s="330">
        <f t="shared" si="4"/>
        <v>0</v>
      </c>
      <c r="Q44" s="103"/>
    </row>
    <row r="45" spans="2:17" ht="14.15" customHeight="1">
      <c r="B45" s="324" t="s">
        <v>891</v>
      </c>
      <c r="C45" s="325">
        <v>0.51738504861086898</v>
      </c>
      <c r="D45" s="326">
        <v>0</v>
      </c>
      <c r="E45" s="326">
        <v>0</v>
      </c>
      <c r="F45" s="325">
        <v>0.44419367999999998</v>
      </c>
      <c r="G45" s="325">
        <v>0.43125599999999997</v>
      </c>
      <c r="H45" s="327">
        <f t="shared" si="0"/>
        <v>7.3191368610869001E-2</v>
      </c>
      <c r="I45" s="45"/>
      <c r="J45" s="328">
        <v>7.1795024498400001E-2</v>
      </c>
      <c r="K45" s="327">
        <f t="shared" si="1"/>
        <v>1.3963441124690001E-3</v>
      </c>
      <c r="L45" s="45"/>
      <c r="M45" s="202">
        <f t="shared" si="2"/>
        <v>2.7061524802687422E-3</v>
      </c>
      <c r="N45" s="325">
        <v>0.56349361409431797</v>
      </c>
      <c r="O45" s="329">
        <f t="shared" si="3"/>
        <v>0</v>
      </c>
      <c r="P45" s="330">
        <f t="shared" si="4"/>
        <v>0</v>
      </c>
      <c r="Q45" s="103"/>
    </row>
    <row r="46" spans="2:17" ht="14.15" customHeight="1">
      <c r="B46" s="324" t="s">
        <v>892</v>
      </c>
      <c r="C46" s="325">
        <v>7.4624999999999997E-2</v>
      </c>
      <c r="D46" s="326">
        <v>0</v>
      </c>
      <c r="E46" s="326">
        <v>0</v>
      </c>
      <c r="F46" s="325">
        <v>5.1181730000000002E-2</v>
      </c>
      <c r="G46" s="325">
        <v>4.9690999999999999E-2</v>
      </c>
      <c r="H46" s="327">
        <f t="shared" si="0"/>
        <v>2.3443269999999995E-2</v>
      </c>
      <c r="I46" s="45"/>
      <c r="J46" s="328">
        <v>3.2275198938E-3</v>
      </c>
      <c r="K46" s="327">
        <f t="shared" si="1"/>
        <v>2.0215750106199994E-2</v>
      </c>
      <c r="L46" s="45"/>
      <c r="M46" s="202">
        <f t="shared" si="2"/>
        <v>0.3715498770091224</v>
      </c>
      <c r="N46" s="325">
        <v>5.4418386407862403E-2</v>
      </c>
      <c r="O46" s="329">
        <f t="shared" si="3"/>
        <v>0</v>
      </c>
      <c r="P46" s="330">
        <f t="shared" si="4"/>
        <v>0</v>
      </c>
      <c r="Q46" s="103"/>
    </row>
    <row r="47" spans="2:17" ht="14.15" customHeight="1">
      <c r="B47" s="324" t="s">
        <v>893</v>
      </c>
      <c r="C47" s="325">
        <v>0.17910000000000001</v>
      </c>
      <c r="D47" s="326">
        <v>0</v>
      </c>
      <c r="E47" s="326">
        <v>0</v>
      </c>
      <c r="F47" s="325">
        <v>0.15561652000000001</v>
      </c>
      <c r="G47" s="325">
        <v>0.151084</v>
      </c>
      <c r="H47" s="327">
        <f t="shared" si="0"/>
        <v>2.3483480000000001E-2</v>
      </c>
      <c r="I47" s="45"/>
      <c r="J47" s="328">
        <v>2.16322524452E-2</v>
      </c>
      <c r="K47" s="327">
        <f t="shared" si="1"/>
        <v>1.8512275548000015E-3</v>
      </c>
      <c r="L47" s="45"/>
      <c r="M47" s="202">
        <f t="shared" si="2"/>
        <v>1.0444233431136147E-2</v>
      </c>
      <c r="N47" s="325">
        <v>0.296667977513831</v>
      </c>
      <c r="O47" s="329">
        <f t="shared" si="3"/>
        <v>0</v>
      </c>
      <c r="P47" s="330">
        <f t="shared" si="4"/>
        <v>0</v>
      </c>
      <c r="Q47" s="103"/>
    </row>
    <row r="48" spans="2:17" ht="14.15" customHeight="1">
      <c r="B48" s="324" t="s">
        <v>894</v>
      </c>
      <c r="C48" s="325">
        <v>4.9750000000000003E-2</v>
      </c>
      <c r="D48" s="326">
        <v>0</v>
      </c>
      <c r="E48" s="326">
        <v>0</v>
      </c>
      <c r="F48" s="325">
        <v>3.600983E-2</v>
      </c>
      <c r="G48" s="325">
        <v>3.4960999999999999E-2</v>
      </c>
      <c r="H48" s="327">
        <f t="shared" si="0"/>
        <v>1.3740170000000003E-2</v>
      </c>
      <c r="I48" s="45"/>
      <c r="J48" s="328">
        <v>2.178594715E-3</v>
      </c>
      <c r="K48" s="327">
        <f t="shared" si="1"/>
        <v>1.1561575285000004E-2</v>
      </c>
      <c r="L48" s="45"/>
      <c r="M48" s="202">
        <f t="shared" si="2"/>
        <v>0.30275077778892362</v>
      </c>
      <c r="N48" s="325">
        <v>0.119731046950989</v>
      </c>
      <c r="O48" s="329">
        <f t="shared" si="3"/>
        <v>0</v>
      </c>
      <c r="P48" s="330">
        <f t="shared" si="4"/>
        <v>0</v>
      </c>
      <c r="Q48" s="103"/>
    </row>
    <row r="49" spans="2:17" ht="14.15" customHeight="1">
      <c r="B49" s="324" t="s">
        <v>895</v>
      </c>
      <c r="C49" s="325">
        <v>1.4161999999999999</v>
      </c>
      <c r="D49" s="326">
        <v>0</v>
      </c>
      <c r="E49" s="326">
        <v>0</v>
      </c>
      <c r="F49" s="325">
        <v>1.1118953</v>
      </c>
      <c r="G49" s="325">
        <v>1.07951</v>
      </c>
      <c r="H49" s="327">
        <f t="shared" si="0"/>
        <v>0.30430469999999987</v>
      </c>
      <c r="I49" s="45"/>
      <c r="J49" s="328">
        <v>5.8452335921E-2</v>
      </c>
      <c r="K49" s="327">
        <f t="shared" si="1"/>
        <v>0.24585236407899988</v>
      </c>
      <c r="L49" s="45"/>
      <c r="M49" s="202">
        <f t="shared" si="2"/>
        <v>0.21006780936975825</v>
      </c>
      <c r="N49" s="325">
        <v>1.990659683436</v>
      </c>
      <c r="O49" s="329">
        <f t="shared" si="3"/>
        <v>0</v>
      </c>
      <c r="P49" s="330">
        <f t="shared" si="4"/>
        <v>0</v>
      </c>
      <c r="Q49" s="103"/>
    </row>
    <row r="50" spans="2:17" ht="14.15" customHeight="1">
      <c r="B50" s="324" t="s">
        <v>896</v>
      </c>
      <c r="C50" s="325">
        <v>0.14924999999999999</v>
      </c>
      <c r="D50" s="326">
        <v>0</v>
      </c>
      <c r="E50" s="326">
        <v>0</v>
      </c>
      <c r="F50" s="325">
        <v>8.9553350000000004E-2</v>
      </c>
      <c r="G50" s="325">
        <v>8.6944999999999995E-2</v>
      </c>
      <c r="H50" s="327">
        <f t="shared" si="0"/>
        <v>5.969664999999999E-2</v>
      </c>
      <c r="I50" s="45"/>
      <c r="J50" s="328">
        <v>6.1415687430000001E-3</v>
      </c>
      <c r="K50" s="327">
        <f t="shared" si="1"/>
        <v>5.3555081256999988E-2</v>
      </c>
      <c r="L50" s="45"/>
      <c r="M50" s="202">
        <f t="shared" si="2"/>
        <v>0.55964393888904884</v>
      </c>
      <c r="N50" s="325">
        <v>0.143945409207894</v>
      </c>
      <c r="O50" s="329">
        <f t="shared" si="3"/>
        <v>0</v>
      </c>
      <c r="P50" s="330">
        <f t="shared" si="4"/>
        <v>0</v>
      </c>
      <c r="Q50" s="103"/>
    </row>
    <row r="51" spans="2:17" ht="14.15" customHeight="1">
      <c r="B51" s="324" t="s">
        <v>897</v>
      </c>
      <c r="C51" s="325">
        <v>0.33296631609024402</v>
      </c>
      <c r="D51" s="326">
        <v>0</v>
      </c>
      <c r="E51" s="326">
        <v>0</v>
      </c>
      <c r="F51" s="325">
        <v>0.21446866000000001</v>
      </c>
      <c r="G51" s="325">
        <v>0.20822199999999999</v>
      </c>
      <c r="H51" s="327">
        <f t="shared" si="0"/>
        <v>0.11849765609024401</v>
      </c>
      <c r="I51" s="45"/>
      <c r="J51" s="328">
        <v>2.4953428590999999E-2</v>
      </c>
      <c r="K51" s="327">
        <f t="shared" si="1"/>
        <v>9.3544227499244015E-2</v>
      </c>
      <c r="L51" s="45"/>
      <c r="M51" s="202">
        <f t="shared" si="2"/>
        <v>0.39070842648542659</v>
      </c>
      <c r="N51" s="325">
        <v>0.38480125171186802</v>
      </c>
      <c r="O51" s="329">
        <f t="shared" si="3"/>
        <v>0</v>
      </c>
      <c r="P51" s="330">
        <f t="shared" si="4"/>
        <v>0</v>
      </c>
      <c r="Q51" s="103"/>
    </row>
    <row r="52" spans="2:17" ht="14.15" customHeight="1">
      <c r="B52" s="324" t="s">
        <v>898</v>
      </c>
      <c r="C52" s="325">
        <v>0.14924999999999999</v>
      </c>
      <c r="D52" s="326">
        <v>0</v>
      </c>
      <c r="E52" s="326">
        <v>0</v>
      </c>
      <c r="F52" s="325">
        <v>0.10829935</v>
      </c>
      <c r="G52" s="325">
        <v>0.105145</v>
      </c>
      <c r="H52" s="327">
        <f t="shared" si="0"/>
        <v>4.0950649999999991E-2</v>
      </c>
      <c r="I52" s="45"/>
      <c r="J52" s="328">
        <v>6.6853188754999997E-3</v>
      </c>
      <c r="K52" s="327">
        <f t="shared" si="1"/>
        <v>3.426533112449999E-2</v>
      </c>
      <c r="L52" s="45"/>
      <c r="M52" s="202">
        <f t="shared" si="2"/>
        <v>0.29799912857600941</v>
      </c>
      <c r="N52" s="325">
        <v>0.108836772815725</v>
      </c>
      <c r="O52" s="329">
        <f t="shared" si="3"/>
        <v>0</v>
      </c>
      <c r="P52" s="330">
        <f t="shared" si="4"/>
        <v>0</v>
      </c>
      <c r="Q52" s="103"/>
    </row>
    <row r="53" spans="2:17" ht="14.15" customHeight="1">
      <c r="B53" s="324" t="s">
        <v>899</v>
      </c>
      <c r="C53" s="325">
        <v>0.44774999999999998</v>
      </c>
      <c r="D53" s="326">
        <v>0</v>
      </c>
      <c r="E53" s="326">
        <v>0</v>
      </c>
      <c r="F53" s="325">
        <v>0.43394827000000002</v>
      </c>
      <c r="G53" s="325">
        <v>0.42130899999999999</v>
      </c>
      <c r="H53" s="327">
        <f t="shared" si="0"/>
        <v>1.3801729999999957E-2</v>
      </c>
      <c r="I53" s="45"/>
      <c r="J53" s="328">
        <v>7.1158837314600001E-2</v>
      </c>
      <c r="K53" s="327">
        <f t="shared" si="1"/>
        <v>-5.7357107314600045E-2</v>
      </c>
      <c r="L53" s="45"/>
      <c r="M53" s="202">
        <f t="shared" si="2"/>
        <v>-0.11355434616538833</v>
      </c>
      <c r="N53" s="325">
        <v>0.78643345518459296</v>
      </c>
      <c r="O53" s="329">
        <f t="shared" si="3"/>
        <v>1.4484154660984741E-4</v>
      </c>
      <c r="P53" s="330">
        <f t="shared" si="4"/>
        <v>1.8676722908659443E-4</v>
      </c>
      <c r="Q53" s="103"/>
    </row>
    <row r="54" spans="2:17" ht="14.15" customHeight="1">
      <c r="B54" s="324" t="s">
        <v>900</v>
      </c>
      <c r="C54" s="325">
        <v>0.19900000000000001</v>
      </c>
      <c r="D54" s="326">
        <v>0</v>
      </c>
      <c r="E54" s="326">
        <v>0</v>
      </c>
      <c r="F54" s="325">
        <v>0.13127349999999999</v>
      </c>
      <c r="G54" s="325">
        <v>0.12745000000000001</v>
      </c>
      <c r="H54" s="327">
        <f t="shared" si="0"/>
        <v>6.7726500000000023E-2</v>
      </c>
      <c r="I54" s="45"/>
      <c r="J54" s="328">
        <v>2.4990536194999999E-2</v>
      </c>
      <c r="K54" s="327">
        <f t="shared" si="1"/>
        <v>4.2735963805000027E-2</v>
      </c>
      <c r="L54" s="45"/>
      <c r="M54" s="202">
        <f t="shared" si="2"/>
        <v>0.27348560068978595</v>
      </c>
      <c r="N54" s="325">
        <v>0.28789081841578801</v>
      </c>
      <c r="O54" s="329">
        <f t="shared" si="3"/>
        <v>0</v>
      </c>
      <c r="P54" s="330">
        <f t="shared" si="4"/>
        <v>0</v>
      </c>
      <c r="Q54" s="103"/>
    </row>
    <row r="55" spans="2:17" ht="14.15" customHeight="1">
      <c r="B55" s="324" t="s">
        <v>901</v>
      </c>
      <c r="C55" s="325">
        <v>9.9500000000000005E-2</v>
      </c>
      <c r="D55" s="326">
        <v>0</v>
      </c>
      <c r="E55" s="326">
        <v>0</v>
      </c>
      <c r="F55" s="325">
        <v>5.217053E-2</v>
      </c>
      <c r="G55" s="325">
        <v>5.0651000000000002E-2</v>
      </c>
      <c r="H55" s="327">
        <f t="shared" si="0"/>
        <v>4.7329470000000005E-2</v>
      </c>
      <c r="I55" s="45"/>
      <c r="J55" s="328">
        <v>3.7813200144000002E-3</v>
      </c>
      <c r="K55" s="327">
        <f t="shared" si="1"/>
        <v>4.3548149985600006E-2</v>
      </c>
      <c r="L55" s="45"/>
      <c r="M55" s="202">
        <f t="shared" si="2"/>
        <v>0.77831474695460956</v>
      </c>
      <c r="N55" s="325">
        <v>0.101815045537291</v>
      </c>
      <c r="O55" s="329">
        <f t="shared" si="3"/>
        <v>0</v>
      </c>
      <c r="P55" s="330">
        <f t="shared" si="4"/>
        <v>0</v>
      </c>
      <c r="Q55" s="103"/>
    </row>
    <row r="56" spans="2:17" ht="14.15" customHeight="1">
      <c r="B56" s="324" t="s">
        <v>902</v>
      </c>
      <c r="C56" s="325">
        <v>9.9500000000000005E-2</v>
      </c>
      <c r="D56" s="326">
        <v>0</v>
      </c>
      <c r="E56" s="326">
        <v>0</v>
      </c>
      <c r="F56" s="325">
        <v>6.0813260000000001E-2</v>
      </c>
      <c r="G56" s="325">
        <v>5.9041999999999997E-2</v>
      </c>
      <c r="H56" s="327">
        <f t="shared" si="0"/>
        <v>3.8686740000000004E-2</v>
      </c>
      <c r="I56" s="45"/>
      <c r="J56" s="328">
        <v>3.3398642392000002E-3</v>
      </c>
      <c r="K56" s="327">
        <f t="shared" si="1"/>
        <v>3.5346875760800006E-2</v>
      </c>
      <c r="L56" s="45"/>
      <c r="M56" s="202">
        <f t="shared" si="2"/>
        <v>0.55097668554701063</v>
      </c>
      <c r="N56" s="325">
        <v>0.14745627284711099</v>
      </c>
      <c r="O56" s="329">
        <f t="shared" si="3"/>
        <v>0</v>
      </c>
      <c r="P56" s="330">
        <f t="shared" si="4"/>
        <v>0</v>
      </c>
      <c r="Q56" s="103"/>
    </row>
    <row r="57" spans="2:17" ht="14.15" customHeight="1">
      <c r="B57" s="324" t="s">
        <v>903</v>
      </c>
      <c r="C57" s="325">
        <v>5.9700000000000003E-2</v>
      </c>
      <c r="D57" s="326">
        <v>0</v>
      </c>
      <c r="E57" s="326">
        <v>0</v>
      </c>
      <c r="F57" s="325">
        <v>3.4832540000000002E-2</v>
      </c>
      <c r="G57" s="325">
        <v>3.3818000000000001E-2</v>
      </c>
      <c r="H57" s="327">
        <f t="shared" si="0"/>
        <v>2.4867460000000001E-2</v>
      </c>
      <c r="I57" s="45"/>
      <c r="J57" s="328">
        <v>2.2066414090000002E-3</v>
      </c>
      <c r="K57" s="327">
        <f t="shared" si="1"/>
        <v>2.2660818591000002E-2</v>
      </c>
      <c r="L57" s="45"/>
      <c r="M57" s="202">
        <f t="shared" si="2"/>
        <v>0.61180667954755985</v>
      </c>
      <c r="N57" s="325">
        <v>0.108836772815725</v>
      </c>
      <c r="O57" s="329">
        <f t="shared" si="3"/>
        <v>0</v>
      </c>
      <c r="P57" s="330">
        <f t="shared" si="4"/>
        <v>0</v>
      </c>
      <c r="Q57" s="103"/>
    </row>
    <row r="58" spans="2:17" ht="14.15" customHeight="1">
      <c r="B58" s="324" t="s">
        <v>904</v>
      </c>
      <c r="C58" s="325">
        <v>3.9800000000000002E-2</v>
      </c>
      <c r="D58" s="326">
        <v>0</v>
      </c>
      <c r="E58" s="326">
        <v>0</v>
      </c>
      <c r="F58" s="325">
        <v>2.409582E-2</v>
      </c>
      <c r="G58" s="325">
        <v>2.3394000000000002E-2</v>
      </c>
      <c r="H58" s="327">
        <f t="shared" si="0"/>
        <v>1.5704180000000002E-2</v>
      </c>
      <c r="I58" s="45"/>
      <c r="J58" s="328">
        <v>1.1900925498E-3</v>
      </c>
      <c r="K58" s="327">
        <f t="shared" si="1"/>
        <v>1.4514087450200001E-2</v>
      </c>
      <c r="L58" s="45"/>
      <c r="M58" s="202">
        <f t="shared" si="2"/>
        <v>0.57399895778389853</v>
      </c>
      <c r="N58" s="325">
        <v>7.7239000062772498E-2</v>
      </c>
      <c r="O58" s="329">
        <f t="shared" si="3"/>
        <v>0</v>
      </c>
      <c r="P58" s="330">
        <f t="shared" si="4"/>
        <v>0</v>
      </c>
      <c r="Q58" s="103"/>
    </row>
    <row r="59" spans="2:17" ht="14.15" customHeight="1">
      <c r="B59" s="324" t="s">
        <v>905</v>
      </c>
      <c r="C59" s="325">
        <v>0.15560210985</v>
      </c>
      <c r="D59" s="326">
        <v>0</v>
      </c>
      <c r="E59" s="326">
        <v>0</v>
      </c>
      <c r="F59" s="325">
        <v>0.13224891</v>
      </c>
      <c r="G59" s="325">
        <v>0.12839700000000001</v>
      </c>
      <c r="H59" s="327">
        <f t="shared" si="0"/>
        <v>2.3353199850000006E-2</v>
      </c>
      <c r="I59" s="45"/>
      <c r="J59" s="328">
        <v>8.0327987933999992E-3</v>
      </c>
      <c r="K59" s="327">
        <f t="shared" si="1"/>
        <v>1.5320401056600007E-2</v>
      </c>
      <c r="L59" s="45"/>
      <c r="M59" s="202">
        <f t="shared" si="2"/>
        <v>0.10921167975764497</v>
      </c>
      <c r="N59" s="325">
        <v>0.24576045474518499</v>
      </c>
      <c r="O59" s="329">
        <f t="shared" si="3"/>
        <v>0</v>
      </c>
      <c r="P59" s="330">
        <f t="shared" si="4"/>
        <v>0</v>
      </c>
      <c r="Q59" s="103"/>
    </row>
    <row r="60" spans="2:17" ht="14.15" customHeight="1">
      <c r="B60" s="324" t="s">
        <v>906</v>
      </c>
      <c r="C60" s="325">
        <v>4.9750000000000003E-2</v>
      </c>
      <c r="D60" s="326">
        <v>0</v>
      </c>
      <c r="E60" s="326">
        <v>0</v>
      </c>
      <c r="F60" s="325">
        <v>1.980175E-2</v>
      </c>
      <c r="G60" s="325">
        <v>1.9224999999999999E-2</v>
      </c>
      <c r="H60" s="327">
        <f t="shared" si="0"/>
        <v>2.9948250000000003E-2</v>
      </c>
      <c r="I60" s="45"/>
      <c r="J60" s="328">
        <v>1.1914712975E-3</v>
      </c>
      <c r="K60" s="327">
        <f t="shared" si="1"/>
        <v>2.8756778702500003E-2</v>
      </c>
      <c r="L60" s="45"/>
      <c r="M60" s="202">
        <f t="shared" si="2"/>
        <v>1.3698125835468868</v>
      </c>
      <c r="N60" s="325">
        <v>4.73966591294286E-2</v>
      </c>
      <c r="O60" s="329">
        <f t="shared" si="3"/>
        <v>0</v>
      </c>
      <c r="P60" s="330">
        <f t="shared" si="4"/>
        <v>0</v>
      </c>
      <c r="Q60" s="103"/>
    </row>
    <row r="61" spans="2:17" ht="14.15" customHeight="1">
      <c r="B61" s="324" t="s">
        <v>907</v>
      </c>
      <c r="C61" s="325">
        <v>0.33062032964166599</v>
      </c>
      <c r="D61" s="326">
        <v>0</v>
      </c>
      <c r="E61" s="326">
        <v>0</v>
      </c>
      <c r="F61" s="325">
        <v>0.32602177999999998</v>
      </c>
      <c r="G61" s="325">
        <v>0.31652599999999997</v>
      </c>
      <c r="H61" s="327">
        <f t="shared" si="0"/>
        <v>4.5985496416660054E-3</v>
      </c>
      <c r="I61" s="45"/>
      <c r="J61" s="328">
        <v>1.8498475797200001E-2</v>
      </c>
      <c r="K61" s="327">
        <f t="shared" si="1"/>
        <v>-1.3899926155533995E-2</v>
      </c>
      <c r="L61" s="45"/>
      <c r="M61" s="202">
        <f t="shared" si="2"/>
        <v>-4.0345744326034966E-2</v>
      </c>
      <c r="N61" s="325">
        <v>0.942666887129746</v>
      </c>
      <c r="O61" s="329">
        <f t="shared" si="3"/>
        <v>1.7361587171760718E-4</v>
      </c>
      <c r="P61" s="330">
        <f t="shared" si="4"/>
        <v>2.8260828484446896E-5</v>
      </c>
      <c r="Q61" s="103"/>
    </row>
    <row r="62" spans="2:17" ht="14.15" customHeight="1">
      <c r="B62" s="324" t="s">
        <v>908</v>
      </c>
      <c r="C62" s="325">
        <v>1.4550000000000001</v>
      </c>
      <c r="D62" s="326">
        <v>0</v>
      </c>
      <c r="E62" s="326">
        <v>0</v>
      </c>
      <c r="F62" s="325">
        <v>1.04548708</v>
      </c>
      <c r="G62" s="325">
        <v>1.015036</v>
      </c>
      <c r="H62" s="327">
        <f t="shared" si="0"/>
        <v>0.40951292000000006</v>
      </c>
      <c r="I62" s="45"/>
      <c r="J62" s="328">
        <v>0.1033045783748</v>
      </c>
      <c r="K62" s="327">
        <f t="shared" si="1"/>
        <v>0.30620834162520005</v>
      </c>
      <c r="L62" s="45"/>
      <c r="M62" s="202">
        <f t="shared" si="2"/>
        <v>0.26654819382863049</v>
      </c>
      <c r="N62" s="325">
        <v>1.57813320582801</v>
      </c>
      <c r="O62" s="329">
        <f t="shared" si="3"/>
        <v>0</v>
      </c>
      <c r="P62" s="330">
        <f t="shared" si="4"/>
        <v>0</v>
      </c>
      <c r="Q62" s="103"/>
    </row>
    <row r="63" spans="2:17" ht="14.15" customHeight="1">
      <c r="B63" s="324" t="s">
        <v>909</v>
      </c>
      <c r="C63" s="325">
        <v>5.7709999999999997E-2</v>
      </c>
      <c r="D63" s="326">
        <v>0</v>
      </c>
      <c r="E63" s="326">
        <v>0</v>
      </c>
      <c r="F63" s="325">
        <v>4.965733E-2</v>
      </c>
      <c r="G63" s="325">
        <v>4.8210999999999997E-2</v>
      </c>
      <c r="H63" s="327">
        <f t="shared" si="0"/>
        <v>8.0526699999999979E-3</v>
      </c>
      <c r="I63" s="45"/>
      <c r="J63" s="328">
        <v>2.4873356597000002E-3</v>
      </c>
      <c r="K63" s="327">
        <f t="shared" si="1"/>
        <v>5.5653343402999982E-3</v>
      </c>
      <c r="L63" s="45"/>
      <c r="M63" s="202">
        <f t="shared" si="2"/>
        <v>0.10672873763578786</v>
      </c>
      <c r="N63" s="325">
        <v>4.56412273098201E-2</v>
      </c>
      <c r="O63" s="329">
        <f t="shared" si="3"/>
        <v>0</v>
      </c>
      <c r="P63" s="330">
        <f t="shared" si="4"/>
        <v>0</v>
      </c>
      <c r="Q63" s="103"/>
    </row>
    <row r="64" spans="2:17" ht="14.15" customHeight="1">
      <c r="B64" s="324" t="s">
        <v>910</v>
      </c>
      <c r="C64" s="325">
        <v>0.32834999999999998</v>
      </c>
      <c r="D64" s="326">
        <v>0</v>
      </c>
      <c r="E64" s="326">
        <v>0</v>
      </c>
      <c r="F64" s="325">
        <v>0.25178349999999999</v>
      </c>
      <c r="G64" s="325">
        <v>0.24445</v>
      </c>
      <c r="H64" s="327">
        <f t="shared" si="0"/>
        <v>7.6566499999999982E-2</v>
      </c>
      <c r="I64" s="45"/>
      <c r="J64" s="328">
        <v>2.1990770890000001E-2</v>
      </c>
      <c r="K64" s="327">
        <f t="shared" si="1"/>
        <v>5.4575729109999985E-2</v>
      </c>
      <c r="L64" s="45"/>
      <c r="M64" s="202">
        <f t="shared" si="2"/>
        <v>0.19934571986104571</v>
      </c>
      <c r="N64" s="325">
        <v>0.54067300043940703</v>
      </c>
      <c r="O64" s="329">
        <f t="shared" si="3"/>
        <v>0</v>
      </c>
      <c r="P64" s="330">
        <f t="shared" si="4"/>
        <v>0</v>
      </c>
      <c r="Q64" s="103"/>
    </row>
    <row r="65" spans="2:17" ht="14.15" customHeight="1">
      <c r="B65" s="324" t="s">
        <v>911</v>
      </c>
      <c r="C65" s="325">
        <v>2.3879999999999998E-2</v>
      </c>
      <c r="D65" s="326">
        <v>0</v>
      </c>
      <c r="E65" s="326">
        <v>0</v>
      </c>
      <c r="F65" s="325">
        <v>2.3143070000000002E-2</v>
      </c>
      <c r="G65" s="325">
        <v>2.2468999999999999E-2</v>
      </c>
      <c r="H65" s="327">
        <f t="shared" si="0"/>
        <v>7.3692999999999675E-4</v>
      </c>
      <c r="I65" s="45"/>
      <c r="J65" s="328">
        <v>1.6762525601000001E-3</v>
      </c>
      <c r="K65" s="327">
        <f t="shared" si="1"/>
        <v>-9.393225601000033E-4</v>
      </c>
      <c r="L65" s="45"/>
      <c r="M65" s="202">
        <f t="shared" si="2"/>
        <v>-3.7846422190832694E-2</v>
      </c>
      <c r="N65" s="325">
        <v>6.6706409145121701E-2</v>
      </c>
      <c r="O65" s="329">
        <f t="shared" si="3"/>
        <v>1.228566689994241E-5</v>
      </c>
      <c r="P65" s="330">
        <f t="shared" si="4"/>
        <v>1.7597395533713364E-6</v>
      </c>
      <c r="Q65" s="103"/>
    </row>
    <row r="66" spans="2:17" ht="14.15" customHeight="1">
      <c r="B66" s="324" t="s">
        <v>912</v>
      </c>
      <c r="C66" s="325">
        <v>7.7721079874193494E-2</v>
      </c>
      <c r="D66" s="326">
        <v>0</v>
      </c>
      <c r="E66" s="326">
        <v>0</v>
      </c>
      <c r="F66" s="325">
        <v>0.14239338000000001</v>
      </c>
      <c r="G66" s="325">
        <v>0.13824600000000001</v>
      </c>
      <c r="H66" s="327">
        <f t="shared" si="0"/>
        <v>-6.467230012580652E-2</v>
      </c>
      <c r="I66" s="45"/>
      <c r="J66" s="328">
        <v>9.0619147032000007E-3</v>
      </c>
      <c r="K66" s="327">
        <f t="shared" si="1"/>
        <v>-7.3734214829006522E-2</v>
      </c>
      <c r="L66" s="45"/>
      <c r="M66" s="202">
        <f t="shared" si="2"/>
        <v>-0.48683814569507178</v>
      </c>
      <c r="N66" s="325">
        <v>0.26331477294126998</v>
      </c>
      <c r="O66" s="329">
        <f t="shared" si="3"/>
        <v>4.8496053552404269E-5</v>
      </c>
      <c r="P66" s="330">
        <f t="shared" si="4"/>
        <v>1.14941165820439E-3</v>
      </c>
      <c r="Q66" s="103"/>
    </row>
    <row r="67" spans="2:17" ht="14.15" customHeight="1">
      <c r="B67" s="324" t="s">
        <v>913</v>
      </c>
      <c r="C67" s="325">
        <v>9.9500000000000005E-3</v>
      </c>
      <c r="D67" s="326">
        <v>0</v>
      </c>
      <c r="E67" s="326">
        <v>0</v>
      </c>
      <c r="F67" s="325">
        <v>1.9909900000000002E-3</v>
      </c>
      <c r="G67" s="325">
        <v>1.933E-3</v>
      </c>
      <c r="H67" s="327">
        <f t="shared" si="0"/>
        <v>7.9590100000000007E-3</v>
      </c>
      <c r="I67" s="45"/>
      <c r="J67" s="328">
        <v>1.592792E-4</v>
      </c>
      <c r="K67" s="327">
        <f t="shared" si="1"/>
        <v>7.7997308000000007E-3</v>
      </c>
      <c r="L67" s="45"/>
      <c r="M67" s="202">
        <f t="shared" si="2"/>
        <v>3.6273275922847241</v>
      </c>
      <c r="N67" s="325">
        <v>2.1065181835301601E-2</v>
      </c>
      <c r="O67" s="329">
        <f t="shared" si="3"/>
        <v>0</v>
      </c>
      <c r="P67" s="330">
        <f t="shared" si="4"/>
        <v>0</v>
      </c>
      <c r="Q67" s="103"/>
    </row>
    <row r="68" spans="2:17" ht="14.15" customHeight="1">
      <c r="B68" s="324" t="s">
        <v>914</v>
      </c>
      <c r="C68" s="325">
        <v>0.37809999999999999</v>
      </c>
      <c r="D68" s="326">
        <v>0</v>
      </c>
      <c r="E68" s="326">
        <v>0</v>
      </c>
      <c r="F68" s="325">
        <v>0.23756023000000001</v>
      </c>
      <c r="G68" s="325">
        <v>0.23064100000000001</v>
      </c>
      <c r="H68" s="327">
        <f t="shared" si="0"/>
        <v>0.14053976999999998</v>
      </c>
      <c r="I68" s="45"/>
      <c r="J68" s="328">
        <v>1.3208348788E-2</v>
      </c>
      <c r="K68" s="327">
        <f t="shared" si="1"/>
        <v>0.12733142121199997</v>
      </c>
      <c r="L68" s="45"/>
      <c r="M68" s="202">
        <f t="shared" si="2"/>
        <v>0.50776465627157408</v>
      </c>
      <c r="N68" s="325">
        <v>0.444124250360942</v>
      </c>
      <c r="O68" s="329">
        <f t="shared" si="3"/>
        <v>0</v>
      </c>
      <c r="P68" s="330">
        <f t="shared" si="4"/>
        <v>0</v>
      </c>
      <c r="Q68" s="103"/>
    </row>
    <row r="69" spans="2:17" ht="14.15" customHeight="1">
      <c r="B69" s="324" t="s">
        <v>915</v>
      </c>
      <c r="C69" s="325">
        <v>0.26251968684374999</v>
      </c>
      <c r="D69" s="326">
        <v>0</v>
      </c>
      <c r="E69" s="326">
        <v>0</v>
      </c>
      <c r="F69" s="325">
        <v>8.0721100000000004E-2</v>
      </c>
      <c r="G69" s="325">
        <v>7.8369999999999995E-2</v>
      </c>
      <c r="H69" s="327">
        <f t="shared" si="0"/>
        <v>0.18179858684375</v>
      </c>
      <c r="I69" s="45"/>
      <c r="J69" s="328">
        <v>4.7124978179999997E-3</v>
      </c>
      <c r="K69" s="327">
        <f t="shared" si="1"/>
        <v>0.17708608902574999</v>
      </c>
      <c r="L69" s="45"/>
      <c r="M69" s="202">
        <f t="shared" si="2"/>
        <v>2.0727921280220243</v>
      </c>
      <c r="N69" s="325">
        <v>0.20538552289419101</v>
      </c>
      <c r="O69" s="329">
        <f t="shared" si="3"/>
        <v>0</v>
      </c>
      <c r="P69" s="330">
        <f t="shared" si="4"/>
        <v>0</v>
      </c>
      <c r="Q69" s="103"/>
    </row>
    <row r="70" spans="2:17" ht="14.15" customHeight="1">
      <c r="B70" s="324" t="s">
        <v>916</v>
      </c>
      <c r="C70" s="325">
        <v>0.194025</v>
      </c>
      <c r="D70" s="326">
        <v>0</v>
      </c>
      <c r="E70" s="326">
        <v>0</v>
      </c>
      <c r="F70" s="325">
        <v>7.5446470000000002E-2</v>
      </c>
      <c r="G70" s="325">
        <v>7.3248999999999995E-2</v>
      </c>
      <c r="H70" s="327">
        <f t="shared" si="0"/>
        <v>0.11857853</v>
      </c>
      <c r="I70" s="45"/>
      <c r="J70" s="328">
        <v>1.43416194823E-2</v>
      </c>
      <c r="K70" s="327">
        <f t="shared" si="1"/>
        <v>0.1042369105177</v>
      </c>
      <c r="L70" s="45"/>
      <c r="M70" s="202">
        <f t="shared" si="2"/>
        <v>1.160921355145309</v>
      </c>
      <c r="N70" s="325">
        <v>0.22293984109027501</v>
      </c>
      <c r="O70" s="329">
        <f t="shared" si="3"/>
        <v>0</v>
      </c>
      <c r="P70" s="330">
        <f t="shared" si="4"/>
        <v>0</v>
      </c>
      <c r="Q70" s="103"/>
    </row>
    <row r="71" spans="2:17" ht="14.15" customHeight="1">
      <c r="B71" s="324" t="s">
        <v>917</v>
      </c>
      <c r="C71" s="325">
        <v>2.5870000000000001E-2</v>
      </c>
      <c r="D71" s="326">
        <v>0</v>
      </c>
      <c r="E71" s="326">
        <v>0</v>
      </c>
      <c r="F71" s="325">
        <v>9.0186799999999994E-3</v>
      </c>
      <c r="G71" s="325">
        <v>8.7559999999999999E-3</v>
      </c>
      <c r="H71" s="327">
        <f t="shared" si="0"/>
        <v>1.6851320000000003E-2</v>
      </c>
      <c r="I71" s="45"/>
      <c r="J71" s="328">
        <v>1.6466305944E-3</v>
      </c>
      <c r="K71" s="327">
        <f t="shared" si="1"/>
        <v>1.5204689405600004E-2</v>
      </c>
      <c r="L71" s="45"/>
      <c r="M71" s="202">
        <f t="shared" si="2"/>
        <v>1.4256208734871241</v>
      </c>
      <c r="N71" s="325">
        <v>5.7929250047079398E-2</v>
      </c>
      <c r="O71" s="329">
        <f t="shared" si="3"/>
        <v>0</v>
      </c>
      <c r="P71" s="330">
        <f t="shared" si="4"/>
        <v>0</v>
      </c>
      <c r="Q71" s="103"/>
    </row>
    <row r="72" spans="2:17" ht="14.15" customHeight="1">
      <c r="B72" s="324" t="s">
        <v>918</v>
      </c>
      <c r="C72" s="325">
        <v>2.1306364643000002</v>
      </c>
      <c r="D72" s="326">
        <v>0</v>
      </c>
      <c r="E72" s="326">
        <v>0</v>
      </c>
      <c r="F72" s="325">
        <v>2.3919411899999998</v>
      </c>
      <c r="G72" s="325">
        <v>2.322273</v>
      </c>
      <c r="H72" s="327">
        <f t="shared" si="0"/>
        <v>-0.26130472569999963</v>
      </c>
      <c r="I72" s="45"/>
      <c r="J72" s="328">
        <v>0.17884544277629999</v>
      </c>
      <c r="K72" s="327">
        <f t="shared" si="1"/>
        <v>-0.44015016847629962</v>
      </c>
      <c r="L72" s="45"/>
      <c r="M72" s="202">
        <f t="shared" si="2"/>
        <v>-0.17121225187053468</v>
      </c>
      <c r="N72" s="325">
        <v>3.8865970222997799</v>
      </c>
      <c r="O72" s="329">
        <f t="shared" si="3"/>
        <v>7.1581482202711397E-4</v>
      </c>
      <c r="P72" s="330">
        <f t="shared" si="4"/>
        <v>2.0983134556912344E-3</v>
      </c>
      <c r="Q72" s="103"/>
    </row>
    <row r="73" spans="2:17" ht="14.15" customHeight="1">
      <c r="B73" s="324" t="s">
        <v>919</v>
      </c>
      <c r="C73" s="325">
        <v>0.95500555657631603</v>
      </c>
      <c r="D73" s="326">
        <v>0</v>
      </c>
      <c r="E73" s="326">
        <v>0</v>
      </c>
      <c r="F73" s="325">
        <v>0.48258899</v>
      </c>
      <c r="G73" s="325">
        <v>0.46853299999999998</v>
      </c>
      <c r="H73" s="327">
        <f t="shared" si="0"/>
        <v>0.47241656657631603</v>
      </c>
      <c r="I73" s="45"/>
      <c r="J73" s="328">
        <v>0.1348160602464</v>
      </c>
      <c r="K73" s="327">
        <f t="shared" si="1"/>
        <v>0.33760050632991601</v>
      </c>
      <c r="L73" s="45"/>
      <c r="M73" s="202">
        <f t="shared" si="2"/>
        <v>0.54680554717714591</v>
      </c>
      <c r="N73" s="325">
        <v>1.36553664570438</v>
      </c>
      <c r="O73" s="329">
        <f t="shared" si="3"/>
        <v>0</v>
      </c>
      <c r="P73" s="330">
        <f t="shared" si="4"/>
        <v>0</v>
      </c>
      <c r="Q73" s="103"/>
    </row>
    <row r="74" spans="2:17" ht="14.15" customHeight="1">
      <c r="B74" s="324" t="s">
        <v>920</v>
      </c>
      <c r="C74" s="325">
        <v>0.37060285409999999</v>
      </c>
      <c r="D74" s="326">
        <v>0</v>
      </c>
      <c r="E74" s="326">
        <v>0</v>
      </c>
      <c r="F74" s="325">
        <v>0.46188393</v>
      </c>
      <c r="G74" s="325">
        <v>0.44843100000000002</v>
      </c>
      <c r="H74" s="327">
        <f t="shared" si="0"/>
        <v>-9.1281075900000008E-2</v>
      </c>
      <c r="I74" s="45"/>
      <c r="J74" s="328">
        <v>3.8211657528900003E-2</v>
      </c>
      <c r="K74" s="327">
        <f t="shared" si="1"/>
        <v>-0.1294927334289</v>
      </c>
      <c r="L74" s="45"/>
      <c r="M74" s="202">
        <f t="shared" si="2"/>
        <v>-0.25893596475977054</v>
      </c>
      <c r="N74" s="325">
        <v>0.56875990955314304</v>
      </c>
      <c r="O74" s="329">
        <f t="shared" si="3"/>
        <v>1.0475147567319319E-4</v>
      </c>
      <c r="P74" s="330">
        <f t="shared" si="4"/>
        <v>7.0233595360672278E-4</v>
      </c>
      <c r="Q74" s="103"/>
    </row>
    <row r="75" spans="2:17" ht="14.15" customHeight="1">
      <c r="B75" s="324" t="s">
        <v>921</v>
      </c>
      <c r="C75" s="325">
        <v>0.30182899140000002</v>
      </c>
      <c r="D75" s="326">
        <v>0</v>
      </c>
      <c r="E75" s="326">
        <v>0</v>
      </c>
      <c r="F75" s="325">
        <v>0.25502182000000001</v>
      </c>
      <c r="G75" s="325">
        <v>0.24759400000000001</v>
      </c>
      <c r="H75" s="327">
        <f t="shared" si="0"/>
        <v>4.6807171400000014E-2</v>
      </c>
      <c r="I75" s="45"/>
      <c r="J75" s="328">
        <v>1.5696593020999999E-2</v>
      </c>
      <c r="K75" s="327">
        <f t="shared" si="1"/>
        <v>3.1110578379000015E-2</v>
      </c>
      <c r="L75" s="45"/>
      <c r="M75" s="202">
        <f t="shared" si="2"/>
        <v>0.11491859024966551</v>
      </c>
      <c r="N75" s="325">
        <v>0.40199388669033898</v>
      </c>
      <c r="O75" s="329">
        <f t="shared" si="3"/>
        <v>0</v>
      </c>
      <c r="P75" s="330">
        <f t="shared" si="4"/>
        <v>0</v>
      </c>
      <c r="Q75" s="103"/>
    </row>
    <row r="76" spans="2:17" ht="14.15" customHeight="1">
      <c r="B76" s="324" t="s">
        <v>922</v>
      </c>
      <c r="C76" s="325">
        <v>0.39800000000000002</v>
      </c>
      <c r="D76" s="326">
        <v>0</v>
      </c>
      <c r="E76" s="326">
        <v>0</v>
      </c>
      <c r="F76" s="325">
        <v>0.35653759000000002</v>
      </c>
      <c r="G76" s="325">
        <v>0.34615299999999999</v>
      </c>
      <c r="H76" s="327">
        <f t="shared" si="0"/>
        <v>4.1462410000000005E-2</v>
      </c>
      <c r="I76" s="45"/>
      <c r="J76" s="328">
        <v>3.5318613665399998E-2</v>
      </c>
      <c r="K76" s="327">
        <f t="shared" si="1"/>
        <v>6.1437963346000074E-3</v>
      </c>
      <c r="L76" s="45"/>
      <c r="M76" s="202">
        <f t="shared" si="2"/>
        <v>1.5678701210115588E-2</v>
      </c>
      <c r="N76" s="325">
        <v>0.66530865963160901</v>
      </c>
      <c r="O76" s="329">
        <f t="shared" si="3"/>
        <v>0</v>
      </c>
      <c r="P76" s="330">
        <f t="shared" si="4"/>
        <v>0</v>
      </c>
      <c r="Q76" s="103"/>
    </row>
    <row r="77" spans="2:17" ht="14.15" customHeight="1">
      <c r="B77" s="324" t="s">
        <v>923</v>
      </c>
      <c r="C77" s="325">
        <v>5.9506088115789502E-2</v>
      </c>
      <c r="D77" s="326">
        <v>0</v>
      </c>
      <c r="E77" s="326">
        <v>0</v>
      </c>
      <c r="F77" s="325">
        <v>0.15523439</v>
      </c>
      <c r="G77" s="325">
        <v>0.15071300000000001</v>
      </c>
      <c r="H77" s="327">
        <f t="shared" ref="H77:H140" si="5">+C77+D77-E77-F77</f>
        <v>-9.5728301884210498E-2</v>
      </c>
      <c r="I77" s="45"/>
      <c r="J77" s="328">
        <v>1.13616050041E-2</v>
      </c>
      <c r="K77" s="327">
        <f t="shared" ref="K77:K140" si="6">+H77-J77</f>
        <v>-0.10708990688831049</v>
      </c>
      <c r="L77" s="45"/>
      <c r="M77" s="202">
        <f t="shared" ref="M77:M140" si="7">+IF(ISERROR(K77/(F77+J77)),0,K77/(F77+J77))</f>
        <v>-0.64281201289187639</v>
      </c>
      <c r="N77" s="325">
        <v>0.33002118208639197</v>
      </c>
      <c r="O77" s="329">
        <f t="shared" ref="O77:O140" si="8">IF(K77&lt;0,N77/$N$263,0)</f>
        <v>6.0781720452346733E-5</v>
      </c>
      <c r="P77" s="330">
        <f t="shared" ref="P77:P140" si="9">(M77^2*O77)*100</f>
        <v>2.5115449619983778E-3</v>
      </c>
      <c r="Q77" s="103"/>
    </row>
    <row r="78" spans="2:17" ht="14.15" customHeight="1">
      <c r="B78" s="324" t="s">
        <v>924</v>
      </c>
      <c r="C78" s="325">
        <v>0.18905</v>
      </c>
      <c r="D78" s="326">
        <v>0</v>
      </c>
      <c r="E78" s="326">
        <v>0</v>
      </c>
      <c r="F78" s="325">
        <v>0.19745924000000001</v>
      </c>
      <c r="G78" s="325">
        <v>0.19170799999999999</v>
      </c>
      <c r="H78" s="327">
        <f t="shared" si="5"/>
        <v>-8.4092400000000123E-3</v>
      </c>
      <c r="I78" s="45"/>
      <c r="J78" s="328">
        <v>2.30099252372E-2</v>
      </c>
      <c r="K78" s="327">
        <f t="shared" si="6"/>
        <v>-3.1419165237200009E-2</v>
      </c>
      <c r="L78" s="45"/>
      <c r="M78" s="202">
        <f t="shared" si="7"/>
        <v>-0.14251047398576813</v>
      </c>
      <c r="N78" s="325">
        <v>0.54945015953745002</v>
      </c>
      <c r="O78" s="329">
        <f t="shared" si="8"/>
        <v>1.0119509841268357E-4</v>
      </c>
      <c r="P78" s="330">
        <f t="shared" si="9"/>
        <v>2.055195054309966E-4</v>
      </c>
      <c r="Q78" s="103"/>
    </row>
    <row r="79" spans="2:17" ht="14.15" customHeight="1">
      <c r="B79" s="324" t="s">
        <v>925</v>
      </c>
      <c r="C79" s="325">
        <v>0</v>
      </c>
      <c r="D79" s="326">
        <v>0</v>
      </c>
      <c r="E79" s="326">
        <v>0</v>
      </c>
      <c r="F79" s="325">
        <v>0.11205885</v>
      </c>
      <c r="G79" s="325">
        <v>0.108795</v>
      </c>
      <c r="H79" s="327">
        <f t="shared" si="5"/>
        <v>-0.11205885</v>
      </c>
      <c r="I79" s="45"/>
      <c r="J79" s="328">
        <v>1.8406786700999999E-2</v>
      </c>
      <c r="K79" s="327">
        <f t="shared" si="6"/>
        <v>-0.130465636701</v>
      </c>
      <c r="L79" s="45"/>
      <c r="M79" s="202">
        <f t="shared" si="7"/>
        <v>-1</v>
      </c>
      <c r="N79" s="325">
        <v>0.23873872746675101</v>
      </c>
      <c r="O79" s="329">
        <f t="shared" si="8"/>
        <v>4.3969755220846457E-5</v>
      </c>
      <c r="P79" s="330">
        <f t="shared" si="9"/>
        <v>4.3969755220846455E-3</v>
      </c>
      <c r="Q79" s="103"/>
    </row>
    <row r="80" spans="2:17" ht="14.15" customHeight="1">
      <c r="B80" s="324" t="s">
        <v>926</v>
      </c>
      <c r="C80" s="325">
        <v>0.192335119231579</v>
      </c>
      <c r="D80" s="326">
        <v>0</v>
      </c>
      <c r="E80" s="326">
        <v>0</v>
      </c>
      <c r="F80" s="325">
        <v>0.22573067999999999</v>
      </c>
      <c r="G80" s="325">
        <v>0.21915599999999999</v>
      </c>
      <c r="H80" s="327">
        <f t="shared" si="5"/>
        <v>-3.3395560768420984E-2</v>
      </c>
      <c r="I80" s="45"/>
      <c r="J80" s="328">
        <v>3.0186963836399999E-2</v>
      </c>
      <c r="K80" s="327">
        <f t="shared" si="6"/>
        <v>-6.3582524604820986E-2</v>
      </c>
      <c r="L80" s="45"/>
      <c r="M80" s="202">
        <f t="shared" si="7"/>
        <v>-0.2484491637687446</v>
      </c>
      <c r="N80" s="325">
        <v>0.54630097911584596</v>
      </c>
      <c r="O80" s="329">
        <f t="shared" si="8"/>
        <v>1.0061509744780662E-4</v>
      </c>
      <c r="P80" s="330">
        <f t="shared" si="9"/>
        <v>6.2106668098894306E-4</v>
      </c>
      <c r="Q80" s="103"/>
    </row>
    <row r="81" spans="2:17" ht="14.15" customHeight="1">
      <c r="B81" s="324" t="s">
        <v>927</v>
      </c>
      <c r="C81" s="325">
        <v>0.54613679999999998</v>
      </c>
      <c r="D81" s="326">
        <v>0</v>
      </c>
      <c r="E81" s="326">
        <v>0</v>
      </c>
      <c r="F81" s="325">
        <v>0.45081246000000003</v>
      </c>
      <c r="G81" s="325">
        <v>0.43768200000000002</v>
      </c>
      <c r="H81" s="327">
        <f t="shared" si="5"/>
        <v>9.5324339999999952E-2</v>
      </c>
      <c r="I81" s="45"/>
      <c r="J81" s="328">
        <v>2.46188684406E-2</v>
      </c>
      <c r="K81" s="327">
        <f t="shared" si="6"/>
        <v>7.0705471559399949E-2</v>
      </c>
      <c r="L81" s="45"/>
      <c r="M81" s="202">
        <f t="shared" si="7"/>
        <v>0.14871857896136481</v>
      </c>
      <c r="N81" s="325">
        <v>1.0005961371768299</v>
      </c>
      <c r="O81" s="329">
        <f t="shared" si="8"/>
        <v>0</v>
      </c>
      <c r="P81" s="330">
        <f t="shared" si="9"/>
        <v>0</v>
      </c>
      <c r="Q81" s="103"/>
    </row>
    <row r="82" spans="2:17" ht="14.15" customHeight="1">
      <c r="B82" s="324" t="s">
        <v>928</v>
      </c>
      <c r="C82" s="325">
        <v>0.19900000000000001</v>
      </c>
      <c r="D82" s="326">
        <v>0</v>
      </c>
      <c r="E82" s="326">
        <v>0</v>
      </c>
      <c r="F82" s="325">
        <v>0.16862645000000001</v>
      </c>
      <c r="G82" s="325">
        <v>0.163715</v>
      </c>
      <c r="H82" s="327">
        <f t="shared" si="5"/>
        <v>3.0373549999999999E-2</v>
      </c>
      <c r="I82" s="45"/>
      <c r="J82" s="328">
        <v>1.55490449545E-2</v>
      </c>
      <c r="K82" s="327">
        <f t="shared" si="6"/>
        <v>1.48245050455E-2</v>
      </c>
      <c r="L82" s="45"/>
      <c r="M82" s="202">
        <f t="shared" si="7"/>
        <v>8.049119156249504E-2</v>
      </c>
      <c r="N82" s="325">
        <v>0.27209193203931198</v>
      </c>
      <c r="O82" s="329">
        <f t="shared" si="8"/>
        <v>0</v>
      </c>
      <c r="P82" s="330">
        <f t="shared" si="9"/>
        <v>0</v>
      </c>
      <c r="Q82" s="103"/>
    </row>
    <row r="83" spans="2:17" ht="14.15" customHeight="1">
      <c r="B83" s="324" t="s">
        <v>929</v>
      </c>
      <c r="C83" s="325">
        <v>1.0174772518191</v>
      </c>
      <c r="D83" s="326">
        <v>0</v>
      </c>
      <c r="E83" s="326">
        <v>0</v>
      </c>
      <c r="F83" s="325">
        <v>0.84372656000000001</v>
      </c>
      <c r="G83" s="325">
        <v>0.81915199999999999</v>
      </c>
      <c r="H83" s="327">
        <f t="shared" si="5"/>
        <v>0.17375069181909997</v>
      </c>
      <c r="I83" s="45"/>
      <c r="J83" s="328">
        <v>4.7518679859199997E-2</v>
      </c>
      <c r="K83" s="327">
        <f t="shared" si="6"/>
        <v>0.12623201195989997</v>
      </c>
      <c r="L83" s="45"/>
      <c r="M83" s="202">
        <f t="shared" si="7"/>
        <v>0.1416355524993797</v>
      </c>
      <c r="N83" s="325">
        <v>1.5974429558437</v>
      </c>
      <c r="O83" s="329">
        <f t="shared" si="8"/>
        <v>0</v>
      </c>
      <c r="P83" s="330">
        <f t="shared" si="9"/>
        <v>0</v>
      </c>
      <c r="Q83" s="103"/>
    </row>
    <row r="84" spans="2:17" ht="14.15" customHeight="1">
      <c r="B84" s="324" t="s">
        <v>930</v>
      </c>
      <c r="C84" s="325">
        <v>0.15920000000000001</v>
      </c>
      <c r="D84" s="326">
        <v>0</v>
      </c>
      <c r="E84" s="326">
        <v>0</v>
      </c>
      <c r="F84" s="325">
        <v>8.2704879999999995E-2</v>
      </c>
      <c r="G84" s="325">
        <v>8.0296000000000006E-2</v>
      </c>
      <c r="H84" s="327">
        <f t="shared" si="5"/>
        <v>7.6495120000000014E-2</v>
      </c>
      <c r="I84" s="45"/>
      <c r="J84" s="328">
        <v>4.8696633343999996E-3</v>
      </c>
      <c r="K84" s="327">
        <f t="shared" si="6"/>
        <v>7.162545666560001E-2</v>
      </c>
      <c r="L84" s="45"/>
      <c r="M84" s="202">
        <f t="shared" si="7"/>
        <v>0.81787987625697323</v>
      </c>
      <c r="N84" s="325">
        <v>0.184320341058889</v>
      </c>
      <c r="O84" s="329">
        <f t="shared" si="8"/>
        <v>0</v>
      </c>
      <c r="P84" s="330">
        <f t="shared" si="9"/>
        <v>0</v>
      </c>
      <c r="Q84" s="103"/>
    </row>
    <row r="85" spans="2:17" ht="14.15" customHeight="1">
      <c r="B85" s="324" t="s">
        <v>931</v>
      </c>
      <c r="C85" s="325">
        <v>2.2477407558064499E-2</v>
      </c>
      <c r="D85" s="326">
        <v>0</v>
      </c>
      <c r="E85" s="326">
        <v>0</v>
      </c>
      <c r="F85" s="325">
        <v>4.006494E-2</v>
      </c>
      <c r="G85" s="325">
        <v>3.8898000000000002E-2</v>
      </c>
      <c r="H85" s="327">
        <f t="shared" si="5"/>
        <v>-1.7587532441935502E-2</v>
      </c>
      <c r="I85" s="45"/>
      <c r="J85" s="328">
        <v>3.8089738458000001E-3</v>
      </c>
      <c r="K85" s="327">
        <f t="shared" si="6"/>
        <v>-2.1396506287735501E-2</v>
      </c>
      <c r="L85" s="45"/>
      <c r="M85" s="202">
        <f t="shared" si="7"/>
        <v>-0.48768173185861702</v>
      </c>
      <c r="N85" s="325">
        <v>7.0217272784338605E-2</v>
      </c>
      <c r="O85" s="329">
        <f t="shared" si="8"/>
        <v>1.2932280947307794E-5</v>
      </c>
      <c r="P85" s="330">
        <f t="shared" si="9"/>
        <v>3.0757292732575805E-4</v>
      </c>
      <c r="Q85" s="103"/>
    </row>
    <row r="86" spans="2:17" ht="14.15" customHeight="1">
      <c r="B86" s="324" t="s">
        <v>932</v>
      </c>
      <c r="C86" s="325">
        <v>1.552</v>
      </c>
      <c r="D86" s="326">
        <v>0</v>
      </c>
      <c r="E86" s="326">
        <v>0</v>
      </c>
      <c r="F86" s="325">
        <v>1.6890218100000001</v>
      </c>
      <c r="G86" s="325">
        <v>1.6398269999999999</v>
      </c>
      <c r="H86" s="327">
        <f t="shared" si="5"/>
        <v>-0.13702181000000002</v>
      </c>
      <c r="I86" s="45"/>
      <c r="J86" s="328">
        <v>0.2093035826952</v>
      </c>
      <c r="K86" s="327">
        <f t="shared" si="6"/>
        <v>-0.34632539269520002</v>
      </c>
      <c r="L86" s="45"/>
      <c r="M86" s="202">
        <f t="shared" si="7"/>
        <v>-0.18243731766317203</v>
      </c>
      <c r="N86" s="325">
        <v>3.01831066434218</v>
      </c>
      <c r="O86" s="329">
        <f t="shared" si="8"/>
        <v>5.5589799987552978E-4</v>
      </c>
      <c r="P86" s="330">
        <f t="shared" si="9"/>
        <v>1.8502161522749873E-3</v>
      </c>
      <c r="Q86" s="103"/>
    </row>
    <row r="87" spans="2:17" ht="14.15" customHeight="1">
      <c r="B87" s="324" t="s">
        <v>933</v>
      </c>
      <c r="C87" s="325">
        <v>0.51739999999999997</v>
      </c>
      <c r="D87" s="326">
        <v>0</v>
      </c>
      <c r="E87" s="326">
        <v>0</v>
      </c>
      <c r="F87" s="325">
        <v>0.45750952</v>
      </c>
      <c r="G87" s="325">
        <v>0.44418400000000002</v>
      </c>
      <c r="H87" s="327">
        <f t="shared" si="5"/>
        <v>5.9890479999999968E-2</v>
      </c>
      <c r="I87" s="45"/>
      <c r="J87" s="328">
        <v>2.8402191001600002E-2</v>
      </c>
      <c r="K87" s="327">
        <f t="shared" si="6"/>
        <v>3.1488288998399963E-2</v>
      </c>
      <c r="L87" s="45"/>
      <c r="M87" s="202">
        <f t="shared" si="7"/>
        <v>6.4802490422578587E-2</v>
      </c>
      <c r="N87" s="325">
        <v>0.94091145531013798</v>
      </c>
      <c r="O87" s="329">
        <f t="shared" si="8"/>
        <v>0</v>
      </c>
      <c r="P87" s="330">
        <f t="shared" si="9"/>
        <v>0</v>
      </c>
      <c r="Q87" s="103"/>
    </row>
    <row r="88" spans="2:17" ht="14.15" customHeight="1">
      <c r="B88" s="324" t="s">
        <v>934</v>
      </c>
      <c r="C88" s="325">
        <v>1.2609999999999999</v>
      </c>
      <c r="D88" s="326">
        <v>0</v>
      </c>
      <c r="E88" s="326">
        <v>0</v>
      </c>
      <c r="F88" s="325">
        <v>0.92519852999999996</v>
      </c>
      <c r="G88" s="325">
        <v>0.89825100000000002</v>
      </c>
      <c r="H88" s="327">
        <f t="shared" si="5"/>
        <v>0.33580146999999994</v>
      </c>
      <c r="I88" s="45"/>
      <c r="J88" s="328">
        <v>5.1348518415000002E-2</v>
      </c>
      <c r="K88" s="327">
        <f t="shared" si="6"/>
        <v>0.28445295158499995</v>
      </c>
      <c r="L88" s="45"/>
      <c r="M88" s="202">
        <f t="shared" si="7"/>
        <v>0.29128443124853615</v>
      </c>
      <c r="N88" s="325">
        <v>1.45349754663581</v>
      </c>
      <c r="O88" s="329">
        <f t="shared" si="8"/>
        <v>0</v>
      </c>
      <c r="P88" s="330">
        <f t="shared" si="9"/>
        <v>0</v>
      </c>
      <c r="Q88" s="103"/>
    </row>
    <row r="89" spans="2:17" ht="14.15" customHeight="1">
      <c r="B89" s="324" t="s">
        <v>935</v>
      </c>
      <c r="C89" s="325">
        <v>0.42783207131836698</v>
      </c>
      <c r="D89" s="326">
        <v>0</v>
      </c>
      <c r="E89" s="326">
        <v>0</v>
      </c>
      <c r="F89" s="325">
        <v>0.15896916999999999</v>
      </c>
      <c r="G89" s="325">
        <v>0.154339</v>
      </c>
      <c r="H89" s="327">
        <f t="shared" si="5"/>
        <v>0.26886290131836699</v>
      </c>
      <c r="I89" s="45"/>
      <c r="J89" s="328">
        <v>9.1057540576E-3</v>
      </c>
      <c r="K89" s="327">
        <f t="shared" si="6"/>
        <v>0.25975714726076699</v>
      </c>
      <c r="L89" s="45"/>
      <c r="M89" s="202">
        <f t="shared" si="7"/>
        <v>1.5454842458934988</v>
      </c>
      <c r="N89" s="325">
        <v>0.18555489728559799</v>
      </c>
      <c r="O89" s="329">
        <f t="shared" si="8"/>
        <v>0</v>
      </c>
      <c r="P89" s="330">
        <f t="shared" si="9"/>
        <v>0</v>
      </c>
      <c r="Q89" s="103"/>
    </row>
    <row r="90" spans="2:17" ht="14.15" customHeight="1">
      <c r="B90" s="324" t="s">
        <v>936</v>
      </c>
      <c r="C90" s="325">
        <v>5.6715000000000002E-2</v>
      </c>
      <c r="D90" s="326">
        <v>0</v>
      </c>
      <c r="E90" s="326">
        <v>0</v>
      </c>
      <c r="F90" s="325">
        <v>4.6467420000000002E-2</v>
      </c>
      <c r="G90" s="325">
        <v>4.5114000000000001E-2</v>
      </c>
      <c r="H90" s="327">
        <f t="shared" si="5"/>
        <v>1.0247579999999999E-2</v>
      </c>
      <c r="I90" s="45"/>
      <c r="J90" s="328">
        <v>3.1156405109999999E-3</v>
      </c>
      <c r="K90" s="327">
        <f t="shared" si="6"/>
        <v>7.1319394889999988E-3</v>
      </c>
      <c r="L90" s="45"/>
      <c r="M90" s="202">
        <f t="shared" si="7"/>
        <v>0.14383822651322173</v>
      </c>
      <c r="N90" s="325">
        <v>7.9755557499294E-2</v>
      </c>
      <c r="O90" s="329">
        <f t="shared" si="8"/>
        <v>0</v>
      </c>
      <c r="P90" s="330">
        <f t="shared" si="9"/>
        <v>0</v>
      </c>
      <c r="Q90" s="103"/>
    </row>
    <row r="91" spans="2:17" ht="14.15" customHeight="1">
      <c r="B91" s="324" t="s">
        <v>937</v>
      </c>
      <c r="C91" s="325">
        <v>0.35322500000000001</v>
      </c>
      <c r="D91" s="326">
        <v>0</v>
      </c>
      <c r="E91" s="326">
        <v>0</v>
      </c>
      <c r="F91" s="325">
        <v>0.37720865999999997</v>
      </c>
      <c r="G91" s="325">
        <v>0.36622199999999999</v>
      </c>
      <c r="H91" s="327">
        <f t="shared" si="5"/>
        <v>-2.3983659999999962E-2</v>
      </c>
      <c r="I91" s="45"/>
      <c r="J91" s="328">
        <v>2.4963669118799998E-2</v>
      </c>
      <c r="K91" s="327">
        <f t="shared" si="6"/>
        <v>-4.8947329118799961E-2</v>
      </c>
      <c r="L91" s="45"/>
      <c r="M91" s="202">
        <f t="shared" si="7"/>
        <v>-0.12170735173662614</v>
      </c>
      <c r="N91" s="325">
        <v>0.51043556799548095</v>
      </c>
      <c r="O91" s="329">
        <f t="shared" si="8"/>
        <v>9.4009577829808728E-5</v>
      </c>
      <c r="P91" s="330">
        <f t="shared" si="9"/>
        <v>1.3925337431967702E-4</v>
      </c>
      <c r="Q91" s="103"/>
    </row>
    <row r="92" spans="2:17" ht="14.15" customHeight="1">
      <c r="B92" s="324" t="s">
        <v>938</v>
      </c>
      <c r="C92" s="325">
        <v>4.9750000000000003E-2</v>
      </c>
      <c r="D92" s="326">
        <v>0</v>
      </c>
      <c r="E92" s="326">
        <v>0</v>
      </c>
      <c r="F92" s="325">
        <v>3.7377670000000002E-2</v>
      </c>
      <c r="G92" s="325">
        <v>3.6289000000000002E-2</v>
      </c>
      <c r="H92" s="327">
        <f t="shared" si="5"/>
        <v>1.2372330000000001E-2</v>
      </c>
      <c r="I92" s="45"/>
      <c r="J92" s="328">
        <v>2.5573801814000002E-3</v>
      </c>
      <c r="K92" s="327">
        <f t="shared" si="6"/>
        <v>9.8149498186000002E-3</v>
      </c>
      <c r="L92" s="45"/>
      <c r="M92" s="202">
        <f t="shared" si="7"/>
        <v>0.24577281796358866</v>
      </c>
      <c r="N92" s="325">
        <v>8.93262243992093E-2</v>
      </c>
      <c r="O92" s="329">
        <f t="shared" si="8"/>
        <v>0</v>
      </c>
      <c r="P92" s="330">
        <f t="shared" si="9"/>
        <v>0</v>
      </c>
      <c r="Q92" s="103"/>
    </row>
    <row r="93" spans="2:17" ht="14.15" customHeight="1">
      <c r="B93" s="324" t="s">
        <v>939</v>
      </c>
      <c r="C93" s="325">
        <v>3.9800000000000002E-2</v>
      </c>
      <c r="D93" s="326">
        <v>0</v>
      </c>
      <c r="E93" s="326">
        <v>0</v>
      </c>
      <c r="F93" s="325">
        <v>7.8990699999999994E-3</v>
      </c>
      <c r="G93" s="325">
        <v>7.6689999999999996E-3</v>
      </c>
      <c r="H93" s="327">
        <f t="shared" si="5"/>
        <v>3.1900930000000001E-2</v>
      </c>
      <c r="I93" s="45"/>
      <c r="J93" s="328">
        <v>1.0712718734000001E-3</v>
      </c>
      <c r="K93" s="327">
        <f t="shared" si="6"/>
        <v>3.0829658126600001E-2</v>
      </c>
      <c r="L93" s="45"/>
      <c r="M93" s="202">
        <f t="shared" si="7"/>
        <v>3.4368431617996666</v>
      </c>
      <c r="N93" s="325">
        <v>5.1043556799548098E-2</v>
      </c>
      <c r="O93" s="329">
        <f t="shared" si="8"/>
        <v>0</v>
      </c>
      <c r="P93" s="330">
        <f t="shared" si="9"/>
        <v>0</v>
      </c>
      <c r="Q93" s="103"/>
    </row>
    <row r="94" spans="2:17" ht="14.15" customHeight="1">
      <c r="B94" s="324" t="s">
        <v>940</v>
      </c>
      <c r="C94" s="325">
        <v>0.5896325026</v>
      </c>
      <c r="D94" s="326">
        <v>0</v>
      </c>
      <c r="E94" s="326">
        <v>0</v>
      </c>
      <c r="F94" s="325">
        <v>0.55249303000000005</v>
      </c>
      <c r="G94" s="325">
        <v>0.53640100000000002</v>
      </c>
      <c r="H94" s="327">
        <f t="shared" si="5"/>
        <v>3.7139472599999945E-2</v>
      </c>
      <c r="I94" s="45"/>
      <c r="J94" s="328">
        <v>0.1029515512102</v>
      </c>
      <c r="K94" s="327">
        <f t="shared" si="6"/>
        <v>-6.5812078610200053E-2</v>
      </c>
      <c r="L94" s="45"/>
      <c r="M94" s="202">
        <f t="shared" si="7"/>
        <v>-0.10040830376335695</v>
      </c>
      <c r="N94" s="325">
        <v>0.48914801967015098</v>
      </c>
      <c r="O94" s="329">
        <f t="shared" si="8"/>
        <v>9.0088939150660813E-5</v>
      </c>
      <c r="P94" s="330">
        <f t="shared" si="9"/>
        <v>9.0826114098892404E-5</v>
      </c>
      <c r="Q94" s="103"/>
    </row>
    <row r="95" spans="2:17" ht="14.15" customHeight="1">
      <c r="B95" s="324" t="s">
        <v>941</v>
      </c>
      <c r="C95" s="325">
        <v>0.35052149930816301</v>
      </c>
      <c r="D95" s="326">
        <v>0</v>
      </c>
      <c r="E95" s="326">
        <v>0</v>
      </c>
      <c r="F95" s="325">
        <v>0.13789022000000001</v>
      </c>
      <c r="G95" s="325">
        <v>0.13387399999999999</v>
      </c>
      <c r="H95" s="327">
        <f t="shared" si="5"/>
        <v>0.212631279308163</v>
      </c>
      <c r="I95" s="45"/>
      <c r="J95" s="328">
        <v>5.9251427533999999E-3</v>
      </c>
      <c r="K95" s="327">
        <f t="shared" si="6"/>
        <v>0.206706136554763</v>
      </c>
      <c r="L95" s="45"/>
      <c r="M95" s="202">
        <f t="shared" si="7"/>
        <v>1.4373021949623122</v>
      </c>
      <c r="N95" s="325">
        <v>0.31423689654721798</v>
      </c>
      <c r="O95" s="329">
        <f t="shared" si="8"/>
        <v>0</v>
      </c>
      <c r="P95" s="330">
        <f t="shared" si="9"/>
        <v>0</v>
      </c>
      <c r="Q95" s="103"/>
    </row>
    <row r="96" spans="2:17" ht="14.15" customHeight="1">
      <c r="B96" s="324" t="s">
        <v>942</v>
      </c>
      <c r="C96" s="325">
        <v>0.60071992170869604</v>
      </c>
      <c r="D96" s="326">
        <v>0</v>
      </c>
      <c r="E96" s="326">
        <v>0</v>
      </c>
      <c r="F96" s="325">
        <v>0.53161493000000004</v>
      </c>
      <c r="G96" s="325">
        <v>0.51613100000000001</v>
      </c>
      <c r="H96" s="327">
        <f t="shared" si="5"/>
        <v>6.9104991708695995E-2</v>
      </c>
      <c r="I96" s="45"/>
      <c r="J96" s="328">
        <v>2.9100601268200001E-2</v>
      </c>
      <c r="K96" s="327">
        <f t="shared" si="6"/>
        <v>4.0004390440495995E-2</v>
      </c>
      <c r="L96" s="45"/>
      <c r="M96" s="202">
        <f t="shared" si="7"/>
        <v>7.1345251218591976E-2</v>
      </c>
      <c r="N96" s="325">
        <v>0.57583512514490198</v>
      </c>
      <c r="O96" s="329">
        <f t="shared" si="8"/>
        <v>0</v>
      </c>
      <c r="P96" s="330">
        <f t="shared" si="9"/>
        <v>0</v>
      </c>
      <c r="Q96" s="103"/>
    </row>
    <row r="97" spans="2:17" ht="14.15" customHeight="1">
      <c r="B97" s="324" t="s">
        <v>943</v>
      </c>
      <c r="C97" s="325">
        <v>4.2627410000000001</v>
      </c>
      <c r="D97" s="326">
        <v>0</v>
      </c>
      <c r="E97" s="326">
        <v>0</v>
      </c>
      <c r="F97" s="325">
        <v>4.24535821</v>
      </c>
      <c r="G97" s="325">
        <v>4.1217069999999998</v>
      </c>
      <c r="H97" s="327">
        <f t="shared" si="5"/>
        <v>1.7382790000000092E-2</v>
      </c>
      <c r="I97" s="45"/>
      <c r="J97" s="328">
        <v>0.1689228031759</v>
      </c>
      <c r="K97" s="327">
        <f t="shared" si="6"/>
        <v>-0.15154001317589991</v>
      </c>
      <c r="L97" s="45"/>
      <c r="M97" s="202">
        <f t="shared" si="7"/>
        <v>-3.4329489383113122E-2</v>
      </c>
      <c r="N97" s="325">
        <v>5.4856872369672303</v>
      </c>
      <c r="O97" s="329">
        <f t="shared" si="8"/>
        <v>1.0103275978178405E-3</v>
      </c>
      <c r="P97" s="330">
        <f t="shared" si="9"/>
        <v>1.1906850582810357E-4</v>
      </c>
      <c r="Q97" s="103"/>
    </row>
    <row r="98" spans="2:17" ht="14.15" customHeight="1">
      <c r="B98" s="324" t="s">
        <v>944</v>
      </c>
      <c r="C98" s="325">
        <v>6.8864579139130404</v>
      </c>
      <c r="D98" s="326">
        <v>0</v>
      </c>
      <c r="E98" s="326">
        <v>0</v>
      </c>
      <c r="F98" s="325">
        <v>7.2666324900000001</v>
      </c>
      <c r="G98" s="325">
        <v>7.054983</v>
      </c>
      <c r="H98" s="327">
        <f t="shared" si="5"/>
        <v>-0.3801745760869597</v>
      </c>
      <c r="I98" s="45"/>
      <c r="J98" s="328">
        <v>0.58067660227590001</v>
      </c>
      <c r="K98" s="327">
        <f t="shared" si="6"/>
        <v>-0.96085117836285971</v>
      </c>
      <c r="L98" s="45"/>
      <c r="M98" s="202">
        <f t="shared" si="7"/>
        <v>-0.12244339646422553</v>
      </c>
      <c r="N98" s="325">
        <v>14.6365134493099</v>
      </c>
      <c r="O98" s="329">
        <f t="shared" si="8"/>
        <v>2.6956829354064984E-3</v>
      </c>
      <c r="P98" s="330">
        <f t="shared" si="9"/>
        <v>4.0414717315864395E-3</v>
      </c>
      <c r="Q98" s="103"/>
    </row>
    <row r="99" spans="2:17" ht="14.15" customHeight="1">
      <c r="B99" s="324" t="s">
        <v>945</v>
      </c>
      <c r="C99" s="325">
        <v>0.59699999999999998</v>
      </c>
      <c r="D99" s="326">
        <v>0</v>
      </c>
      <c r="E99" s="326">
        <v>0</v>
      </c>
      <c r="F99" s="325">
        <v>0.69369985000000001</v>
      </c>
      <c r="G99" s="325">
        <v>0.67349499999999995</v>
      </c>
      <c r="H99" s="327">
        <f t="shared" si="5"/>
        <v>-9.6699850000000032E-2</v>
      </c>
      <c r="I99" s="45"/>
      <c r="J99" s="328">
        <v>3.8514215672000002E-2</v>
      </c>
      <c r="K99" s="327">
        <f t="shared" si="6"/>
        <v>-0.13521406567200003</v>
      </c>
      <c r="L99" s="45"/>
      <c r="M99" s="202">
        <f t="shared" si="7"/>
        <v>-0.18466466571890472</v>
      </c>
      <c r="N99" s="325">
        <v>0.99792410327658598</v>
      </c>
      <c r="O99" s="329">
        <f t="shared" si="8"/>
        <v>1.8379288109494137E-4</v>
      </c>
      <c r="P99" s="330">
        <f t="shared" si="9"/>
        <v>6.2675281629633831E-4</v>
      </c>
      <c r="Q99" s="103"/>
    </row>
    <row r="100" spans="2:17" ht="14.15" customHeight="1">
      <c r="B100" s="324" t="s">
        <v>946</v>
      </c>
      <c r="C100" s="325">
        <v>0.58704000000000001</v>
      </c>
      <c r="D100" s="326">
        <v>0</v>
      </c>
      <c r="E100" s="326">
        <v>0</v>
      </c>
      <c r="F100" s="325">
        <v>0.36498153</v>
      </c>
      <c r="G100" s="325">
        <v>0.35435100000000003</v>
      </c>
      <c r="H100" s="327">
        <f t="shared" si="5"/>
        <v>0.22205847000000001</v>
      </c>
      <c r="I100" s="45"/>
      <c r="J100" s="328">
        <v>2.2723750057799998E-2</v>
      </c>
      <c r="K100" s="327">
        <f t="shared" si="6"/>
        <v>0.19933471994220001</v>
      </c>
      <c r="L100" s="45"/>
      <c r="M100" s="202">
        <f t="shared" si="7"/>
        <v>0.5141398123659362</v>
      </c>
      <c r="N100" s="325">
        <v>0.76050695684908098</v>
      </c>
      <c r="O100" s="329">
        <f t="shared" si="8"/>
        <v>0</v>
      </c>
      <c r="P100" s="330">
        <f t="shared" si="9"/>
        <v>0</v>
      </c>
      <c r="Q100" s="103"/>
    </row>
    <row r="101" spans="2:17" ht="14.15" customHeight="1">
      <c r="B101" s="324" t="s">
        <v>947</v>
      </c>
      <c r="C101" s="325">
        <v>0.39800000000000002</v>
      </c>
      <c r="D101" s="326">
        <v>0</v>
      </c>
      <c r="E101" s="326">
        <v>0</v>
      </c>
      <c r="F101" s="325">
        <v>0.37581506999999997</v>
      </c>
      <c r="G101" s="325">
        <v>0.364869</v>
      </c>
      <c r="H101" s="327">
        <f t="shared" si="5"/>
        <v>2.2184930000000047E-2</v>
      </c>
      <c r="I101" s="45"/>
      <c r="J101" s="328">
        <v>2.02451578209E-2</v>
      </c>
      <c r="K101" s="327">
        <f t="shared" si="6"/>
        <v>1.9397721791000466E-3</v>
      </c>
      <c r="L101" s="45"/>
      <c r="M101" s="202">
        <f t="shared" si="7"/>
        <v>4.8976697048642289E-3</v>
      </c>
      <c r="N101" s="325">
        <v>0.87825041971150197</v>
      </c>
      <c r="O101" s="329">
        <f t="shared" si="8"/>
        <v>0</v>
      </c>
      <c r="P101" s="330">
        <f t="shared" si="9"/>
        <v>0</v>
      </c>
      <c r="Q101" s="103"/>
    </row>
    <row r="102" spans="2:17" ht="14.15" customHeight="1">
      <c r="B102" s="324" t="s">
        <v>948</v>
      </c>
      <c r="C102" s="325">
        <v>5.7371999999999999E-2</v>
      </c>
      <c r="D102" s="326">
        <v>0</v>
      </c>
      <c r="E102" s="326">
        <v>0</v>
      </c>
      <c r="F102" s="325">
        <v>1.9662700000000002E-2</v>
      </c>
      <c r="G102" s="325">
        <v>1.9089999999999999E-2</v>
      </c>
      <c r="H102" s="327">
        <f t="shared" si="5"/>
        <v>3.7709300000000001E-2</v>
      </c>
      <c r="I102" s="45"/>
      <c r="J102" s="328">
        <v>9.9925841399999991E-4</v>
      </c>
      <c r="K102" s="327">
        <f t="shared" si="6"/>
        <v>3.6710041586000004E-2</v>
      </c>
      <c r="L102" s="45"/>
      <c r="M102" s="202">
        <f t="shared" si="7"/>
        <v>1.776697099589855</v>
      </c>
      <c r="N102" s="325">
        <v>0.11581324215975899</v>
      </c>
      <c r="O102" s="329">
        <f t="shared" si="8"/>
        <v>0</v>
      </c>
      <c r="P102" s="330">
        <f t="shared" si="9"/>
        <v>0</v>
      </c>
      <c r="Q102" s="103"/>
    </row>
    <row r="103" spans="2:17" ht="14.15" customHeight="1">
      <c r="B103" s="324" t="s">
        <v>949</v>
      </c>
      <c r="C103" s="325">
        <v>1.8329509931374999E-2</v>
      </c>
      <c r="D103" s="326">
        <v>0</v>
      </c>
      <c r="E103" s="326">
        <v>0</v>
      </c>
      <c r="F103" s="325">
        <v>1.351669E-2</v>
      </c>
      <c r="G103" s="325">
        <v>1.3122999999999999E-2</v>
      </c>
      <c r="H103" s="327">
        <f t="shared" si="5"/>
        <v>4.8128199313749991E-3</v>
      </c>
      <c r="I103" s="45"/>
      <c r="J103" s="328">
        <v>1.2654325178000001E-3</v>
      </c>
      <c r="K103" s="327">
        <f t="shared" si="6"/>
        <v>3.5473874135749988E-3</v>
      </c>
      <c r="L103" s="45"/>
      <c r="M103" s="202">
        <f t="shared" si="7"/>
        <v>0.23997821755998752</v>
      </c>
      <c r="N103" s="325">
        <v>6.94879452958551E-2</v>
      </c>
      <c r="O103" s="329">
        <f t="shared" si="8"/>
        <v>0</v>
      </c>
      <c r="P103" s="330">
        <f t="shared" si="9"/>
        <v>0</v>
      </c>
      <c r="Q103" s="103"/>
    </row>
    <row r="104" spans="2:17" ht="14.15" customHeight="1">
      <c r="B104" s="324" t="s">
        <v>950</v>
      </c>
      <c r="C104" s="325">
        <v>2.9544000000000001E-2</v>
      </c>
      <c r="D104" s="326">
        <v>0</v>
      </c>
      <c r="E104" s="326">
        <v>0</v>
      </c>
      <c r="F104" s="325">
        <v>1.007546E-2</v>
      </c>
      <c r="G104" s="325">
        <v>9.7820000000000008E-3</v>
      </c>
      <c r="H104" s="327">
        <f t="shared" si="5"/>
        <v>1.9468539999999999E-2</v>
      </c>
      <c r="I104" s="45"/>
      <c r="J104" s="328">
        <v>8.8885708120000002E-4</v>
      </c>
      <c r="K104" s="327">
        <f t="shared" si="6"/>
        <v>1.8579682918799998E-2</v>
      </c>
      <c r="L104" s="45"/>
      <c r="M104" s="202">
        <f t="shared" si="7"/>
        <v>1.6945590665795054</v>
      </c>
      <c r="N104" s="325">
        <v>6.0715247934052502E-2</v>
      </c>
      <c r="O104" s="329">
        <f t="shared" si="8"/>
        <v>0</v>
      </c>
      <c r="P104" s="330">
        <f t="shared" si="9"/>
        <v>0</v>
      </c>
      <c r="Q104" s="103"/>
    </row>
    <row r="105" spans="2:17" ht="14.15" customHeight="1">
      <c r="B105" s="324" t="s">
        <v>951</v>
      </c>
      <c r="C105" s="325">
        <v>1.0171725052559E-2</v>
      </c>
      <c r="D105" s="326">
        <v>0</v>
      </c>
      <c r="E105" s="326">
        <v>0</v>
      </c>
      <c r="F105" s="325">
        <v>1.1311460000000001E-2</v>
      </c>
      <c r="G105" s="325">
        <v>1.0982E-2</v>
      </c>
      <c r="H105" s="327">
        <f t="shared" si="5"/>
        <v>-1.1397349474410005E-3</v>
      </c>
      <c r="I105" s="45"/>
      <c r="J105" s="328">
        <v>1.1262820722E-3</v>
      </c>
      <c r="K105" s="327">
        <f t="shared" si="6"/>
        <v>-2.2660170196410006E-3</v>
      </c>
      <c r="L105" s="45"/>
      <c r="M105" s="202">
        <f t="shared" si="7"/>
        <v>-0.18218877723038238</v>
      </c>
      <c r="N105" s="325">
        <v>3.8604414053252802E-2</v>
      </c>
      <c r="O105" s="329">
        <f t="shared" si="8"/>
        <v>7.1099760578313802E-6</v>
      </c>
      <c r="P105" s="330">
        <f t="shared" si="9"/>
        <v>2.3599966169483989E-5</v>
      </c>
      <c r="Q105" s="103"/>
    </row>
    <row r="106" spans="2:17" ht="14.15" customHeight="1">
      <c r="B106" s="324" t="s">
        <v>952</v>
      </c>
      <c r="C106" s="325">
        <v>1.4999999999999999E-2</v>
      </c>
      <c r="D106" s="326">
        <v>0</v>
      </c>
      <c r="E106" s="326">
        <v>0</v>
      </c>
      <c r="F106" s="325">
        <v>4.0324499999999999E-3</v>
      </c>
      <c r="G106" s="325">
        <v>3.9150000000000001E-3</v>
      </c>
      <c r="H106" s="327">
        <f t="shared" si="5"/>
        <v>1.096755E-2</v>
      </c>
      <c r="I106" s="45"/>
      <c r="J106" s="328">
        <v>3.2259600000000003E-4</v>
      </c>
      <c r="K106" s="327">
        <f t="shared" si="6"/>
        <v>1.0644954E-2</v>
      </c>
      <c r="L106" s="45"/>
      <c r="M106" s="202">
        <f t="shared" si="7"/>
        <v>2.444280496692802</v>
      </c>
      <c r="N106" s="325">
        <v>2.14193220638485E-2</v>
      </c>
      <c r="O106" s="329">
        <f t="shared" si="8"/>
        <v>0</v>
      </c>
      <c r="P106" s="330">
        <f t="shared" si="9"/>
        <v>0</v>
      </c>
      <c r="Q106" s="103"/>
    </row>
    <row r="107" spans="2:17" ht="14.15" customHeight="1">
      <c r="B107" s="324" t="s">
        <v>953</v>
      </c>
      <c r="C107" s="325">
        <v>1.649</v>
      </c>
      <c r="D107" s="326">
        <v>0</v>
      </c>
      <c r="E107" s="326">
        <v>0</v>
      </c>
      <c r="F107" s="325">
        <v>1.3602622900000001</v>
      </c>
      <c r="G107" s="325">
        <v>1.320643</v>
      </c>
      <c r="H107" s="327">
        <f t="shared" si="5"/>
        <v>0.28873770999999993</v>
      </c>
      <c r="I107" s="45"/>
      <c r="J107" s="328">
        <v>0.1199887366009</v>
      </c>
      <c r="K107" s="327">
        <f t="shared" si="6"/>
        <v>0.16874897339909994</v>
      </c>
      <c r="L107" s="45"/>
      <c r="M107" s="202">
        <f t="shared" si="7"/>
        <v>0.11400024074740765</v>
      </c>
      <c r="N107" s="325">
        <v>2.8952904241163102</v>
      </c>
      <c r="O107" s="329">
        <f t="shared" si="8"/>
        <v>0</v>
      </c>
      <c r="P107" s="330">
        <f t="shared" si="9"/>
        <v>0</v>
      </c>
      <c r="Q107" s="103"/>
    </row>
    <row r="108" spans="2:17" ht="14.15" customHeight="1">
      <c r="B108" s="324" t="s">
        <v>954</v>
      </c>
      <c r="C108" s="325">
        <v>0.52815051481249997</v>
      </c>
      <c r="D108" s="326">
        <v>0</v>
      </c>
      <c r="E108" s="326">
        <v>0</v>
      </c>
      <c r="F108" s="325">
        <v>0.2725071</v>
      </c>
      <c r="G108" s="325">
        <v>0.26457000000000003</v>
      </c>
      <c r="H108" s="327">
        <f t="shared" si="5"/>
        <v>0.25564341481249997</v>
      </c>
      <c r="I108" s="45"/>
      <c r="J108" s="328">
        <v>1.5884438859E-2</v>
      </c>
      <c r="K108" s="327">
        <f t="shared" si="6"/>
        <v>0.23975897595349996</v>
      </c>
      <c r="L108" s="45"/>
      <c r="M108" s="202">
        <f t="shared" si="7"/>
        <v>0.8313661936896235</v>
      </c>
      <c r="N108" s="325">
        <v>0.49494908926234199</v>
      </c>
      <c r="O108" s="329">
        <f t="shared" si="8"/>
        <v>0</v>
      </c>
      <c r="P108" s="330">
        <f t="shared" si="9"/>
        <v>0</v>
      </c>
      <c r="Q108" s="103"/>
    </row>
    <row r="109" spans="2:17" ht="14.15" customHeight="1">
      <c r="B109" s="324" t="s">
        <v>955</v>
      </c>
      <c r="C109" s="325">
        <v>0.85078008485833301</v>
      </c>
      <c r="D109" s="326">
        <v>0</v>
      </c>
      <c r="E109" s="326">
        <v>0</v>
      </c>
      <c r="F109" s="325">
        <v>0.37344092000000001</v>
      </c>
      <c r="G109" s="325">
        <v>0.362564</v>
      </c>
      <c r="H109" s="327">
        <f t="shared" si="5"/>
        <v>0.477339164858333</v>
      </c>
      <c r="I109" s="45"/>
      <c r="J109" s="328">
        <v>1.72268296396E-2</v>
      </c>
      <c r="K109" s="327">
        <f t="shared" si="6"/>
        <v>0.46011233521873302</v>
      </c>
      <c r="L109" s="45"/>
      <c r="M109" s="202">
        <f t="shared" si="7"/>
        <v>1.1777586853360618</v>
      </c>
      <c r="N109" s="325">
        <v>1.1306189980208401</v>
      </c>
      <c r="O109" s="329">
        <f t="shared" si="8"/>
        <v>0</v>
      </c>
      <c r="P109" s="330">
        <f t="shared" si="9"/>
        <v>0</v>
      </c>
      <c r="Q109" s="103"/>
    </row>
    <row r="110" spans="2:17" ht="14.15" customHeight="1">
      <c r="B110" s="324" t="s">
        <v>956</v>
      </c>
      <c r="C110" s="325">
        <v>5.6955596792782597</v>
      </c>
      <c r="D110" s="326">
        <v>0</v>
      </c>
      <c r="E110" s="326">
        <v>0</v>
      </c>
      <c r="F110" s="325">
        <v>3.49825389</v>
      </c>
      <c r="G110" s="325">
        <v>3.396363</v>
      </c>
      <c r="H110" s="327">
        <f t="shared" si="5"/>
        <v>2.1973057892782597</v>
      </c>
      <c r="I110" s="45"/>
      <c r="J110" s="328">
        <v>0.30280885671840002</v>
      </c>
      <c r="K110" s="327">
        <f t="shared" si="6"/>
        <v>1.8944969325598597</v>
      </c>
      <c r="L110" s="45"/>
      <c r="M110" s="202">
        <f t="shared" si="7"/>
        <v>0.49841243325842227</v>
      </c>
      <c r="N110" s="325">
        <v>8.5456500872061394</v>
      </c>
      <c r="O110" s="329">
        <f t="shared" si="8"/>
        <v>0</v>
      </c>
      <c r="P110" s="330">
        <f t="shared" si="9"/>
        <v>0</v>
      </c>
      <c r="Q110" s="103"/>
    </row>
    <row r="111" spans="2:17" ht="14.15" customHeight="1">
      <c r="B111" s="324" t="s">
        <v>957</v>
      </c>
      <c r="C111" s="325">
        <v>2.0780207054708302</v>
      </c>
      <c r="D111" s="326">
        <v>0</v>
      </c>
      <c r="E111" s="326">
        <v>0</v>
      </c>
      <c r="F111" s="325">
        <v>1.91379871</v>
      </c>
      <c r="G111" s="325">
        <v>1.8580570000000001</v>
      </c>
      <c r="H111" s="327">
        <f t="shared" si="5"/>
        <v>0.16422199547083016</v>
      </c>
      <c r="I111" s="45"/>
      <c r="J111" s="328">
        <v>0.1026561628044</v>
      </c>
      <c r="K111" s="327">
        <f t="shared" si="6"/>
        <v>6.1565832666430162E-2</v>
      </c>
      <c r="L111" s="45"/>
      <c r="M111" s="202">
        <f t="shared" si="7"/>
        <v>3.0531718560508628E-2</v>
      </c>
      <c r="N111" s="325">
        <v>5.1330108430431398</v>
      </c>
      <c r="O111" s="329">
        <f t="shared" si="8"/>
        <v>0</v>
      </c>
      <c r="P111" s="330">
        <f t="shared" si="9"/>
        <v>0</v>
      </c>
      <c r="Q111" s="103"/>
    </row>
    <row r="112" spans="2:17" ht="14.15" customHeight="1">
      <c r="B112" s="324" t="s">
        <v>958</v>
      </c>
      <c r="C112" s="325">
        <v>2.9849999999999998E-3</v>
      </c>
      <c r="D112" s="326">
        <v>0</v>
      </c>
      <c r="E112" s="326">
        <v>0</v>
      </c>
      <c r="F112" s="325">
        <v>1.64697E-3</v>
      </c>
      <c r="G112" s="325">
        <v>1.5989999999999999E-3</v>
      </c>
      <c r="H112" s="327">
        <f t="shared" si="5"/>
        <v>1.3380299999999998E-3</v>
      </c>
      <c r="I112" s="45"/>
      <c r="J112" s="328">
        <v>1.3175759999999999E-4</v>
      </c>
      <c r="K112" s="327">
        <f t="shared" si="6"/>
        <v>1.2062723999999999E-3</v>
      </c>
      <c r="L112" s="45"/>
      <c r="M112" s="202">
        <f t="shared" si="7"/>
        <v>0.67816589791489146</v>
      </c>
      <c r="N112" s="325">
        <v>1.6174806838638599E-2</v>
      </c>
      <c r="O112" s="329">
        <f t="shared" si="8"/>
        <v>0</v>
      </c>
      <c r="P112" s="330">
        <f t="shared" si="9"/>
        <v>0</v>
      </c>
      <c r="Q112" s="103"/>
    </row>
    <row r="113" spans="2:17" ht="14.15" customHeight="1">
      <c r="B113" s="324" t="s">
        <v>959</v>
      </c>
      <c r="C113" s="325">
        <v>1.1939999999999999E-2</v>
      </c>
      <c r="D113" s="326">
        <v>0</v>
      </c>
      <c r="E113" s="326">
        <v>0</v>
      </c>
      <c r="F113" s="325">
        <v>9.9518599999999999E-3</v>
      </c>
      <c r="G113" s="325">
        <v>9.6620000000000004E-3</v>
      </c>
      <c r="H113" s="327">
        <f t="shared" si="5"/>
        <v>1.9881399999999994E-3</v>
      </c>
      <c r="I113" s="45"/>
      <c r="J113" s="328">
        <v>6.6150013420000005E-4</v>
      </c>
      <c r="K113" s="327">
        <f t="shared" si="6"/>
        <v>1.3266398657999993E-3</v>
      </c>
      <c r="L113" s="45"/>
      <c r="M113" s="202">
        <f t="shared" si="7"/>
        <v>0.12499715914897642</v>
      </c>
      <c r="N113" s="325">
        <v>2.2644729574094101E-2</v>
      </c>
      <c r="O113" s="329">
        <f t="shared" si="8"/>
        <v>0</v>
      </c>
      <c r="P113" s="330">
        <f t="shared" si="9"/>
        <v>0</v>
      </c>
      <c r="Q113" s="103"/>
    </row>
    <row r="114" spans="2:17" ht="14.15" customHeight="1">
      <c r="B114" s="324" t="s">
        <v>960</v>
      </c>
      <c r="C114" s="325">
        <v>0.61292000000000002</v>
      </c>
      <c r="D114" s="326">
        <v>0</v>
      </c>
      <c r="E114" s="326">
        <v>0</v>
      </c>
      <c r="F114" s="325">
        <v>0.47941246999999998</v>
      </c>
      <c r="G114" s="325">
        <v>0.465449</v>
      </c>
      <c r="H114" s="327">
        <f t="shared" si="5"/>
        <v>0.13350753000000004</v>
      </c>
      <c r="I114" s="45"/>
      <c r="J114" s="328">
        <v>4.5577743522899998E-2</v>
      </c>
      <c r="K114" s="327">
        <f t="shared" si="6"/>
        <v>8.7929786477100036E-2</v>
      </c>
      <c r="L114" s="45"/>
      <c r="M114" s="202">
        <f t="shared" si="7"/>
        <v>0.16748842971196559</v>
      </c>
      <c r="N114" s="325">
        <v>1.0076904660471899</v>
      </c>
      <c r="O114" s="329">
        <f t="shared" si="8"/>
        <v>0</v>
      </c>
      <c r="P114" s="330">
        <f t="shared" si="9"/>
        <v>0</v>
      </c>
      <c r="Q114" s="103"/>
    </row>
    <row r="115" spans="2:17" ht="14.15" customHeight="1">
      <c r="B115" s="324" t="s">
        <v>961</v>
      </c>
      <c r="C115" s="325">
        <v>2.9849999999999998E-3</v>
      </c>
      <c r="D115" s="326">
        <v>0</v>
      </c>
      <c r="E115" s="326">
        <v>0</v>
      </c>
      <c r="F115" s="325">
        <v>1.41625E-3</v>
      </c>
      <c r="G115" s="325">
        <v>1.3749999999999999E-3</v>
      </c>
      <c r="H115" s="327">
        <f t="shared" si="5"/>
        <v>1.5687499999999998E-3</v>
      </c>
      <c r="I115" s="45"/>
      <c r="J115" s="328">
        <v>1.133E-4</v>
      </c>
      <c r="K115" s="327">
        <f t="shared" si="6"/>
        <v>1.4554499999999998E-3</v>
      </c>
      <c r="L115" s="45"/>
      <c r="M115" s="202">
        <f t="shared" si="7"/>
        <v>0.95155437873884463</v>
      </c>
      <c r="N115" s="325">
        <v>1.1322364787047E-2</v>
      </c>
      <c r="O115" s="329">
        <f t="shared" si="8"/>
        <v>0</v>
      </c>
      <c r="P115" s="330">
        <f t="shared" si="9"/>
        <v>0</v>
      </c>
      <c r="Q115" s="103"/>
    </row>
    <row r="116" spans="2:17" ht="14.15" customHeight="1">
      <c r="B116" s="324" t="s">
        <v>962</v>
      </c>
      <c r="C116" s="325">
        <v>0.97</v>
      </c>
      <c r="D116" s="326">
        <v>0</v>
      </c>
      <c r="E116" s="326">
        <v>0</v>
      </c>
      <c r="F116" s="325">
        <v>0.99855925000000001</v>
      </c>
      <c r="G116" s="325">
        <v>0.96947499999999998</v>
      </c>
      <c r="H116" s="327">
        <f t="shared" si="5"/>
        <v>-2.8559250000000036E-2</v>
      </c>
      <c r="I116" s="45"/>
      <c r="J116" s="328">
        <v>0.13284832261999999</v>
      </c>
      <c r="K116" s="327">
        <f t="shared" si="6"/>
        <v>-0.16140757262000002</v>
      </c>
      <c r="L116" s="45"/>
      <c r="M116" s="202">
        <f t="shared" si="7"/>
        <v>-0.14266085584545682</v>
      </c>
      <c r="N116" s="325">
        <v>1.6773274691668301</v>
      </c>
      <c r="O116" s="329">
        <f t="shared" si="8"/>
        <v>3.0892213855307054E-4</v>
      </c>
      <c r="P116" s="330">
        <f t="shared" si="9"/>
        <v>6.2872203697875129E-4</v>
      </c>
      <c r="Q116" s="103"/>
    </row>
    <row r="117" spans="2:17" ht="14.15" customHeight="1">
      <c r="B117" s="324" t="s">
        <v>963</v>
      </c>
      <c r="C117" s="325">
        <v>1.2513000000000001</v>
      </c>
      <c r="D117" s="326">
        <v>0</v>
      </c>
      <c r="E117" s="326">
        <v>0</v>
      </c>
      <c r="F117" s="325">
        <v>0.82565109000000003</v>
      </c>
      <c r="G117" s="325">
        <v>0.80160299999999995</v>
      </c>
      <c r="H117" s="327">
        <f t="shared" si="5"/>
        <v>0.42564891000000005</v>
      </c>
      <c r="I117" s="45"/>
      <c r="J117" s="328">
        <v>9.4355406565200001E-2</v>
      </c>
      <c r="K117" s="327">
        <f t="shared" si="6"/>
        <v>0.33129350343480002</v>
      </c>
      <c r="L117" s="45"/>
      <c r="M117" s="202">
        <f t="shared" si="7"/>
        <v>0.36009909133432033</v>
      </c>
      <c r="N117" s="325">
        <v>1.4585865937450799</v>
      </c>
      <c r="O117" s="329">
        <f t="shared" si="8"/>
        <v>0</v>
      </c>
      <c r="P117" s="330">
        <f t="shared" si="9"/>
        <v>0</v>
      </c>
      <c r="Q117" s="103"/>
    </row>
    <row r="118" spans="2:17" ht="14.15" customHeight="1">
      <c r="B118" s="324" t="s">
        <v>964</v>
      </c>
      <c r="C118" s="325">
        <v>0.65291712212473096</v>
      </c>
      <c r="D118" s="326">
        <v>0</v>
      </c>
      <c r="E118" s="326">
        <v>0</v>
      </c>
      <c r="F118" s="325">
        <v>0.73594736000000005</v>
      </c>
      <c r="G118" s="325">
        <v>0.71451200000000004</v>
      </c>
      <c r="H118" s="327">
        <f t="shared" si="5"/>
        <v>-8.3030237875269086E-2</v>
      </c>
      <c r="I118" s="45"/>
      <c r="J118" s="328">
        <v>6.0053304575999999E-2</v>
      </c>
      <c r="K118" s="327">
        <f t="shared" si="6"/>
        <v>-0.14308354245126909</v>
      </c>
      <c r="L118" s="45"/>
      <c r="M118" s="202">
        <f t="shared" si="7"/>
        <v>-0.17975304395943484</v>
      </c>
      <c r="N118" s="325">
        <v>1.48969970983862</v>
      </c>
      <c r="O118" s="329">
        <f t="shared" si="8"/>
        <v>2.7436575661270748E-4</v>
      </c>
      <c r="P118" s="330">
        <f t="shared" si="9"/>
        <v>8.8650749859434759E-4</v>
      </c>
      <c r="Q118" s="103"/>
    </row>
    <row r="119" spans="2:17" ht="14.15" customHeight="1">
      <c r="B119" s="324" t="s">
        <v>965</v>
      </c>
      <c r="C119" s="325">
        <v>120.31001474953101</v>
      </c>
      <c r="D119" s="326">
        <v>0</v>
      </c>
      <c r="E119" s="326">
        <v>0</v>
      </c>
      <c r="F119" s="325">
        <v>134.84171355000001</v>
      </c>
      <c r="G119" s="325">
        <v>130.91428500000001</v>
      </c>
      <c r="H119" s="327">
        <f t="shared" si="5"/>
        <v>-14.531698800469002</v>
      </c>
      <c r="I119" s="45"/>
      <c r="J119" s="328">
        <v>8.3318694802545004</v>
      </c>
      <c r="K119" s="327">
        <f t="shared" si="6"/>
        <v>-22.863568280723502</v>
      </c>
      <c r="L119" s="45"/>
      <c r="M119" s="202">
        <f t="shared" si="7"/>
        <v>-0.15969124887998451</v>
      </c>
      <c r="N119" s="325">
        <v>380.39409000711902</v>
      </c>
      <c r="O119" s="329">
        <f t="shared" si="8"/>
        <v>7.0059161337362216E-2</v>
      </c>
      <c r="P119" s="330">
        <f t="shared" si="9"/>
        <v>0.17865993385342663</v>
      </c>
      <c r="Q119" s="103"/>
    </row>
    <row r="120" spans="2:17" ht="14.15" customHeight="1">
      <c r="B120" s="324" t="s">
        <v>966</v>
      </c>
      <c r="C120" s="325">
        <v>11.365726079621099</v>
      </c>
      <c r="D120" s="326">
        <v>0</v>
      </c>
      <c r="E120" s="326">
        <v>0</v>
      </c>
      <c r="F120" s="325">
        <v>12.10918676</v>
      </c>
      <c r="G120" s="325">
        <v>11.756492</v>
      </c>
      <c r="H120" s="327">
        <f t="shared" si="5"/>
        <v>-0.74346068037890056</v>
      </c>
      <c r="I120" s="45"/>
      <c r="J120" s="328">
        <v>1.0565265448100001</v>
      </c>
      <c r="K120" s="327">
        <f t="shared" si="6"/>
        <v>-1.7999872251889006</v>
      </c>
      <c r="L120" s="45"/>
      <c r="M120" s="202">
        <f t="shared" si="7"/>
        <v>-0.1367177898770808</v>
      </c>
      <c r="N120" s="325">
        <v>33.6790721206958</v>
      </c>
      <c r="O120" s="329">
        <f t="shared" si="8"/>
        <v>6.2028501740190728E-3</v>
      </c>
      <c r="P120" s="330">
        <f t="shared" si="9"/>
        <v>1.1594214997883443E-2</v>
      </c>
      <c r="Q120" s="103"/>
    </row>
    <row r="121" spans="2:17" ht="14.15" customHeight="1">
      <c r="B121" s="324" t="s">
        <v>967</v>
      </c>
      <c r="C121" s="325">
        <v>14.462217824720801</v>
      </c>
      <c r="D121" s="326">
        <v>0</v>
      </c>
      <c r="E121" s="326">
        <v>0</v>
      </c>
      <c r="F121" s="325">
        <v>13.903803140000001</v>
      </c>
      <c r="G121" s="325">
        <v>13.498837999999999</v>
      </c>
      <c r="H121" s="327">
        <f t="shared" si="5"/>
        <v>0.55841468472080003</v>
      </c>
      <c r="I121" s="45"/>
      <c r="J121" s="328">
        <v>0.34981968700240001</v>
      </c>
      <c r="K121" s="327">
        <f t="shared" si="6"/>
        <v>0.20859499771840001</v>
      </c>
      <c r="L121" s="45"/>
      <c r="M121" s="202">
        <f t="shared" si="7"/>
        <v>1.4634524867827476E-2</v>
      </c>
      <c r="N121" s="325">
        <v>35.9772275404233</v>
      </c>
      <c r="O121" s="329">
        <f t="shared" si="8"/>
        <v>0</v>
      </c>
      <c r="P121" s="330">
        <f t="shared" si="9"/>
        <v>0</v>
      </c>
      <c r="Q121" s="103"/>
    </row>
    <row r="122" spans="2:17" ht="14.15" customHeight="1">
      <c r="B122" s="324" t="s">
        <v>968</v>
      </c>
      <c r="C122" s="325">
        <v>1.94</v>
      </c>
      <c r="D122" s="326">
        <v>0</v>
      </c>
      <c r="E122" s="326">
        <v>0</v>
      </c>
      <c r="F122" s="325">
        <v>1.8093762799999999</v>
      </c>
      <c r="G122" s="325">
        <v>1.7566759999999999</v>
      </c>
      <c r="H122" s="327">
        <f t="shared" si="5"/>
        <v>0.13062372</v>
      </c>
      <c r="I122" s="45"/>
      <c r="J122" s="328">
        <v>7.8056492719199996E-2</v>
      </c>
      <c r="K122" s="327">
        <f t="shared" si="6"/>
        <v>5.2567227280800002E-2</v>
      </c>
      <c r="L122" s="45"/>
      <c r="M122" s="202">
        <f t="shared" si="7"/>
        <v>2.7851178617115502E-2</v>
      </c>
      <c r="N122" s="325">
        <v>4.4314846788159299</v>
      </c>
      <c r="O122" s="329">
        <f t="shared" si="8"/>
        <v>0</v>
      </c>
      <c r="P122" s="330">
        <f t="shared" si="9"/>
        <v>0</v>
      </c>
      <c r="Q122" s="103"/>
    </row>
    <row r="123" spans="2:17" ht="14.15" customHeight="1">
      <c r="B123" s="324" t="s">
        <v>969</v>
      </c>
      <c r="C123" s="325">
        <v>5.2040323772086996</v>
      </c>
      <c r="D123" s="326">
        <v>0</v>
      </c>
      <c r="E123" s="326">
        <v>0</v>
      </c>
      <c r="F123" s="325">
        <v>7.6521594300000002</v>
      </c>
      <c r="G123" s="325">
        <v>7.4292809999999996</v>
      </c>
      <c r="H123" s="327">
        <f t="shared" si="5"/>
        <v>-2.4481270527913006</v>
      </c>
      <c r="I123" s="45"/>
      <c r="J123" s="328">
        <v>0.74554989326489995</v>
      </c>
      <c r="K123" s="327">
        <f t="shared" si="6"/>
        <v>-3.1936769460562004</v>
      </c>
      <c r="L123" s="45"/>
      <c r="M123" s="202">
        <f t="shared" si="7"/>
        <v>-0.38030334500963031</v>
      </c>
      <c r="N123" s="325">
        <v>18.460060929999401</v>
      </c>
      <c r="O123" s="329">
        <f t="shared" si="8"/>
        <v>3.3998855948791451E-3</v>
      </c>
      <c r="P123" s="330">
        <f t="shared" si="9"/>
        <v>4.9172760988155942E-2</v>
      </c>
      <c r="Q123" s="103"/>
    </row>
    <row r="124" spans="2:17" ht="14.15" customHeight="1">
      <c r="B124" s="324" t="s">
        <v>970</v>
      </c>
      <c r="C124" s="325">
        <v>0.44774999999999998</v>
      </c>
      <c r="D124" s="326">
        <v>0</v>
      </c>
      <c r="E124" s="326">
        <v>0</v>
      </c>
      <c r="F124" s="325">
        <v>0.29501569</v>
      </c>
      <c r="G124" s="325">
        <v>0.28642299999999998</v>
      </c>
      <c r="H124" s="327">
        <f t="shared" si="5"/>
        <v>0.15273430999999998</v>
      </c>
      <c r="I124" s="45"/>
      <c r="J124" s="328">
        <v>1.56535325114E-2</v>
      </c>
      <c r="K124" s="327">
        <f t="shared" si="6"/>
        <v>0.13708077748859998</v>
      </c>
      <c r="L124" s="45"/>
      <c r="M124" s="202">
        <f t="shared" si="7"/>
        <v>0.4412435077426114</v>
      </c>
      <c r="N124" s="325">
        <v>0.80262303542573699</v>
      </c>
      <c r="O124" s="329">
        <f t="shared" si="8"/>
        <v>0</v>
      </c>
      <c r="P124" s="330">
        <f t="shared" si="9"/>
        <v>0</v>
      </c>
      <c r="Q124" s="103"/>
    </row>
    <row r="125" spans="2:17" ht="14.15" customHeight="1">
      <c r="B125" s="324" t="s">
        <v>971</v>
      </c>
      <c r="C125" s="325">
        <v>18.449505122121899</v>
      </c>
      <c r="D125" s="326">
        <v>0</v>
      </c>
      <c r="E125" s="326">
        <v>0</v>
      </c>
      <c r="F125" s="325">
        <v>17.187922090000001</v>
      </c>
      <c r="G125" s="325">
        <v>16.687303</v>
      </c>
      <c r="H125" s="327">
        <f t="shared" si="5"/>
        <v>1.2615830321218979</v>
      </c>
      <c r="I125" s="45"/>
      <c r="J125" s="328">
        <v>1.7122607986058</v>
      </c>
      <c r="K125" s="327">
        <f t="shared" si="6"/>
        <v>-0.45067776648390212</v>
      </c>
      <c r="L125" s="45"/>
      <c r="M125" s="202">
        <f t="shared" si="7"/>
        <v>-2.3845153728940822E-2</v>
      </c>
      <c r="N125" s="325">
        <v>26.152985767105601</v>
      </c>
      <c r="O125" s="329">
        <f t="shared" si="8"/>
        <v>4.8167316408020393E-3</v>
      </c>
      <c r="P125" s="330">
        <f t="shared" si="9"/>
        <v>2.7387519768504447E-4</v>
      </c>
      <c r="Q125" s="103"/>
    </row>
    <row r="126" spans="2:17" ht="14.15" customHeight="1">
      <c r="B126" s="324" t="s">
        <v>972</v>
      </c>
      <c r="C126" s="325">
        <v>29.8393708889778</v>
      </c>
      <c r="D126" s="326">
        <v>0</v>
      </c>
      <c r="E126" s="326">
        <v>0</v>
      </c>
      <c r="F126" s="325">
        <v>32.606395849999998</v>
      </c>
      <c r="G126" s="325">
        <v>31.656694999999999</v>
      </c>
      <c r="H126" s="327">
        <f t="shared" si="5"/>
        <v>-2.767024961022198</v>
      </c>
      <c r="I126" s="45"/>
      <c r="J126" s="328">
        <v>2.4705866135545</v>
      </c>
      <c r="K126" s="327">
        <f t="shared" si="6"/>
        <v>-5.2376115745766985</v>
      </c>
      <c r="L126" s="45"/>
      <c r="M126" s="202">
        <f t="shared" si="7"/>
        <v>-0.14931762103592161</v>
      </c>
      <c r="N126" s="325">
        <v>46.914766526963497</v>
      </c>
      <c r="O126" s="329">
        <f t="shared" si="8"/>
        <v>8.6405369682681036E-3</v>
      </c>
      <c r="P126" s="330">
        <f t="shared" si="9"/>
        <v>1.9264726897509778E-2</v>
      </c>
      <c r="Q126" s="103"/>
    </row>
    <row r="127" spans="2:17" ht="14.15" customHeight="1">
      <c r="B127" s="324" t="s">
        <v>973</v>
      </c>
      <c r="C127" s="325">
        <v>9.9699999999999997E-2</v>
      </c>
      <c r="D127" s="326">
        <v>0</v>
      </c>
      <c r="E127" s="326">
        <v>0</v>
      </c>
      <c r="F127" s="325">
        <v>1.7198939999999999E-2</v>
      </c>
      <c r="G127" s="325">
        <v>1.6698000000000001E-2</v>
      </c>
      <c r="H127" s="327">
        <f t="shared" si="5"/>
        <v>8.2501060000000001E-2</v>
      </c>
      <c r="I127" s="45"/>
      <c r="J127" s="328">
        <v>1.119650994E-3</v>
      </c>
      <c r="K127" s="327">
        <f t="shared" si="6"/>
        <v>8.1381409006000008E-2</v>
      </c>
      <c r="L127" s="45"/>
      <c r="M127" s="202">
        <f t="shared" si="7"/>
        <v>4.442558329549219</v>
      </c>
      <c r="N127" s="325">
        <v>7.5777449316000903E-2</v>
      </c>
      <c r="O127" s="329">
        <f t="shared" si="8"/>
        <v>0</v>
      </c>
      <c r="P127" s="330">
        <f t="shared" si="9"/>
        <v>0</v>
      </c>
      <c r="Q127" s="103"/>
    </row>
    <row r="128" spans="2:17" ht="14.15" customHeight="1">
      <c r="B128" s="324" t="s">
        <v>974</v>
      </c>
      <c r="C128" s="325">
        <v>15.0312332860479</v>
      </c>
      <c r="D128" s="326">
        <v>0</v>
      </c>
      <c r="E128" s="326">
        <v>0</v>
      </c>
      <c r="F128" s="325">
        <v>13.661738720000001</v>
      </c>
      <c r="G128" s="325">
        <v>13.263824</v>
      </c>
      <c r="H128" s="327">
        <f t="shared" si="5"/>
        <v>1.3694945660478997</v>
      </c>
      <c r="I128" s="45"/>
      <c r="J128" s="328">
        <v>0.96861727524800001</v>
      </c>
      <c r="K128" s="327">
        <f t="shared" si="6"/>
        <v>0.40087729079989964</v>
      </c>
      <c r="L128" s="45"/>
      <c r="M128" s="202">
        <f t="shared" si="7"/>
        <v>2.7400378427572522E-2</v>
      </c>
      <c r="N128" s="325">
        <v>20.608019696070901</v>
      </c>
      <c r="O128" s="329">
        <f t="shared" si="8"/>
        <v>0</v>
      </c>
      <c r="P128" s="330">
        <f t="shared" si="9"/>
        <v>0</v>
      </c>
      <c r="Q128" s="103"/>
    </row>
    <row r="129" spans="2:17" ht="14.15" customHeight="1">
      <c r="B129" s="324" t="s">
        <v>975</v>
      </c>
      <c r="C129" s="325">
        <v>17.414040607225601</v>
      </c>
      <c r="D129" s="326">
        <v>0</v>
      </c>
      <c r="E129" s="326">
        <v>0</v>
      </c>
      <c r="F129" s="325">
        <v>15.41859221</v>
      </c>
      <c r="G129" s="325">
        <v>14.969507</v>
      </c>
      <c r="H129" s="327">
        <f t="shared" si="5"/>
        <v>1.9954483972256014</v>
      </c>
      <c r="I129" s="45"/>
      <c r="J129" s="328">
        <v>1.6591947077181</v>
      </c>
      <c r="K129" s="327">
        <f t="shared" si="6"/>
        <v>0.33625368950750145</v>
      </c>
      <c r="L129" s="45"/>
      <c r="M129" s="202">
        <f t="shared" si="7"/>
        <v>1.9689535367058614E-2</v>
      </c>
      <c r="N129" s="325">
        <v>36.113353783748302</v>
      </c>
      <c r="O129" s="329">
        <f t="shared" si="8"/>
        <v>0</v>
      </c>
      <c r="P129" s="330">
        <f t="shared" si="9"/>
        <v>0</v>
      </c>
      <c r="Q129" s="103"/>
    </row>
    <row r="130" spans="2:17" ht="14.15" customHeight="1">
      <c r="B130" s="324" t="s">
        <v>976</v>
      </c>
      <c r="C130" s="325">
        <v>0.4</v>
      </c>
      <c r="D130" s="326">
        <v>0</v>
      </c>
      <c r="E130" s="326">
        <v>0</v>
      </c>
      <c r="F130" s="325">
        <v>0.17640089</v>
      </c>
      <c r="G130" s="325">
        <v>0.171263</v>
      </c>
      <c r="H130" s="327">
        <f t="shared" si="5"/>
        <v>0.22359911000000002</v>
      </c>
      <c r="I130" s="45"/>
      <c r="J130" s="328">
        <v>7.6046423679000004E-3</v>
      </c>
      <c r="K130" s="327">
        <f t="shared" si="6"/>
        <v>0.21599446763210001</v>
      </c>
      <c r="L130" s="45"/>
      <c r="M130" s="202">
        <f t="shared" si="7"/>
        <v>1.1738476819286141</v>
      </c>
      <c r="N130" s="325">
        <v>0.13183066018423401</v>
      </c>
      <c r="O130" s="329">
        <f t="shared" si="8"/>
        <v>0</v>
      </c>
      <c r="P130" s="330">
        <f t="shared" si="9"/>
        <v>0</v>
      </c>
      <c r="Q130" s="103"/>
    </row>
    <row r="131" spans="2:17" ht="14.15" customHeight="1">
      <c r="B131" s="324" t="s">
        <v>977</v>
      </c>
      <c r="C131" s="325">
        <v>0.39944000000000002</v>
      </c>
      <c r="D131" s="326">
        <v>0</v>
      </c>
      <c r="E131" s="326">
        <v>0</v>
      </c>
      <c r="F131" s="325">
        <v>0.29799342000000001</v>
      </c>
      <c r="G131" s="325">
        <v>0.28931400000000002</v>
      </c>
      <c r="H131" s="327">
        <f t="shared" si="5"/>
        <v>0.10144658000000001</v>
      </c>
      <c r="I131" s="45"/>
      <c r="J131" s="328">
        <v>1.5355600932599999E-2</v>
      </c>
      <c r="K131" s="327">
        <f t="shared" si="6"/>
        <v>8.6090979067400014E-2</v>
      </c>
      <c r="L131" s="45"/>
      <c r="M131" s="202">
        <f t="shared" si="7"/>
        <v>0.27474468824307513</v>
      </c>
      <c r="N131" s="325">
        <v>0.901830744211786</v>
      </c>
      <c r="O131" s="329">
        <f t="shared" si="8"/>
        <v>0</v>
      </c>
      <c r="P131" s="330">
        <f t="shared" si="9"/>
        <v>0</v>
      </c>
      <c r="Q131" s="103"/>
    </row>
    <row r="132" spans="2:17" ht="14.15" customHeight="1">
      <c r="B132" s="324" t="s">
        <v>978</v>
      </c>
      <c r="C132" s="325">
        <v>0.244038536701909</v>
      </c>
      <c r="D132" s="326">
        <v>0</v>
      </c>
      <c r="E132" s="326">
        <v>0</v>
      </c>
      <c r="F132" s="325">
        <v>0.18791629000000001</v>
      </c>
      <c r="G132" s="325">
        <v>0.18244299999999999</v>
      </c>
      <c r="H132" s="327">
        <f t="shared" si="5"/>
        <v>5.612224670190899E-2</v>
      </c>
      <c r="I132" s="45"/>
      <c r="J132" s="328">
        <v>7.9676506960000004E-3</v>
      </c>
      <c r="K132" s="327">
        <f t="shared" si="6"/>
        <v>4.8154596005908989E-2</v>
      </c>
      <c r="L132" s="45"/>
      <c r="M132" s="202">
        <f t="shared" si="7"/>
        <v>0.24583228127231727</v>
      </c>
      <c r="N132" s="325">
        <v>0.33987592078747803</v>
      </c>
      <c r="O132" s="329">
        <f t="shared" si="8"/>
        <v>0</v>
      </c>
      <c r="P132" s="330">
        <f t="shared" si="9"/>
        <v>0</v>
      </c>
      <c r="Q132" s="103"/>
    </row>
    <row r="133" spans="2:17" ht="14.15" customHeight="1">
      <c r="B133" s="324" t="s">
        <v>979</v>
      </c>
      <c r="C133" s="325">
        <v>0.115034021982394</v>
      </c>
      <c r="D133" s="326">
        <v>0</v>
      </c>
      <c r="E133" s="326">
        <v>0</v>
      </c>
      <c r="F133" s="325">
        <v>7.2790099999999996E-2</v>
      </c>
      <c r="G133" s="325">
        <v>7.0669999999999997E-2</v>
      </c>
      <c r="H133" s="327">
        <f t="shared" si="5"/>
        <v>4.2243921982394003E-2</v>
      </c>
      <c r="I133" s="45"/>
      <c r="J133" s="328">
        <v>1.4641728615E-2</v>
      </c>
      <c r="K133" s="327">
        <f t="shared" si="6"/>
        <v>2.7602193367394001E-2</v>
      </c>
      <c r="L133" s="45"/>
      <c r="M133" s="202">
        <f t="shared" si="7"/>
        <v>0.31569960053035545</v>
      </c>
      <c r="N133" s="325">
        <v>0.232763509387788</v>
      </c>
      <c r="O133" s="329">
        <f t="shared" si="8"/>
        <v>0</v>
      </c>
      <c r="P133" s="330">
        <f t="shared" si="9"/>
        <v>0</v>
      </c>
      <c r="Q133" s="103"/>
    </row>
    <row r="134" spans="2:17" ht="14.15" customHeight="1">
      <c r="B134" s="324" t="s">
        <v>980</v>
      </c>
      <c r="C134" s="325">
        <v>9.9180000000000004E-2</v>
      </c>
      <c r="D134" s="326">
        <v>0</v>
      </c>
      <c r="E134" s="326">
        <v>0</v>
      </c>
      <c r="F134" s="325">
        <v>4.5124299999999999E-2</v>
      </c>
      <c r="G134" s="325">
        <v>4.3810000000000002E-2</v>
      </c>
      <c r="H134" s="327">
        <f t="shared" si="5"/>
        <v>5.4055700000000005E-2</v>
      </c>
      <c r="I134" s="45"/>
      <c r="J134" s="328">
        <v>2.7480698700000001E-3</v>
      </c>
      <c r="K134" s="327">
        <f t="shared" si="6"/>
        <v>5.1307630130000004E-2</v>
      </c>
      <c r="L134" s="45"/>
      <c r="M134" s="202">
        <f t="shared" si="7"/>
        <v>1.0717587257394743</v>
      </c>
      <c r="N134" s="325">
        <v>5.9735767895981E-2</v>
      </c>
      <c r="O134" s="329">
        <f t="shared" si="8"/>
        <v>0</v>
      </c>
      <c r="P134" s="330">
        <f t="shared" si="9"/>
        <v>0</v>
      </c>
      <c r="Q134" s="103"/>
    </row>
    <row r="135" spans="2:17" ht="14.15" customHeight="1">
      <c r="B135" s="324" t="s">
        <v>981</v>
      </c>
      <c r="C135" s="325">
        <v>9.919E-2</v>
      </c>
      <c r="D135" s="326">
        <v>0</v>
      </c>
      <c r="E135" s="326">
        <v>0</v>
      </c>
      <c r="F135" s="325">
        <v>6.2863989999999995E-2</v>
      </c>
      <c r="G135" s="325">
        <v>6.1032999999999997E-2</v>
      </c>
      <c r="H135" s="327">
        <f t="shared" si="5"/>
        <v>3.6326010000000006E-2</v>
      </c>
      <c r="I135" s="45"/>
      <c r="J135" s="328">
        <v>4.1295355031000002E-3</v>
      </c>
      <c r="K135" s="327">
        <f t="shared" si="6"/>
        <v>3.2196474496900003E-2</v>
      </c>
      <c r="L135" s="45"/>
      <c r="M135" s="202">
        <f t="shared" si="7"/>
        <v>0.48059083702663441</v>
      </c>
      <c r="N135" s="325">
        <v>0.21422482279937999</v>
      </c>
      <c r="O135" s="329">
        <f t="shared" si="8"/>
        <v>0</v>
      </c>
      <c r="P135" s="330">
        <f t="shared" si="9"/>
        <v>0</v>
      </c>
      <c r="Q135" s="103"/>
    </row>
    <row r="136" spans="2:17" ht="14.15" customHeight="1">
      <c r="B136" s="324" t="s">
        <v>982</v>
      </c>
      <c r="C136" s="325">
        <v>9.9379999999999996E-2</v>
      </c>
      <c r="D136" s="326">
        <v>0</v>
      </c>
      <c r="E136" s="326">
        <v>0</v>
      </c>
      <c r="F136" s="325">
        <v>9.1786389999999995E-2</v>
      </c>
      <c r="G136" s="325">
        <v>8.9112999999999998E-2</v>
      </c>
      <c r="H136" s="327">
        <f t="shared" si="5"/>
        <v>7.5936100000000006E-3</v>
      </c>
      <c r="I136" s="45"/>
      <c r="J136" s="328">
        <v>5.6466987127999999E-3</v>
      </c>
      <c r="K136" s="327">
        <f t="shared" si="6"/>
        <v>1.9469112872000007E-3</v>
      </c>
      <c r="L136" s="45"/>
      <c r="M136" s="202">
        <f t="shared" si="7"/>
        <v>1.9982033957055809E-2</v>
      </c>
      <c r="N136" s="325">
        <v>0.119471535791962</v>
      </c>
      <c r="O136" s="329">
        <f t="shared" si="8"/>
        <v>0</v>
      </c>
      <c r="P136" s="330">
        <f t="shared" si="9"/>
        <v>0</v>
      </c>
      <c r="Q136" s="103"/>
    </row>
    <row r="137" spans="2:17" ht="14.15" customHeight="1">
      <c r="B137" s="324" t="s">
        <v>983</v>
      </c>
      <c r="C137" s="325">
        <v>0.19878000000000001</v>
      </c>
      <c r="D137" s="326">
        <v>0</v>
      </c>
      <c r="E137" s="326">
        <v>0</v>
      </c>
      <c r="F137" s="325">
        <v>0.13842582</v>
      </c>
      <c r="G137" s="325">
        <v>0.13439400000000001</v>
      </c>
      <c r="H137" s="327">
        <f t="shared" si="5"/>
        <v>6.0354180000000007E-2</v>
      </c>
      <c r="I137" s="45"/>
      <c r="J137" s="328">
        <v>8.0162392362000002E-3</v>
      </c>
      <c r="K137" s="327">
        <f t="shared" si="6"/>
        <v>5.2337940763800009E-2</v>
      </c>
      <c r="L137" s="45"/>
      <c r="M137" s="202">
        <f t="shared" si="7"/>
        <v>0.35739691886866226</v>
      </c>
      <c r="N137" s="325">
        <v>0.14007007644574901</v>
      </c>
      <c r="O137" s="329">
        <f t="shared" si="8"/>
        <v>0</v>
      </c>
      <c r="P137" s="330">
        <f t="shared" si="9"/>
        <v>0</v>
      </c>
      <c r="Q137" s="103"/>
    </row>
    <row r="138" spans="2:17" ht="14.15" customHeight="1">
      <c r="B138" s="324" t="s">
        <v>984</v>
      </c>
      <c r="C138" s="325">
        <v>8.8986609499204103</v>
      </c>
      <c r="D138" s="326">
        <v>0</v>
      </c>
      <c r="E138" s="326">
        <v>0</v>
      </c>
      <c r="F138" s="325">
        <v>6.3654298699999998</v>
      </c>
      <c r="G138" s="325">
        <v>6.1800290000000002</v>
      </c>
      <c r="H138" s="327">
        <f t="shared" si="5"/>
        <v>2.5332310799204105</v>
      </c>
      <c r="I138" s="45"/>
      <c r="J138" s="328">
        <v>0.23908554591719999</v>
      </c>
      <c r="K138" s="327">
        <f t="shared" si="6"/>
        <v>2.2941455340032104</v>
      </c>
      <c r="L138" s="45"/>
      <c r="M138" s="202">
        <f t="shared" si="7"/>
        <v>0.34736016036456052</v>
      </c>
      <c r="N138" s="325">
        <v>5.5635627019673599</v>
      </c>
      <c r="O138" s="329">
        <f t="shared" si="8"/>
        <v>0</v>
      </c>
      <c r="P138" s="330">
        <f t="shared" si="9"/>
        <v>0</v>
      </c>
      <c r="Q138" s="103"/>
    </row>
    <row r="139" spans="2:17" ht="14.15" customHeight="1">
      <c r="B139" s="324" t="s">
        <v>985</v>
      </c>
      <c r="C139" s="325">
        <v>0.141134363521429</v>
      </c>
      <c r="D139" s="326">
        <v>0</v>
      </c>
      <c r="E139" s="326">
        <v>0</v>
      </c>
      <c r="F139" s="325">
        <v>0.12674356000000001</v>
      </c>
      <c r="G139" s="325">
        <v>0.12305199999999999</v>
      </c>
      <c r="H139" s="327">
        <f t="shared" si="5"/>
        <v>1.4390803521428991E-2</v>
      </c>
      <c r="I139" s="45"/>
      <c r="J139" s="328">
        <v>1.49189844476E-2</v>
      </c>
      <c r="K139" s="327">
        <f t="shared" si="6"/>
        <v>-5.281809261710093E-4</v>
      </c>
      <c r="L139" s="45"/>
      <c r="M139" s="202">
        <f t="shared" si="7"/>
        <v>-3.7284444397818911E-3</v>
      </c>
      <c r="N139" s="325">
        <v>0.235611068688623</v>
      </c>
      <c r="O139" s="329">
        <f t="shared" si="8"/>
        <v>4.3393718009172147E-5</v>
      </c>
      <c r="P139" s="330">
        <f t="shared" si="9"/>
        <v>6.0322900279329997E-8</v>
      </c>
      <c r="Q139" s="103"/>
    </row>
    <row r="140" spans="2:17" ht="14.15" customHeight="1">
      <c r="B140" s="324" t="s">
        <v>986</v>
      </c>
      <c r="C140" s="325">
        <v>2.6447648751478301</v>
      </c>
      <c r="D140" s="326">
        <v>0</v>
      </c>
      <c r="E140" s="326">
        <v>0</v>
      </c>
      <c r="F140" s="325">
        <v>2.27577264</v>
      </c>
      <c r="G140" s="325">
        <v>2.2094879999999999</v>
      </c>
      <c r="H140" s="327">
        <f t="shared" si="5"/>
        <v>0.36899223514783008</v>
      </c>
      <c r="I140" s="45"/>
      <c r="J140" s="328">
        <v>0.198333585576</v>
      </c>
      <c r="K140" s="327">
        <f t="shared" si="6"/>
        <v>0.17065864957183008</v>
      </c>
      <c r="L140" s="45"/>
      <c r="M140" s="202">
        <f t="shared" si="7"/>
        <v>6.8977899092468764E-2</v>
      </c>
      <c r="N140" s="325">
        <v>5.3498472049721704</v>
      </c>
      <c r="O140" s="329">
        <f t="shared" si="8"/>
        <v>0</v>
      </c>
      <c r="P140" s="330">
        <f t="shared" si="9"/>
        <v>0</v>
      </c>
      <c r="Q140" s="103"/>
    </row>
    <row r="141" spans="2:17" ht="14.15" customHeight="1">
      <c r="B141" s="324" t="s">
        <v>987</v>
      </c>
      <c r="C141" s="325">
        <v>6.2685000000000005E-2</v>
      </c>
      <c r="D141" s="326">
        <v>0</v>
      </c>
      <c r="E141" s="326">
        <v>0</v>
      </c>
      <c r="F141" s="325">
        <v>3.3721170000000002E-2</v>
      </c>
      <c r="G141" s="325">
        <v>3.2738999999999997E-2</v>
      </c>
      <c r="H141" s="327">
        <f t="shared" ref="H141:H204" si="10">+C141+D141-E141-F141</f>
        <v>2.8963830000000003E-2</v>
      </c>
      <c r="I141" s="45"/>
      <c r="J141" s="328">
        <v>8.1413020730999996E-3</v>
      </c>
      <c r="K141" s="327">
        <f t="shared" ref="K141:K204" si="11">+H141-J141</f>
        <v>2.0822527926900002E-2</v>
      </c>
      <c r="L141" s="45"/>
      <c r="M141" s="202">
        <f t="shared" ref="M141:M204" si="12">+IF(ISERROR(K141/(F141+J141)),0,K141/(F141+J141))</f>
        <v>0.49740320854773756</v>
      </c>
      <c r="N141" s="325">
        <v>0.109951832054691</v>
      </c>
      <c r="O141" s="329">
        <f t="shared" ref="O141:O204" si="13">IF(K141&lt;0,N141/$N$263,0)</f>
        <v>0</v>
      </c>
      <c r="P141" s="330">
        <f t="shared" ref="P141:P204" si="14">(M141^2*O141)*100</f>
        <v>0</v>
      </c>
      <c r="Q141" s="103"/>
    </row>
    <row r="142" spans="2:17" ht="14.15" customHeight="1">
      <c r="B142" s="324" t="s">
        <v>988</v>
      </c>
      <c r="C142" s="325">
        <v>0.142906168318605</v>
      </c>
      <c r="D142" s="326">
        <v>0</v>
      </c>
      <c r="E142" s="326">
        <v>0</v>
      </c>
      <c r="F142" s="325">
        <v>0.11795972</v>
      </c>
      <c r="G142" s="325">
        <v>0.114524</v>
      </c>
      <c r="H142" s="327">
        <f t="shared" si="10"/>
        <v>2.4946448318605E-2</v>
      </c>
      <c r="I142" s="45"/>
      <c r="J142" s="328">
        <v>5.4650738275999998E-3</v>
      </c>
      <c r="K142" s="327">
        <f t="shared" si="11"/>
        <v>1.9481374491005E-2</v>
      </c>
      <c r="L142" s="45"/>
      <c r="M142" s="202">
        <f t="shared" si="12"/>
        <v>0.15784004077994751</v>
      </c>
      <c r="N142" s="325">
        <v>0.224615885483154</v>
      </c>
      <c r="O142" s="329">
        <f t="shared" si="13"/>
        <v>0</v>
      </c>
      <c r="P142" s="330">
        <f t="shared" si="14"/>
        <v>0</v>
      </c>
      <c r="Q142" s="103"/>
    </row>
    <row r="143" spans="2:17" ht="14.15" customHeight="1">
      <c r="B143" s="324" t="s">
        <v>989</v>
      </c>
      <c r="C143" s="325">
        <v>0.54725000000000001</v>
      </c>
      <c r="D143" s="326">
        <v>0</v>
      </c>
      <c r="E143" s="326">
        <v>0</v>
      </c>
      <c r="F143" s="325">
        <v>0.44040121999999998</v>
      </c>
      <c r="G143" s="325">
        <v>0.42757400000000001</v>
      </c>
      <c r="H143" s="327">
        <f t="shared" si="10"/>
        <v>0.10684878000000003</v>
      </c>
      <c r="I143" s="45"/>
      <c r="J143" s="328">
        <v>2.6525365480599999E-2</v>
      </c>
      <c r="K143" s="327">
        <f t="shared" si="11"/>
        <v>8.0323414519400033E-2</v>
      </c>
      <c r="L143" s="45"/>
      <c r="M143" s="202">
        <f t="shared" si="12"/>
        <v>0.17202578952904224</v>
      </c>
      <c r="N143" s="325">
        <v>0.61887174042211701</v>
      </c>
      <c r="O143" s="329">
        <f t="shared" si="13"/>
        <v>0</v>
      </c>
      <c r="P143" s="330">
        <f t="shared" si="14"/>
        <v>0</v>
      </c>
      <c r="Q143" s="103"/>
    </row>
    <row r="144" spans="2:17" ht="14.15" customHeight="1">
      <c r="B144" s="324" t="s">
        <v>990</v>
      </c>
      <c r="C144" s="325">
        <v>2.7012277918894698</v>
      </c>
      <c r="D144" s="326">
        <v>0</v>
      </c>
      <c r="E144" s="326">
        <v>0</v>
      </c>
      <c r="F144" s="325">
        <v>3.0232055299999998</v>
      </c>
      <c r="G144" s="325">
        <v>2.9351509999999998</v>
      </c>
      <c r="H144" s="327">
        <f t="shared" si="10"/>
        <v>-0.32197773811052999</v>
      </c>
      <c r="I144" s="45"/>
      <c r="J144" s="328">
        <v>0.26555837375519997</v>
      </c>
      <c r="K144" s="327">
        <f t="shared" si="11"/>
        <v>-0.58753611186572996</v>
      </c>
      <c r="L144" s="45"/>
      <c r="M144" s="202">
        <f t="shared" si="12"/>
        <v>-0.17864952579747828</v>
      </c>
      <c r="N144" s="325">
        <v>6.0538470757159502</v>
      </c>
      <c r="O144" s="329">
        <f t="shared" si="13"/>
        <v>1.1149685553247285E-3</v>
      </c>
      <c r="P144" s="330">
        <f t="shared" si="14"/>
        <v>3.5584949593098414E-3</v>
      </c>
      <c r="Q144" s="103"/>
    </row>
    <row r="145" spans="2:17" ht="14.15" customHeight="1">
      <c r="B145" s="324" t="s">
        <v>991</v>
      </c>
      <c r="C145" s="325">
        <v>0.42785000000000001</v>
      </c>
      <c r="D145" s="326">
        <v>0</v>
      </c>
      <c r="E145" s="326">
        <v>0</v>
      </c>
      <c r="F145" s="325">
        <v>0.20771803999999999</v>
      </c>
      <c r="G145" s="325">
        <v>0.20166799999999999</v>
      </c>
      <c r="H145" s="327">
        <f t="shared" si="10"/>
        <v>0.22013196000000002</v>
      </c>
      <c r="I145" s="45"/>
      <c r="J145" s="328">
        <v>9.1063588735999998E-3</v>
      </c>
      <c r="K145" s="327">
        <f t="shared" si="11"/>
        <v>0.21102560112640001</v>
      </c>
      <c r="L145" s="45"/>
      <c r="M145" s="202">
        <f t="shared" si="12"/>
        <v>0.97325578773733645</v>
      </c>
      <c r="N145" s="325">
        <v>0.50577842745157797</v>
      </c>
      <c r="O145" s="329">
        <f t="shared" si="13"/>
        <v>0</v>
      </c>
      <c r="P145" s="330">
        <f t="shared" si="14"/>
        <v>0</v>
      </c>
      <c r="Q145" s="103"/>
    </row>
    <row r="146" spans="2:17" ht="14.15" customHeight="1">
      <c r="B146" s="324" t="s">
        <v>992</v>
      </c>
      <c r="C146" s="325">
        <v>5.3757789244444402E-2</v>
      </c>
      <c r="D146" s="326">
        <v>0</v>
      </c>
      <c r="E146" s="326">
        <v>0</v>
      </c>
      <c r="F146" s="325">
        <v>3.7304539999999997E-2</v>
      </c>
      <c r="G146" s="325">
        <v>3.6218E-2</v>
      </c>
      <c r="H146" s="327">
        <f t="shared" si="10"/>
        <v>1.6453249244444405E-2</v>
      </c>
      <c r="I146" s="45"/>
      <c r="J146" s="328">
        <v>2.3901018778000002E-3</v>
      </c>
      <c r="K146" s="327">
        <f t="shared" si="11"/>
        <v>1.4063147366644406E-2</v>
      </c>
      <c r="L146" s="45"/>
      <c r="M146" s="202">
        <f t="shared" si="12"/>
        <v>0.35428326598682569</v>
      </c>
      <c r="N146" s="325">
        <v>9.4244427475449297E-2</v>
      </c>
      <c r="O146" s="329">
        <f t="shared" si="13"/>
        <v>0</v>
      </c>
      <c r="P146" s="330">
        <f t="shared" si="14"/>
        <v>0</v>
      </c>
      <c r="Q146" s="103"/>
    </row>
    <row r="147" spans="2:17" ht="14.15" customHeight="1">
      <c r="B147" s="324" t="s">
        <v>993</v>
      </c>
      <c r="C147" s="325">
        <v>9.9500000000000005E-3</v>
      </c>
      <c r="D147" s="326">
        <v>0</v>
      </c>
      <c r="E147" s="326">
        <v>0</v>
      </c>
      <c r="F147" s="325">
        <v>3.1013299999999998E-3</v>
      </c>
      <c r="G147" s="325">
        <v>3.0109999999999998E-3</v>
      </c>
      <c r="H147" s="327">
        <f t="shared" si="10"/>
        <v>6.8486700000000011E-3</v>
      </c>
      <c r="I147" s="45"/>
      <c r="J147" s="328">
        <v>2.3033577910000001E-4</v>
      </c>
      <c r="K147" s="327">
        <f t="shared" si="11"/>
        <v>6.6183342209000014E-3</v>
      </c>
      <c r="L147" s="45"/>
      <c r="M147" s="202">
        <f t="shared" si="12"/>
        <v>1.9864940422348865</v>
      </c>
      <c r="N147" s="325">
        <v>2.0419625953014001E-2</v>
      </c>
      <c r="O147" s="329">
        <f t="shared" si="13"/>
        <v>0</v>
      </c>
      <c r="P147" s="330">
        <f t="shared" si="14"/>
        <v>0</v>
      </c>
      <c r="Q147" s="103"/>
    </row>
    <row r="148" spans="2:17" ht="14.15" customHeight="1">
      <c r="B148" s="324" t="s">
        <v>994</v>
      </c>
      <c r="C148" s="325">
        <v>0.20596500000000001</v>
      </c>
      <c r="D148" s="326">
        <v>0</v>
      </c>
      <c r="E148" s="326">
        <v>0</v>
      </c>
      <c r="F148" s="325">
        <v>0.11589457</v>
      </c>
      <c r="G148" s="325">
        <v>0.11251899999999999</v>
      </c>
      <c r="H148" s="327">
        <f t="shared" si="10"/>
        <v>9.0070430000000007E-2</v>
      </c>
      <c r="I148" s="45"/>
      <c r="J148" s="328">
        <v>6.9698994398000001E-3</v>
      </c>
      <c r="K148" s="327">
        <f t="shared" si="11"/>
        <v>8.3100530560200003E-2</v>
      </c>
      <c r="L148" s="45"/>
      <c r="M148" s="202">
        <f t="shared" si="12"/>
        <v>0.67635933267849113</v>
      </c>
      <c r="N148" s="325">
        <v>0.19791329769844401</v>
      </c>
      <c r="O148" s="329">
        <f t="shared" si="13"/>
        <v>0</v>
      </c>
      <c r="P148" s="330">
        <f t="shared" si="14"/>
        <v>0</v>
      </c>
      <c r="Q148" s="103"/>
    </row>
    <row r="149" spans="2:17" ht="14.15" customHeight="1">
      <c r="B149" s="324" t="s">
        <v>995</v>
      </c>
      <c r="C149" s="325">
        <v>6.5372696662676005E-2</v>
      </c>
      <c r="D149" s="326">
        <v>0</v>
      </c>
      <c r="E149" s="326">
        <v>0</v>
      </c>
      <c r="F149" s="325">
        <v>4.7589090000000001E-2</v>
      </c>
      <c r="G149" s="325">
        <v>4.6203000000000001E-2</v>
      </c>
      <c r="H149" s="327">
        <f t="shared" si="10"/>
        <v>1.7783606662676005E-2</v>
      </c>
      <c r="I149" s="45"/>
      <c r="J149" s="328">
        <v>7.2992146241999999E-3</v>
      </c>
      <c r="K149" s="327">
        <f t="shared" si="11"/>
        <v>1.0484392038476006E-2</v>
      </c>
      <c r="L149" s="45"/>
      <c r="M149" s="202">
        <f t="shared" si="12"/>
        <v>0.19101322422433659</v>
      </c>
      <c r="N149" s="325">
        <v>0.17121070991373299</v>
      </c>
      <c r="O149" s="329">
        <f t="shared" si="13"/>
        <v>0</v>
      </c>
      <c r="P149" s="330">
        <f t="shared" si="14"/>
        <v>0</v>
      </c>
      <c r="Q149" s="103"/>
    </row>
    <row r="150" spans="2:17" ht="14.15" customHeight="1">
      <c r="B150" s="324" t="s">
        <v>996</v>
      </c>
      <c r="C150" s="325">
        <v>0.46765000000000001</v>
      </c>
      <c r="D150" s="326">
        <v>0</v>
      </c>
      <c r="E150" s="326">
        <v>0</v>
      </c>
      <c r="F150" s="325">
        <v>0.35802697</v>
      </c>
      <c r="G150" s="325">
        <v>0.34759899999999999</v>
      </c>
      <c r="H150" s="327">
        <f t="shared" si="10"/>
        <v>0.10962303000000001</v>
      </c>
      <c r="I150" s="45"/>
      <c r="J150" s="328">
        <v>1.93620985376E-2</v>
      </c>
      <c r="K150" s="327">
        <f t="shared" si="11"/>
        <v>9.026093146240001E-2</v>
      </c>
      <c r="L150" s="45"/>
      <c r="M150" s="202">
        <f t="shared" si="12"/>
        <v>0.23917208787251118</v>
      </c>
      <c r="N150" s="325">
        <v>0.40839251906028101</v>
      </c>
      <c r="O150" s="329">
        <f t="shared" si="13"/>
        <v>0</v>
      </c>
      <c r="P150" s="330">
        <f t="shared" si="14"/>
        <v>0</v>
      </c>
      <c r="Q150" s="103"/>
    </row>
    <row r="151" spans="2:17" ht="14.15" customHeight="1">
      <c r="B151" s="324" t="s">
        <v>997</v>
      </c>
      <c r="C151" s="325">
        <v>0.14924999999999999</v>
      </c>
      <c r="D151" s="326">
        <v>0</v>
      </c>
      <c r="E151" s="326">
        <v>0</v>
      </c>
      <c r="F151" s="325">
        <v>7.3360720000000004E-2</v>
      </c>
      <c r="G151" s="325">
        <v>7.1223999999999996E-2</v>
      </c>
      <c r="H151" s="327">
        <f t="shared" si="10"/>
        <v>7.588927999999999E-2</v>
      </c>
      <c r="I151" s="45"/>
      <c r="J151" s="328">
        <v>6.1652349088E-3</v>
      </c>
      <c r="K151" s="327">
        <f t="shared" si="11"/>
        <v>6.972404509119999E-2</v>
      </c>
      <c r="L151" s="45"/>
      <c r="M151" s="202">
        <f t="shared" si="12"/>
        <v>0.876745776534959</v>
      </c>
      <c r="N151" s="325">
        <v>0.190059595408823</v>
      </c>
      <c r="O151" s="329">
        <f t="shared" si="13"/>
        <v>0</v>
      </c>
      <c r="P151" s="330">
        <f t="shared" si="14"/>
        <v>0</v>
      </c>
      <c r="Q151" s="103"/>
    </row>
    <row r="152" spans="2:17" ht="14.15" customHeight="1">
      <c r="B152" s="324" t="s">
        <v>998</v>
      </c>
      <c r="C152" s="325">
        <v>0.13930000000000001</v>
      </c>
      <c r="D152" s="326">
        <v>0</v>
      </c>
      <c r="E152" s="326">
        <v>0</v>
      </c>
      <c r="F152" s="325">
        <v>0.11399113</v>
      </c>
      <c r="G152" s="325">
        <v>0.11067100000000001</v>
      </c>
      <c r="H152" s="327">
        <f t="shared" si="10"/>
        <v>2.5308870000000011E-2</v>
      </c>
      <c r="I152" s="45"/>
      <c r="J152" s="328">
        <v>5.0669057284999999E-3</v>
      </c>
      <c r="K152" s="327">
        <f t="shared" si="11"/>
        <v>2.0241964271500011E-2</v>
      </c>
      <c r="L152" s="45"/>
      <c r="M152" s="202">
        <f t="shared" si="12"/>
        <v>0.17001762331825965</v>
      </c>
      <c r="N152" s="325">
        <v>0.14136664121317399</v>
      </c>
      <c r="O152" s="329">
        <f t="shared" si="13"/>
        <v>0</v>
      </c>
      <c r="P152" s="330">
        <f t="shared" si="14"/>
        <v>0</v>
      </c>
      <c r="Q152" s="103"/>
    </row>
    <row r="153" spans="2:17" ht="14.15" customHeight="1">
      <c r="B153" s="324" t="s">
        <v>999</v>
      </c>
      <c r="C153" s="325">
        <v>0.88110079563695698</v>
      </c>
      <c r="D153" s="326">
        <v>0</v>
      </c>
      <c r="E153" s="326">
        <v>0</v>
      </c>
      <c r="F153" s="325">
        <v>0.84042128999999999</v>
      </c>
      <c r="G153" s="325">
        <v>0.81594299999999997</v>
      </c>
      <c r="H153" s="327">
        <f t="shared" si="10"/>
        <v>4.0679505636956992E-2</v>
      </c>
      <c r="I153" s="45"/>
      <c r="J153" s="328">
        <v>8.28319223424E-2</v>
      </c>
      <c r="K153" s="327">
        <f t="shared" si="11"/>
        <v>-4.2152416705443008E-2</v>
      </c>
      <c r="L153" s="45"/>
      <c r="M153" s="202">
        <f t="shared" si="12"/>
        <v>-4.5656398636834919E-2</v>
      </c>
      <c r="N153" s="325">
        <v>1.03825944268787</v>
      </c>
      <c r="O153" s="329">
        <f t="shared" si="13"/>
        <v>1.9122165069375278E-4</v>
      </c>
      <c r="P153" s="330">
        <f t="shared" si="14"/>
        <v>3.9860281903302047E-5</v>
      </c>
      <c r="Q153" s="103"/>
    </row>
    <row r="154" spans="2:17" ht="14.15" customHeight="1">
      <c r="B154" s="324" t="s">
        <v>1000</v>
      </c>
      <c r="C154" s="325">
        <v>0.32808666843548401</v>
      </c>
      <c r="D154" s="326">
        <v>0</v>
      </c>
      <c r="E154" s="326">
        <v>0</v>
      </c>
      <c r="F154" s="325">
        <v>0.66410795</v>
      </c>
      <c r="G154" s="325">
        <v>0.64476500000000003</v>
      </c>
      <c r="H154" s="327">
        <f t="shared" si="10"/>
        <v>-0.33602128156451599</v>
      </c>
      <c r="I154" s="45"/>
      <c r="J154" s="328">
        <v>0.134521706352</v>
      </c>
      <c r="K154" s="327">
        <f t="shared" si="11"/>
        <v>-0.470542987916516</v>
      </c>
      <c r="L154" s="45"/>
      <c r="M154" s="202">
        <f t="shared" si="12"/>
        <v>-0.58918797238994824</v>
      </c>
      <c r="N154" s="325">
        <v>1.0790986945938901</v>
      </c>
      <c r="O154" s="329">
        <f t="shared" si="13"/>
        <v>1.9874322848200781E-4</v>
      </c>
      <c r="P154" s="330">
        <f t="shared" si="14"/>
        <v>6.899221459682461E-3</v>
      </c>
      <c r="Q154" s="103"/>
    </row>
    <row r="155" spans="2:17" ht="14.15" customHeight="1">
      <c r="B155" s="324" t="s">
        <v>1001</v>
      </c>
      <c r="C155" s="325">
        <v>9.0545E-2</v>
      </c>
      <c r="D155" s="326">
        <v>0</v>
      </c>
      <c r="E155" s="326">
        <v>0</v>
      </c>
      <c r="F155" s="325">
        <v>5.223233E-2</v>
      </c>
      <c r="G155" s="325">
        <v>5.0710999999999999E-2</v>
      </c>
      <c r="H155" s="327">
        <f t="shared" si="10"/>
        <v>3.831267E-2</v>
      </c>
      <c r="I155" s="45"/>
      <c r="J155" s="328">
        <v>3.3982353897999999E-3</v>
      </c>
      <c r="K155" s="327">
        <f t="shared" si="11"/>
        <v>3.4914434610200003E-2</v>
      </c>
      <c r="L155" s="45"/>
      <c r="M155" s="202">
        <f t="shared" si="12"/>
        <v>0.62761243509852316</v>
      </c>
      <c r="N155" s="325">
        <v>0.13979590075525</v>
      </c>
      <c r="O155" s="329">
        <f t="shared" si="13"/>
        <v>0</v>
      </c>
      <c r="P155" s="330">
        <f t="shared" si="14"/>
        <v>0</v>
      </c>
      <c r="Q155" s="103"/>
    </row>
    <row r="156" spans="2:17" ht="14.15" customHeight="1">
      <c r="B156" s="324" t="s">
        <v>1002</v>
      </c>
      <c r="C156" s="325">
        <v>0.16317999999999999</v>
      </c>
      <c r="D156" s="326">
        <v>0</v>
      </c>
      <c r="E156" s="326">
        <v>0</v>
      </c>
      <c r="F156" s="325">
        <v>0.14700160000000001</v>
      </c>
      <c r="G156" s="325">
        <v>0.14272000000000001</v>
      </c>
      <c r="H156" s="327">
        <f t="shared" si="10"/>
        <v>1.6178399999999982E-2</v>
      </c>
      <c r="I156" s="45"/>
      <c r="J156" s="328">
        <v>9.5007134079999993E-3</v>
      </c>
      <c r="K156" s="327">
        <f t="shared" si="11"/>
        <v>6.6776865919999824E-3</v>
      </c>
      <c r="L156" s="45"/>
      <c r="M156" s="202">
        <f t="shared" si="12"/>
        <v>4.2668293181017197E-2</v>
      </c>
      <c r="N156" s="325">
        <v>0.30158216792143799</v>
      </c>
      <c r="O156" s="329">
        <f t="shared" si="13"/>
        <v>0</v>
      </c>
      <c r="P156" s="330">
        <f t="shared" si="14"/>
        <v>0</v>
      </c>
      <c r="Q156" s="103"/>
    </row>
    <row r="157" spans="2:17" ht="14.15" customHeight="1">
      <c r="B157" s="324" t="s">
        <v>1003</v>
      </c>
      <c r="C157" s="325">
        <v>0.6169</v>
      </c>
      <c r="D157" s="326">
        <v>0</v>
      </c>
      <c r="E157" s="326">
        <v>0</v>
      </c>
      <c r="F157" s="325">
        <v>0.40299780000000002</v>
      </c>
      <c r="G157" s="325">
        <v>0.39126</v>
      </c>
      <c r="H157" s="327">
        <f t="shared" si="10"/>
        <v>0.21390219999999999</v>
      </c>
      <c r="I157" s="45"/>
      <c r="J157" s="328">
        <v>4.2649257173999998E-2</v>
      </c>
      <c r="K157" s="327">
        <f t="shared" si="11"/>
        <v>0.17125294282599998</v>
      </c>
      <c r="L157" s="45"/>
      <c r="M157" s="202">
        <f t="shared" si="12"/>
        <v>0.38427930818610878</v>
      </c>
      <c r="N157" s="325">
        <v>0.86547799231621003</v>
      </c>
      <c r="O157" s="329">
        <f t="shared" si="13"/>
        <v>0</v>
      </c>
      <c r="P157" s="330">
        <f t="shared" si="14"/>
        <v>0</v>
      </c>
      <c r="Q157" s="103"/>
    </row>
    <row r="158" spans="2:17" ht="14.15" customHeight="1">
      <c r="B158" s="324" t="s">
        <v>1004</v>
      </c>
      <c r="C158" s="325">
        <v>4.0794999999999998E-2</v>
      </c>
      <c r="D158" s="326">
        <v>0</v>
      </c>
      <c r="E158" s="326">
        <v>0</v>
      </c>
      <c r="F158" s="325">
        <v>1.1900620000000001E-2</v>
      </c>
      <c r="G158" s="325">
        <v>1.1554E-2</v>
      </c>
      <c r="H158" s="327">
        <f t="shared" si="10"/>
        <v>2.8894379999999997E-2</v>
      </c>
      <c r="I158" s="45"/>
      <c r="J158" s="328">
        <v>1.7467730035999999E-3</v>
      </c>
      <c r="K158" s="327">
        <f t="shared" si="11"/>
        <v>2.7147606996399998E-2</v>
      </c>
      <c r="L158" s="45"/>
      <c r="M158" s="202">
        <f t="shared" si="12"/>
        <v>1.9892155951864814</v>
      </c>
      <c r="N158" s="325">
        <v>3.1414809158483097E-2</v>
      </c>
      <c r="O158" s="329">
        <f t="shared" si="13"/>
        <v>0</v>
      </c>
      <c r="P158" s="330">
        <f t="shared" si="14"/>
        <v>0</v>
      </c>
      <c r="Q158" s="103"/>
    </row>
    <row r="159" spans="2:17" ht="14.15" customHeight="1">
      <c r="B159" s="324" t="s">
        <v>1005</v>
      </c>
      <c r="C159" s="325">
        <v>1.1639999999999999</v>
      </c>
      <c r="D159" s="326">
        <v>0</v>
      </c>
      <c r="E159" s="326">
        <v>0</v>
      </c>
      <c r="F159" s="325">
        <v>0.82181433999999998</v>
      </c>
      <c r="G159" s="325">
        <v>0.79787799999999998</v>
      </c>
      <c r="H159" s="327">
        <f t="shared" si="10"/>
        <v>0.34218565999999995</v>
      </c>
      <c r="I159" s="45"/>
      <c r="J159" s="328">
        <v>6.9040622703400001E-2</v>
      </c>
      <c r="K159" s="327">
        <f t="shared" si="11"/>
        <v>0.27314503729659995</v>
      </c>
      <c r="L159" s="45"/>
      <c r="M159" s="202">
        <f t="shared" si="12"/>
        <v>0.30660999683687062</v>
      </c>
      <c r="N159" s="325">
        <v>1.5126230609809601</v>
      </c>
      <c r="O159" s="329">
        <f t="shared" si="13"/>
        <v>0</v>
      </c>
      <c r="P159" s="330">
        <f t="shared" si="14"/>
        <v>0</v>
      </c>
      <c r="Q159" s="103"/>
    </row>
    <row r="160" spans="2:17" ht="14.15" customHeight="1">
      <c r="B160" s="324" t="s">
        <v>1006</v>
      </c>
      <c r="C160" s="325">
        <v>0.551036153253191</v>
      </c>
      <c r="D160" s="326">
        <v>0</v>
      </c>
      <c r="E160" s="326">
        <v>0</v>
      </c>
      <c r="F160" s="325">
        <v>0.50213735999999998</v>
      </c>
      <c r="G160" s="325">
        <v>0.487512</v>
      </c>
      <c r="H160" s="327">
        <f t="shared" si="10"/>
        <v>4.889879325319102E-2</v>
      </c>
      <c r="I160" s="45"/>
      <c r="J160" s="328">
        <v>3.8082097382400003E-2</v>
      </c>
      <c r="K160" s="327">
        <f t="shared" si="11"/>
        <v>1.0816695870791017E-2</v>
      </c>
      <c r="L160" s="45"/>
      <c r="M160" s="202">
        <f t="shared" si="12"/>
        <v>2.002278096979818E-2</v>
      </c>
      <c r="N160" s="325">
        <v>0.89532206101676903</v>
      </c>
      <c r="O160" s="329">
        <f t="shared" si="13"/>
        <v>0</v>
      </c>
      <c r="P160" s="330">
        <f t="shared" si="14"/>
        <v>0</v>
      </c>
      <c r="Q160" s="103"/>
    </row>
    <row r="161" spans="2:17" ht="14.15" customHeight="1">
      <c r="B161" s="324" t="s">
        <v>1007</v>
      </c>
      <c r="C161" s="325">
        <v>0.95666710064698801</v>
      </c>
      <c r="D161" s="326">
        <v>0</v>
      </c>
      <c r="E161" s="326">
        <v>0</v>
      </c>
      <c r="F161" s="325">
        <v>0.91152321999999997</v>
      </c>
      <c r="G161" s="325">
        <v>0.88497400000000004</v>
      </c>
      <c r="H161" s="327">
        <f t="shared" si="10"/>
        <v>4.5143880646988044E-2</v>
      </c>
      <c r="I161" s="45"/>
      <c r="J161" s="328">
        <v>4.9012603539399999E-2</v>
      </c>
      <c r="K161" s="327">
        <f t="shared" si="11"/>
        <v>-3.8687228924119549E-3</v>
      </c>
      <c r="L161" s="45"/>
      <c r="M161" s="202">
        <f t="shared" si="12"/>
        <v>-4.0276716366042589E-3</v>
      </c>
      <c r="N161" s="325">
        <v>1.5642026027718501</v>
      </c>
      <c r="O161" s="329">
        <f t="shared" si="13"/>
        <v>2.8808734255010126E-4</v>
      </c>
      <c r="P161" s="330">
        <f t="shared" si="14"/>
        <v>4.6733928609162149E-7</v>
      </c>
      <c r="Q161" s="103"/>
    </row>
    <row r="162" spans="2:17" ht="14.15" customHeight="1">
      <c r="B162" s="324" t="s">
        <v>1008</v>
      </c>
      <c r="C162" s="325">
        <v>0.86565000000000003</v>
      </c>
      <c r="D162" s="326">
        <v>0</v>
      </c>
      <c r="E162" s="326">
        <v>0</v>
      </c>
      <c r="F162" s="325">
        <v>0.76239467000000005</v>
      </c>
      <c r="G162" s="325">
        <v>0.74018899999999999</v>
      </c>
      <c r="H162" s="327">
        <f t="shared" si="10"/>
        <v>0.10325532999999998</v>
      </c>
      <c r="I162" s="45"/>
      <c r="J162" s="328">
        <v>3.9324317078599999E-2</v>
      </c>
      <c r="K162" s="327">
        <f t="shared" si="11"/>
        <v>6.3931012921399979E-2</v>
      </c>
      <c r="L162" s="45"/>
      <c r="M162" s="202">
        <f t="shared" si="12"/>
        <v>7.9742420912793252E-2</v>
      </c>
      <c r="N162" s="325">
        <v>1.70898561536314</v>
      </c>
      <c r="O162" s="329">
        <f t="shared" si="13"/>
        <v>0</v>
      </c>
      <c r="P162" s="330">
        <f t="shared" si="14"/>
        <v>0</v>
      </c>
      <c r="Q162" s="103"/>
    </row>
    <row r="163" spans="2:17" ht="14.15" customHeight="1">
      <c r="B163" s="324" t="s">
        <v>1009</v>
      </c>
      <c r="C163" s="325">
        <v>9.9292801400684194</v>
      </c>
      <c r="D163" s="326">
        <v>0</v>
      </c>
      <c r="E163" s="326">
        <v>0</v>
      </c>
      <c r="F163" s="325">
        <v>7.16576871</v>
      </c>
      <c r="G163" s="325">
        <v>6.9570569999999998</v>
      </c>
      <c r="H163" s="327">
        <f t="shared" si="10"/>
        <v>2.7635114300684194</v>
      </c>
      <c r="I163" s="45"/>
      <c r="J163" s="328">
        <v>0.73141001222970004</v>
      </c>
      <c r="K163" s="327">
        <f t="shared" si="11"/>
        <v>2.0321014178387191</v>
      </c>
      <c r="L163" s="45"/>
      <c r="M163" s="202">
        <f t="shared" si="12"/>
        <v>0.25731992263497522</v>
      </c>
      <c r="N163" s="325">
        <v>11.3732579798477</v>
      </c>
      <c r="O163" s="329">
        <f t="shared" si="13"/>
        <v>0</v>
      </c>
      <c r="P163" s="330">
        <f t="shared" si="14"/>
        <v>0</v>
      </c>
      <c r="Q163" s="103"/>
    </row>
    <row r="164" spans="2:17" ht="14.15" customHeight="1">
      <c r="B164" s="324" t="s">
        <v>1010</v>
      </c>
      <c r="C164" s="325">
        <v>3.4924614497204201</v>
      </c>
      <c r="D164" s="326">
        <v>0</v>
      </c>
      <c r="E164" s="326">
        <v>0</v>
      </c>
      <c r="F164" s="325">
        <v>3.3612875799999999</v>
      </c>
      <c r="G164" s="325">
        <v>3.2633860000000001</v>
      </c>
      <c r="H164" s="327">
        <f t="shared" si="10"/>
        <v>0.13117386972042011</v>
      </c>
      <c r="I164" s="45"/>
      <c r="J164" s="328">
        <v>0.16134180383999999</v>
      </c>
      <c r="K164" s="327">
        <f t="shared" si="11"/>
        <v>-3.0167934119579881E-2</v>
      </c>
      <c r="L164" s="45"/>
      <c r="M164" s="202">
        <f t="shared" si="12"/>
        <v>-8.5640386292054303E-3</v>
      </c>
      <c r="N164" s="325">
        <v>5.3413861656283803</v>
      </c>
      <c r="O164" s="329">
        <f t="shared" si="13"/>
        <v>9.837509177282695E-4</v>
      </c>
      <c r="P164" s="330">
        <f t="shared" si="14"/>
        <v>7.2151005139553882E-6</v>
      </c>
      <c r="Q164" s="103"/>
    </row>
    <row r="165" spans="2:17" ht="14.15" customHeight="1">
      <c r="B165" s="324" t="s">
        <v>1011</v>
      </c>
      <c r="C165" s="325">
        <v>0.18905</v>
      </c>
      <c r="D165" s="326">
        <v>0</v>
      </c>
      <c r="E165" s="326">
        <v>0</v>
      </c>
      <c r="F165" s="325">
        <v>0.10703863</v>
      </c>
      <c r="G165" s="325">
        <v>0.103921</v>
      </c>
      <c r="H165" s="327">
        <f t="shared" si="10"/>
        <v>8.201137E-2</v>
      </c>
      <c r="I165" s="45"/>
      <c r="J165" s="328">
        <v>1.38486579494E-2</v>
      </c>
      <c r="K165" s="327">
        <f t="shared" si="11"/>
        <v>6.8162712050599997E-2</v>
      </c>
      <c r="L165" s="45"/>
      <c r="M165" s="202">
        <f t="shared" si="12"/>
        <v>0.56385343080184724</v>
      </c>
      <c r="N165" s="325">
        <v>0.31444885325190802</v>
      </c>
      <c r="O165" s="329">
        <f t="shared" si="13"/>
        <v>0</v>
      </c>
      <c r="P165" s="330">
        <f t="shared" si="14"/>
        <v>0</v>
      </c>
      <c r="Q165" s="103"/>
    </row>
    <row r="166" spans="2:17" ht="14.15" customHeight="1">
      <c r="B166" s="324" t="s">
        <v>1012</v>
      </c>
      <c r="C166" s="325">
        <v>3.1392339750337399</v>
      </c>
      <c r="D166" s="326">
        <v>0</v>
      </c>
      <c r="E166" s="326">
        <v>0</v>
      </c>
      <c r="F166" s="325">
        <v>2.9769338099999998</v>
      </c>
      <c r="G166" s="325">
        <v>2.8902269999999999</v>
      </c>
      <c r="H166" s="327">
        <f t="shared" si="10"/>
        <v>0.16230016503374012</v>
      </c>
      <c r="I166" s="45"/>
      <c r="J166" s="328">
        <v>0.40730408388419997</v>
      </c>
      <c r="K166" s="327">
        <f t="shared" si="11"/>
        <v>-0.24500391885045986</v>
      </c>
      <c r="L166" s="45"/>
      <c r="M166" s="202">
        <f t="shared" si="12"/>
        <v>-7.2395595857258396E-2</v>
      </c>
      <c r="N166" s="325">
        <v>7.1393108280046302</v>
      </c>
      <c r="O166" s="329">
        <f t="shared" si="13"/>
        <v>1.3148840696431238E-3</v>
      </c>
      <c r="P166" s="330">
        <f t="shared" si="14"/>
        <v>6.8914682187000322E-4</v>
      </c>
      <c r="Q166" s="103"/>
    </row>
    <row r="167" spans="2:17" ht="14.15" customHeight="1">
      <c r="B167" s="324" t="s">
        <v>1013</v>
      </c>
      <c r="C167" s="325">
        <v>9.8176224462956494</v>
      </c>
      <c r="D167" s="326">
        <v>0</v>
      </c>
      <c r="E167" s="326">
        <v>0</v>
      </c>
      <c r="F167" s="325">
        <v>8.9311155800000002</v>
      </c>
      <c r="G167" s="325">
        <v>8.6709859999999992</v>
      </c>
      <c r="H167" s="327">
        <f t="shared" si="10"/>
        <v>0.88650686629564923</v>
      </c>
      <c r="I167" s="45"/>
      <c r="J167" s="328">
        <v>0.46057763046060002</v>
      </c>
      <c r="K167" s="327">
        <f t="shared" si="11"/>
        <v>0.42592923583504921</v>
      </c>
      <c r="L167" s="45"/>
      <c r="M167" s="202">
        <f t="shared" si="12"/>
        <v>4.5351698175217565E-2</v>
      </c>
      <c r="N167" s="325">
        <v>13.3381848767963</v>
      </c>
      <c r="O167" s="329">
        <f t="shared" si="13"/>
        <v>0</v>
      </c>
      <c r="P167" s="330">
        <f t="shared" si="14"/>
        <v>0</v>
      </c>
      <c r="Q167" s="103"/>
    </row>
    <row r="168" spans="2:17" ht="14.15" customHeight="1">
      <c r="B168" s="324" t="s">
        <v>1014</v>
      </c>
      <c r="C168" s="325">
        <v>0</v>
      </c>
      <c r="D168" s="326">
        <v>0</v>
      </c>
      <c r="E168" s="326">
        <v>0</v>
      </c>
      <c r="F168" s="325">
        <v>0.53516430999999998</v>
      </c>
      <c r="G168" s="325">
        <v>0.51957699999999996</v>
      </c>
      <c r="H168" s="327">
        <f t="shared" si="10"/>
        <v>-0.53516430999999998</v>
      </c>
      <c r="I168" s="45"/>
      <c r="J168" s="328">
        <v>2.8064016416399998E-2</v>
      </c>
      <c r="K168" s="327">
        <f t="shared" si="11"/>
        <v>-0.56322832641639997</v>
      </c>
      <c r="L168" s="45"/>
      <c r="M168" s="202">
        <f t="shared" si="12"/>
        <v>-1</v>
      </c>
      <c r="N168" s="325">
        <v>1.08019144375249</v>
      </c>
      <c r="O168" s="329">
        <f t="shared" si="13"/>
        <v>1.9894448578756214E-4</v>
      </c>
      <c r="P168" s="330">
        <f t="shared" si="14"/>
        <v>1.9894448578756215E-2</v>
      </c>
      <c r="Q168" s="103"/>
    </row>
    <row r="169" spans="2:17" ht="14.15" customHeight="1">
      <c r="B169" s="324" t="s">
        <v>1015</v>
      </c>
      <c r="C169" s="325">
        <v>0.30708347274577502</v>
      </c>
      <c r="D169" s="326">
        <v>0</v>
      </c>
      <c r="E169" s="326">
        <v>0</v>
      </c>
      <c r="F169" s="325">
        <v>0.24140830999999999</v>
      </c>
      <c r="G169" s="325">
        <v>0.234377</v>
      </c>
      <c r="H169" s="327">
        <f t="shared" si="10"/>
        <v>6.5675162745775034E-2</v>
      </c>
      <c r="I169" s="45"/>
      <c r="J169" s="328">
        <v>2.18088267254E-2</v>
      </c>
      <c r="K169" s="327">
        <f t="shared" si="11"/>
        <v>4.3866336020375034E-2</v>
      </c>
      <c r="L169" s="45"/>
      <c r="M169" s="202">
        <f t="shared" si="12"/>
        <v>0.16665455967685866</v>
      </c>
      <c r="N169" s="325">
        <v>0.42879389079805702</v>
      </c>
      <c r="O169" s="329">
        <f t="shared" si="13"/>
        <v>0</v>
      </c>
      <c r="P169" s="330">
        <f t="shared" si="14"/>
        <v>0</v>
      </c>
      <c r="Q169" s="103"/>
    </row>
    <row r="170" spans="2:17" ht="14.15" customHeight="1">
      <c r="B170" s="324" t="s">
        <v>1016</v>
      </c>
      <c r="C170" s="325">
        <v>1.0049872618421101</v>
      </c>
      <c r="D170" s="326">
        <v>0</v>
      </c>
      <c r="E170" s="326">
        <v>0</v>
      </c>
      <c r="F170" s="325">
        <v>0.4861085</v>
      </c>
      <c r="G170" s="325">
        <v>0.47194999999999998</v>
      </c>
      <c r="H170" s="327">
        <f t="shared" si="10"/>
        <v>0.51887876184211001</v>
      </c>
      <c r="I170" s="45"/>
      <c r="J170" s="328">
        <v>4.8936542695000002E-2</v>
      </c>
      <c r="K170" s="327">
        <f t="shared" si="11"/>
        <v>0.46994221914710999</v>
      </c>
      <c r="L170" s="45"/>
      <c r="M170" s="202">
        <f t="shared" si="12"/>
        <v>0.87832272359730734</v>
      </c>
      <c r="N170" s="325">
        <v>0.95643071851690098</v>
      </c>
      <c r="O170" s="329">
        <f t="shared" si="13"/>
        <v>0</v>
      </c>
      <c r="P170" s="330">
        <f t="shared" si="14"/>
        <v>0</v>
      </c>
      <c r="Q170" s="103"/>
    </row>
    <row r="171" spans="2:17" ht="14.15" customHeight="1">
      <c r="B171" s="324" t="s">
        <v>1017</v>
      </c>
      <c r="C171" s="325">
        <v>0.19900000000000001</v>
      </c>
      <c r="D171" s="326">
        <v>0</v>
      </c>
      <c r="E171" s="326">
        <v>0</v>
      </c>
      <c r="F171" s="325">
        <v>0.19580712</v>
      </c>
      <c r="G171" s="325">
        <v>0.190104</v>
      </c>
      <c r="H171" s="327">
        <f t="shared" si="10"/>
        <v>3.192880000000009E-3</v>
      </c>
      <c r="I171" s="45"/>
      <c r="J171" s="328">
        <v>1.1376393671999999E-2</v>
      </c>
      <c r="K171" s="327">
        <f t="shared" si="11"/>
        <v>-8.1835136719999903E-3</v>
      </c>
      <c r="L171" s="45"/>
      <c r="M171" s="202">
        <f t="shared" si="12"/>
        <v>-3.9498865170110101E-2</v>
      </c>
      <c r="N171" s="325">
        <v>0.37777952443343399</v>
      </c>
      <c r="O171" s="329">
        <f t="shared" si="13"/>
        <v>6.9577623174268036E-5</v>
      </c>
      <c r="P171" s="330">
        <f t="shared" si="14"/>
        <v>1.0855224890470721E-5</v>
      </c>
      <c r="Q171" s="103"/>
    </row>
    <row r="172" spans="2:17" ht="14.15" customHeight="1">
      <c r="B172" s="324" t="s">
        <v>1018</v>
      </c>
      <c r="C172" s="325">
        <v>2.3078920525000001E-2</v>
      </c>
      <c r="D172" s="326">
        <v>0</v>
      </c>
      <c r="E172" s="326">
        <v>0</v>
      </c>
      <c r="F172" s="325">
        <v>2.1562020000000001E-2</v>
      </c>
      <c r="G172" s="325">
        <v>2.0934000000000001E-2</v>
      </c>
      <c r="H172" s="327">
        <f t="shared" si="10"/>
        <v>1.5169005249999999E-3</v>
      </c>
      <c r="I172" s="45"/>
      <c r="J172" s="328">
        <v>1.2109230432E-3</v>
      </c>
      <c r="K172" s="327">
        <f t="shared" si="11"/>
        <v>3.0597748179999988E-4</v>
      </c>
      <c r="L172" s="45"/>
      <c r="M172" s="202">
        <f t="shared" si="12"/>
        <v>1.3436009619817878E-2</v>
      </c>
      <c r="N172" s="325">
        <v>3.86195000313862E-2</v>
      </c>
      <c r="O172" s="329">
        <f t="shared" si="13"/>
        <v>0</v>
      </c>
      <c r="P172" s="330">
        <f t="shared" si="14"/>
        <v>0</v>
      </c>
      <c r="Q172" s="103"/>
    </row>
    <row r="173" spans="2:17" ht="14.15" customHeight="1">
      <c r="B173" s="324" t="s">
        <v>1019</v>
      </c>
      <c r="C173" s="325">
        <v>6.9015141707526304</v>
      </c>
      <c r="D173" s="326">
        <v>0</v>
      </c>
      <c r="E173" s="326">
        <v>0</v>
      </c>
      <c r="F173" s="325">
        <v>6.8508668100000003</v>
      </c>
      <c r="G173" s="325">
        <v>6.6513270000000002</v>
      </c>
      <c r="H173" s="327">
        <f t="shared" si="10"/>
        <v>5.06473607526301E-2</v>
      </c>
      <c r="I173" s="45"/>
      <c r="J173" s="328">
        <v>0.25807215273270001</v>
      </c>
      <c r="K173" s="327">
        <f t="shared" si="11"/>
        <v>-0.20742479198006991</v>
      </c>
      <c r="L173" s="45"/>
      <c r="M173" s="202">
        <f t="shared" si="12"/>
        <v>-2.9178024043736497E-2</v>
      </c>
      <c r="N173" s="325">
        <v>13.6716613216959</v>
      </c>
      <c r="O173" s="329">
        <f t="shared" si="13"/>
        <v>2.5179810923680289E-3</v>
      </c>
      <c r="P173" s="330">
        <f t="shared" si="14"/>
        <v>2.1437010481634278E-4</v>
      </c>
      <c r="Q173" s="103"/>
    </row>
    <row r="174" spans="2:17" ht="14.15" customHeight="1">
      <c r="B174" s="324" t="s">
        <v>1020</v>
      </c>
      <c r="C174" s="325">
        <v>1.68619957647059E-3</v>
      </c>
      <c r="D174" s="326">
        <v>0</v>
      </c>
      <c r="E174" s="326">
        <v>0</v>
      </c>
      <c r="F174" s="325">
        <v>3.9799199999999996E-3</v>
      </c>
      <c r="G174" s="325">
        <v>3.8639999999999998E-3</v>
      </c>
      <c r="H174" s="327">
        <f t="shared" si="10"/>
        <v>-2.2937204235294094E-3</v>
      </c>
      <c r="I174" s="45"/>
      <c r="J174" s="328">
        <v>6.4980153840000002E-4</v>
      </c>
      <c r="K174" s="327">
        <f t="shared" si="11"/>
        <v>-2.9435219619294095E-3</v>
      </c>
      <c r="L174" s="45"/>
      <c r="M174" s="202">
        <f t="shared" si="12"/>
        <v>-0.63578812192378009</v>
      </c>
      <c r="N174" s="325">
        <v>9.7048841031831794E-3</v>
      </c>
      <c r="O174" s="329">
        <f t="shared" si="13"/>
        <v>1.7873990658808282E-6</v>
      </c>
      <c r="P174" s="330">
        <f t="shared" si="14"/>
        <v>7.2251413281376444E-5</v>
      </c>
      <c r="Q174" s="103"/>
    </row>
    <row r="175" spans="2:17" ht="14.15" customHeight="1">
      <c r="B175" s="324" t="s">
        <v>1021</v>
      </c>
      <c r="C175" s="325">
        <v>2.87637988527778E-2</v>
      </c>
      <c r="D175" s="326">
        <v>0</v>
      </c>
      <c r="E175" s="326">
        <v>0</v>
      </c>
      <c r="F175" s="325">
        <v>0.21109541000000001</v>
      </c>
      <c r="G175" s="325">
        <v>0.20494699999999999</v>
      </c>
      <c r="H175" s="327">
        <f t="shared" si="10"/>
        <v>-0.18233161114722221</v>
      </c>
      <c r="I175" s="45"/>
      <c r="J175" s="328">
        <v>1.41307267454E-2</v>
      </c>
      <c r="K175" s="327">
        <f t="shared" si="11"/>
        <v>-0.19646233789262221</v>
      </c>
      <c r="L175" s="45"/>
      <c r="M175" s="202">
        <f t="shared" si="12"/>
        <v>-0.87228924995817447</v>
      </c>
      <c r="N175" s="325">
        <v>0.38795043213347102</v>
      </c>
      <c r="O175" s="329">
        <f t="shared" si="13"/>
        <v>7.1450852233875608E-5</v>
      </c>
      <c r="P175" s="330">
        <f t="shared" si="14"/>
        <v>5.4366134323076479E-3</v>
      </c>
      <c r="Q175" s="103"/>
    </row>
    <row r="176" spans="2:17" ht="14.15" customHeight="1">
      <c r="B176" s="324" t="s">
        <v>1022</v>
      </c>
      <c r="C176" s="325">
        <v>13.871</v>
      </c>
      <c r="D176" s="326">
        <v>0</v>
      </c>
      <c r="E176" s="326">
        <v>0</v>
      </c>
      <c r="F176" s="325">
        <v>7.6850524800000004</v>
      </c>
      <c r="G176" s="325">
        <v>7.4612160000000003</v>
      </c>
      <c r="H176" s="327">
        <f t="shared" si="10"/>
        <v>6.18594752</v>
      </c>
      <c r="I176" s="45"/>
      <c r="J176" s="328">
        <v>2.1777325269535801</v>
      </c>
      <c r="K176" s="327">
        <f t="shared" si="11"/>
        <v>4.0082149930464199</v>
      </c>
      <c r="L176" s="45"/>
      <c r="M176" s="202">
        <f t="shared" si="12"/>
        <v>0.4063978876372647</v>
      </c>
      <c r="N176" s="325">
        <v>19.7828856965975</v>
      </c>
      <c r="O176" s="329">
        <f t="shared" si="13"/>
        <v>0</v>
      </c>
      <c r="P176" s="330">
        <f t="shared" si="14"/>
        <v>0</v>
      </c>
      <c r="Q176" s="103"/>
    </row>
    <row r="177" spans="2:17" ht="14.15" customHeight="1">
      <c r="B177" s="324" t="s">
        <v>1023</v>
      </c>
      <c r="C177" s="325">
        <v>205.86951928261499</v>
      </c>
      <c r="D177" s="326">
        <v>0</v>
      </c>
      <c r="E177" s="326">
        <v>0</v>
      </c>
      <c r="F177" s="325">
        <v>191.42972814999999</v>
      </c>
      <c r="G177" s="325">
        <v>185.854105</v>
      </c>
      <c r="H177" s="327">
        <f t="shared" si="10"/>
        <v>14.439791132614999</v>
      </c>
      <c r="I177" s="45"/>
      <c r="J177" s="328">
        <v>16.4648709181815</v>
      </c>
      <c r="K177" s="327">
        <f t="shared" si="11"/>
        <v>-2.0250797855665006</v>
      </c>
      <c r="L177" s="45"/>
      <c r="M177" s="202">
        <f t="shared" si="12"/>
        <v>-9.7408965631779199E-3</v>
      </c>
      <c r="N177" s="325">
        <v>713.25293311342296</v>
      </c>
      <c r="O177" s="329">
        <f t="shared" si="13"/>
        <v>0.13136350860341953</v>
      </c>
      <c r="P177" s="330">
        <f t="shared" si="14"/>
        <v>1.2464435164717764E-3</v>
      </c>
      <c r="Q177" s="103"/>
    </row>
    <row r="178" spans="2:17" ht="14.15" customHeight="1">
      <c r="B178" s="324" t="s">
        <v>1024</v>
      </c>
      <c r="C178" s="325">
        <v>626.18849599999999</v>
      </c>
      <c r="D178" s="326">
        <v>0</v>
      </c>
      <c r="E178" s="326">
        <v>0</v>
      </c>
      <c r="F178" s="325">
        <v>455.88004867000001</v>
      </c>
      <c r="G178" s="325">
        <v>442.601989</v>
      </c>
      <c r="H178" s="327">
        <f t="shared" si="10"/>
        <v>170.30844732999998</v>
      </c>
      <c r="I178" s="45"/>
      <c r="J178" s="328">
        <v>11.178178793388399</v>
      </c>
      <c r="K178" s="327">
        <f t="shared" si="11"/>
        <v>159.13026853661157</v>
      </c>
      <c r="L178" s="45"/>
      <c r="M178" s="202">
        <f t="shared" si="12"/>
        <v>0.34070755888586807</v>
      </c>
      <c r="N178" s="325">
        <v>1464.2676321835499</v>
      </c>
      <c r="O178" s="329">
        <f t="shared" si="13"/>
        <v>0</v>
      </c>
      <c r="P178" s="330">
        <f t="shared" si="14"/>
        <v>0</v>
      </c>
      <c r="Q178" s="103"/>
    </row>
    <row r="179" spans="2:17" ht="14.15" customHeight="1">
      <c r="B179" s="324" t="s">
        <v>1025</v>
      </c>
      <c r="C179" s="325">
        <v>18.168711228871398</v>
      </c>
      <c r="D179" s="326">
        <v>0</v>
      </c>
      <c r="E179" s="326">
        <v>0</v>
      </c>
      <c r="F179" s="325">
        <v>11.52351949</v>
      </c>
      <c r="G179" s="325">
        <v>11.187882999999999</v>
      </c>
      <c r="H179" s="327">
        <f t="shared" si="10"/>
        <v>6.6451917388713984</v>
      </c>
      <c r="I179" s="45"/>
      <c r="J179" s="328">
        <v>1.5071611140971</v>
      </c>
      <c r="K179" s="327">
        <f t="shared" si="11"/>
        <v>5.1380306247742986</v>
      </c>
      <c r="L179" s="45"/>
      <c r="M179" s="202">
        <f t="shared" si="12"/>
        <v>0.39430255263557007</v>
      </c>
      <c r="N179" s="325">
        <v>43.2658467762096</v>
      </c>
      <c r="O179" s="329">
        <f t="shared" si="13"/>
        <v>0</v>
      </c>
      <c r="P179" s="330">
        <f t="shared" si="14"/>
        <v>0</v>
      </c>
      <c r="Q179" s="103"/>
    </row>
    <row r="180" spans="2:17" ht="14.15" customHeight="1">
      <c r="B180" s="324" t="s">
        <v>1026</v>
      </c>
      <c r="C180" s="325">
        <v>1.87276158673469E-3</v>
      </c>
      <c r="D180" s="326">
        <v>0</v>
      </c>
      <c r="E180" s="326">
        <v>0</v>
      </c>
      <c r="F180" s="325">
        <v>8.8579999999999996E-4</v>
      </c>
      <c r="G180" s="325">
        <v>8.5999999999999998E-4</v>
      </c>
      <c r="H180" s="327">
        <f t="shared" si="10"/>
        <v>9.8696158673469009E-4</v>
      </c>
      <c r="I180" s="45"/>
      <c r="J180" s="328">
        <v>7.0864000000000005E-5</v>
      </c>
      <c r="K180" s="327">
        <f t="shared" si="11"/>
        <v>9.1609758673469007E-4</v>
      </c>
      <c r="L180" s="45"/>
      <c r="M180" s="202">
        <f t="shared" si="12"/>
        <v>0.95759596549539872</v>
      </c>
      <c r="N180" s="325">
        <v>1.5707404579241599E-3</v>
      </c>
      <c r="O180" s="329">
        <f t="shared" si="13"/>
        <v>0</v>
      </c>
      <c r="P180" s="330">
        <f t="shared" si="14"/>
        <v>0</v>
      </c>
      <c r="Q180" s="103"/>
    </row>
    <row r="181" spans="2:17" ht="14.15" customHeight="1">
      <c r="B181" s="324" t="s">
        <v>1027</v>
      </c>
      <c r="C181" s="325">
        <v>1.4925000000000001E-2</v>
      </c>
      <c r="D181" s="326">
        <v>0</v>
      </c>
      <c r="E181" s="326">
        <v>0</v>
      </c>
      <c r="F181" s="325">
        <v>7.0627099999999998E-3</v>
      </c>
      <c r="G181" s="325">
        <v>6.8570000000000002E-3</v>
      </c>
      <c r="H181" s="327">
        <f t="shared" si="10"/>
        <v>7.8622900000000009E-3</v>
      </c>
      <c r="I181" s="45"/>
      <c r="J181" s="328">
        <v>5.6501679999999995E-4</v>
      </c>
      <c r="K181" s="327">
        <f t="shared" si="11"/>
        <v>7.2972732000000009E-3</v>
      </c>
      <c r="L181" s="45"/>
      <c r="M181" s="202">
        <f t="shared" si="12"/>
        <v>0.95667731571088799</v>
      </c>
      <c r="N181" s="325">
        <v>3.4556290074331399E-2</v>
      </c>
      <c r="O181" s="329">
        <f t="shared" si="13"/>
        <v>0</v>
      </c>
      <c r="P181" s="330">
        <f t="shared" si="14"/>
        <v>0</v>
      </c>
      <c r="Q181" s="103"/>
    </row>
    <row r="182" spans="2:17" ht="14.15" customHeight="1">
      <c r="B182" s="324" t="s">
        <v>1028</v>
      </c>
      <c r="C182" s="325">
        <v>6.1542770151515099E-3</v>
      </c>
      <c r="D182" s="326">
        <v>0</v>
      </c>
      <c r="E182" s="326">
        <v>0</v>
      </c>
      <c r="F182" s="325">
        <v>5.7731500000000003E-3</v>
      </c>
      <c r="G182" s="325">
        <v>5.6049999999999997E-3</v>
      </c>
      <c r="H182" s="327">
        <f t="shared" si="10"/>
        <v>3.8112701515150959E-4</v>
      </c>
      <c r="I182" s="45"/>
      <c r="J182" s="328">
        <v>4.6185200000000001E-4</v>
      </c>
      <c r="K182" s="327">
        <f t="shared" si="11"/>
        <v>-8.072498484849042E-5</v>
      </c>
      <c r="L182" s="45"/>
      <c r="M182" s="202">
        <f t="shared" si="12"/>
        <v>-1.2947066392038114E-2</v>
      </c>
      <c r="N182" s="325">
        <v>2.4262210257957901E-2</v>
      </c>
      <c r="O182" s="329">
        <f t="shared" si="13"/>
        <v>4.4684976647020621E-6</v>
      </c>
      <c r="P182" s="330">
        <f t="shared" si="14"/>
        <v>7.4903874962437216E-8</v>
      </c>
      <c r="Q182" s="103"/>
    </row>
    <row r="183" spans="2:17" ht="14.15" customHeight="1">
      <c r="B183" s="324" t="s">
        <v>1029</v>
      </c>
      <c r="C183" s="325">
        <v>14.433899586382999</v>
      </c>
      <c r="D183" s="326">
        <v>0</v>
      </c>
      <c r="E183" s="326">
        <v>0</v>
      </c>
      <c r="F183" s="325">
        <v>15.324356480000001</v>
      </c>
      <c r="G183" s="325">
        <v>14.878016000000001</v>
      </c>
      <c r="H183" s="327">
        <f t="shared" si="10"/>
        <v>-0.8904568936170012</v>
      </c>
      <c r="I183" s="45"/>
      <c r="J183" s="328">
        <v>1.4103005268544</v>
      </c>
      <c r="K183" s="327">
        <f t="shared" si="11"/>
        <v>-2.3007574204714012</v>
      </c>
      <c r="L183" s="45"/>
      <c r="M183" s="202">
        <f t="shared" si="12"/>
        <v>-0.13748458779460054</v>
      </c>
      <c r="N183" s="325">
        <v>35.2511030535779</v>
      </c>
      <c r="O183" s="329">
        <f t="shared" si="13"/>
        <v>6.4923793009096873E-3</v>
      </c>
      <c r="P183" s="330">
        <f t="shared" si="14"/>
        <v>1.2271903068208594E-2</v>
      </c>
      <c r="Q183" s="103"/>
    </row>
    <row r="184" spans="2:17" ht="14.15" customHeight="1">
      <c r="B184" s="324" t="s">
        <v>1030</v>
      </c>
      <c r="C184" s="325">
        <v>76.6324927739131</v>
      </c>
      <c r="D184" s="326">
        <v>0</v>
      </c>
      <c r="E184" s="326">
        <v>0</v>
      </c>
      <c r="F184" s="325">
        <v>83.363843099999997</v>
      </c>
      <c r="G184" s="325">
        <v>80.935770000000005</v>
      </c>
      <c r="H184" s="327">
        <f t="shared" si="10"/>
        <v>-6.731350326086897</v>
      </c>
      <c r="I184" s="45"/>
      <c r="J184" s="328">
        <v>7.6719744804929997</v>
      </c>
      <c r="K184" s="327">
        <f t="shared" si="11"/>
        <v>-14.403324806579896</v>
      </c>
      <c r="L184" s="45"/>
      <c r="M184" s="202">
        <f t="shared" si="12"/>
        <v>-0.1582160207859353</v>
      </c>
      <c r="N184" s="325">
        <v>207.31195663601201</v>
      </c>
      <c r="O184" s="329">
        <f t="shared" si="13"/>
        <v>3.8181723109459428E-2</v>
      </c>
      <c r="P184" s="330">
        <f t="shared" si="14"/>
        <v>9.5577669993758108E-2</v>
      </c>
      <c r="Q184" s="103"/>
    </row>
    <row r="185" spans="2:17" ht="14.15" customHeight="1">
      <c r="B185" s="324" t="s">
        <v>1031</v>
      </c>
      <c r="C185" s="325">
        <v>4.9339669173469396</v>
      </c>
      <c r="D185" s="326">
        <v>0</v>
      </c>
      <c r="E185" s="326">
        <v>0</v>
      </c>
      <c r="F185" s="325">
        <v>4.9737000499999997</v>
      </c>
      <c r="G185" s="325">
        <v>4.8288349999999998</v>
      </c>
      <c r="H185" s="327">
        <f t="shared" si="10"/>
        <v>-3.973313265306011E-2</v>
      </c>
      <c r="I185" s="45"/>
      <c r="J185" s="328">
        <v>0.4577296156015</v>
      </c>
      <c r="K185" s="327">
        <f t="shared" si="11"/>
        <v>-0.49746274825456011</v>
      </c>
      <c r="L185" s="45"/>
      <c r="M185" s="202">
        <f t="shared" si="12"/>
        <v>-9.1589651138282574E-2</v>
      </c>
      <c r="N185" s="325">
        <v>8.3082206303675292</v>
      </c>
      <c r="O185" s="329">
        <f t="shared" si="13"/>
        <v>1.5301682777417143E-3</v>
      </c>
      <c r="P185" s="330">
        <f t="shared" si="14"/>
        <v>1.2836067844784267E-3</v>
      </c>
      <c r="Q185" s="103"/>
    </row>
    <row r="186" spans="2:17" ht="14.15" customHeight="1">
      <c r="B186" s="324" t="s">
        <v>1032</v>
      </c>
      <c r="C186" s="325">
        <v>49.521622847022499</v>
      </c>
      <c r="D186" s="326">
        <v>0</v>
      </c>
      <c r="E186" s="326">
        <v>0</v>
      </c>
      <c r="F186" s="325">
        <v>52.801317449999999</v>
      </c>
      <c r="G186" s="325">
        <v>51.263415000000002</v>
      </c>
      <c r="H186" s="327">
        <f t="shared" si="10"/>
        <v>-3.2796946029775</v>
      </c>
      <c r="I186" s="45"/>
      <c r="J186" s="328">
        <v>4.8593052449235001</v>
      </c>
      <c r="K186" s="327">
        <f t="shared" si="11"/>
        <v>-8.1389998479010011</v>
      </c>
      <c r="L186" s="45"/>
      <c r="M186" s="202">
        <f t="shared" si="12"/>
        <v>-0.14115351981132121</v>
      </c>
      <c r="N186" s="325">
        <v>123.411395143433</v>
      </c>
      <c r="O186" s="329">
        <f t="shared" si="13"/>
        <v>2.2729319593427232E-2</v>
      </c>
      <c r="P186" s="330">
        <f t="shared" si="14"/>
        <v>4.5286614957032248E-2</v>
      </c>
      <c r="Q186" s="103"/>
    </row>
    <row r="187" spans="2:17" ht="14.15" customHeight="1">
      <c r="B187" s="324" t="s">
        <v>1033</v>
      </c>
      <c r="C187" s="325">
        <v>50.926606246313803</v>
      </c>
      <c r="D187" s="326">
        <v>0</v>
      </c>
      <c r="E187" s="326">
        <v>0</v>
      </c>
      <c r="F187" s="325">
        <v>53.659446500000001</v>
      </c>
      <c r="G187" s="325">
        <v>52.096550000000001</v>
      </c>
      <c r="H187" s="327">
        <f t="shared" si="10"/>
        <v>-2.7328402536861987</v>
      </c>
      <c r="I187" s="45"/>
      <c r="J187" s="328">
        <v>4.5272475012050002</v>
      </c>
      <c r="K187" s="327">
        <f t="shared" si="11"/>
        <v>-7.2600877548911988</v>
      </c>
      <c r="L187" s="45"/>
      <c r="M187" s="202">
        <f t="shared" si="12"/>
        <v>-0.12477230197578931</v>
      </c>
      <c r="N187" s="325">
        <v>140.428171637367</v>
      </c>
      <c r="O187" s="329">
        <f t="shared" si="13"/>
        <v>2.5863387974479221E-2</v>
      </c>
      <c r="P187" s="330">
        <f t="shared" si="14"/>
        <v>4.0264451743924755E-2</v>
      </c>
      <c r="Q187" s="103"/>
    </row>
    <row r="188" spans="2:17" ht="14.15" customHeight="1">
      <c r="B188" s="324" t="s">
        <v>1034</v>
      </c>
      <c r="C188" s="325">
        <v>16.782399999999999</v>
      </c>
      <c r="D188" s="326">
        <v>0</v>
      </c>
      <c r="E188" s="326">
        <v>0</v>
      </c>
      <c r="F188" s="325">
        <v>16.263135559999998</v>
      </c>
      <c r="G188" s="325">
        <v>15.789452000000001</v>
      </c>
      <c r="H188" s="327">
        <f t="shared" si="10"/>
        <v>0.5192644400000006</v>
      </c>
      <c r="I188" s="45"/>
      <c r="J188" s="328">
        <v>0.42202836778199998</v>
      </c>
      <c r="K188" s="327">
        <f t="shared" si="11"/>
        <v>9.7236072218000624E-2</v>
      </c>
      <c r="L188" s="45"/>
      <c r="M188" s="202">
        <f t="shared" si="12"/>
        <v>5.8276965475955291E-3</v>
      </c>
      <c r="N188" s="325">
        <v>32.068484340226803</v>
      </c>
      <c r="O188" s="329">
        <f t="shared" si="13"/>
        <v>0</v>
      </c>
      <c r="P188" s="330">
        <f t="shared" si="14"/>
        <v>0</v>
      </c>
      <c r="Q188" s="103"/>
    </row>
    <row r="189" spans="2:17" ht="14.15" customHeight="1">
      <c r="B189" s="324" t="s">
        <v>1035</v>
      </c>
      <c r="C189" s="325">
        <v>4.6001918591875004</v>
      </c>
      <c r="D189" s="326">
        <v>0</v>
      </c>
      <c r="E189" s="326">
        <v>0</v>
      </c>
      <c r="F189" s="325">
        <v>14.275263369999999</v>
      </c>
      <c r="G189" s="325">
        <v>13.859479</v>
      </c>
      <c r="H189" s="327">
        <f t="shared" si="10"/>
        <v>-9.6750715108124989</v>
      </c>
      <c r="I189" s="45"/>
      <c r="J189" s="328">
        <v>0.42283330101939998</v>
      </c>
      <c r="K189" s="327">
        <f t="shared" si="11"/>
        <v>-10.097904811831899</v>
      </c>
      <c r="L189" s="45"/>
      <c r="M189" s="202">
        <f t="shared" si="12"/>
        <v>-0.68702125437385286</v>
      </c>
      <c r="N189" s="325">
        <v>31.956546650526899</v>
      </c>
      <c r="O189" s="329">
        <f t="shared" si="13"/>
        <v>5.8856036841484745E-3</v>
      </c>
      <c r="P189" s="330">
        <f t="shared" si="14"/>
        <v>0.27779943681468094</v>
      </c>
      <c r="Q189" s="103"/>
    </row>
    <row r="190" spans="2:17" ht="14.15" customHeight="1">
      <c r="B190" s="324" t="s">
        <v>1036</v>
      </c>
      <c r="C190" s="325">
        <v>9.0885669999999994</v>
      </c>
      <c r="D190" s="326">
        <v>0</v>
      </c>
      <c r="E190" s="326">
        <v>0</v>
      </c>
      <c r="F190" s="325">
        <v>5.2345557899999999</v>
      </c>
      <c r="G190" s="325">
        <v>5.0820930000000004</v>
      </c>
      <c r="H190" s="327">
        <f t="shared" si="10"/>
        <v>3.8540112099999995</v>
      </c>
      <c r="I190" s="45"/>
      <c r="J190" s="328">
        <v>0.15504754249979999</v>
      </c>
      <c r="K190" s="327">
        <f t="shared" si="11"/>
        <v>3.6989636675001996</v>
      </c>
      <c r="L190" s="45"/>
      <c r="M190" s="202">
        <f t="shared" si="12"/>
        <v>0.68631463937153048</v>
      </c>
      <c r="N190" s="325">
        <v>12.786570377806401</v>
      </c>
      <c r="O190" s="329">
        <f t="shared" si="13"/>
        <v>0</v>
      </c>
      <c r="P190" s="330">
        <f t="shared" si="14"/>
        <v>0</v>
      </c>
      <c r="Q190" s="103"/>
    </row>
    <row r="191" spans="2:17" ht="14.15" customHeight="1">
      <c r="B191" s="324" t="s">
        <v>1037</v>
      </c>
      <c r="C191" s="325">
        <v>4.7922637064579003</v>
      </c>
      <c r="D191" s="326">
        <v>0</v>
      </c>
      <c r="E191" s="326">
        <v>0</v>
      </c>
      <c r="F191" s="325">
        <v>4.5118150899999998</v>
      </c>
      <c r="G191" s="325">
        <v>4.3804030000000003</v>
      </c>
      <c r="H191" s="327">
        <f t="shared" si="10"/>
        <v>0.28044861645790053</v>
      </c>
      <c r="I191" s="45"/>
      <c r="J191" s="328">
        <v>0.17817157790409999</v>
      </c>
      <c r="K191" s="327">
        <f t="shared" si="11"/>
        <v>0.10227703855380055</v>
      </c>
      <c r="L191" s="45"/>
      <c r="M191" s="202">
        <f t="shared" si="12"/>
        <v>2.1807532898490512E-2</v>
      </c>
      <c r="N191" s="325">
        <v>4.8209187996562903</v>
      </c>
      <c r="O191" s="329">
        <f t="shared" si="13"/>
        <v>0</v>
      </c>
      <c r="P191" s="330">
        <f t="shared" si="14"/>
        <v>0</v>
      </c>
      <c r="Q191" s="103"/>
    </row>
    <row r="192" spans="2:17" ht="14.15" customHeight="1">
      <c r="B192" s="324" t="s">
        <v>1038</v>
      </c>
      <c r="C192" s="325">
        <v>4.0029705180999997</v>
      </c>
      <c r="D192" s="326">
        <v>0</v>
      </c>
      <c r="E192" s="326">
        <v>0</v>
      </c>
      <c r="F192" s="325">
        <v>4.6500081299999998</v>
      </c>
      <c r="G192" s="325">
        <v>4.5145710000000001</v>
      </c>
      <c r="H192" s="327">
        <f t="shared" si="10"/>
        <v>-0.64703761190000009</v>
      </c>
      <c r="I192" s="45"/>
      <c r="J192" s="328">
        <v>0.18362882105369999</v>
      </c>
      <c r="K192" s="327">
        <f t="shared" si="11"/>
        <v>-0.83066643295370013</v>
      </c>
      <c r="L192" s="45"/>
      <c r="M192" s="202">
        <f t="shared" si="12"/>
        <v>-0.17185122535374123</v>
      </c>
      <c r="N192" s="325">
        <v>12.8512212951864</v>
      </c>
      <c r="O192" s="329">
        <f t="shared" si="13"/>
        <v>2.3668763783495144E-3</v>
      </c>
      <c r="P192" s="330">
        <f t="shared" si="14"/>
        <v>6.9900590033887188E-3</v>
      </c>
      <c r="Q192" s="103"/>
    </row>
    <row r="193" spans="2:17" ht="14.15" customHeight="1">
      <c r="B193" s="324" t="s">
        <v>1039</v>
      </c>
      <c r="C193" s="325">
        <v>116.359193776664</v>
      </c>
      <c r="D193" s="326">
        <v>0</v>
      </c>
      <c r="E193" s="326">
        <v>0</v>
      </c>
      <c r="F193" s="325">
        <v>91.565245910000002</v>
      </c>
      <c r="G193" s="325">
        <v>88.898296999999999</v>
      </c>
      <c r="H193" s="327">
        <f t="shared" si="10"/>
        <v>24.793947866663999</v>
      </c>
      <c r="I193" s="45"/>
      <c r="J193" s="328">
        <v>6.3289897972992</v>
      </c>
      <c r="K193" s="327">
        <f t="shared" si="11"/>
        <v>18.464958069364798</v>
      </c>
      <c r="L193" s="45"/>
      <c r="M193" s="202">
        <f t="shared" si="12"/>
        <v>0.18862150499417007</v>
      </c>
      <c r="N193" s="325">
        <v>161.96629466659999</v>
      </c>
      <c r="O193" s="329">
        <f t="shared" si="13"/>
        <v>0</v>
      </c>
      <c r="P193" s="330">
        <f t="shared" si="14"/>
        <v>0</v>
      </c>
      <c r="Q193" s="103"/>
    </row>
    <row r="194" spans="2:17" ht="14.15" customHeight="1">
      <c r="B194" s="324" t="s">
        <v>1040</v>
      </c>
      <c r="C194" s="325">
        <v>68.809135486774395</v>
      </c>
      <c r="D194" s="326">
        <v>0</v>
      </c>
      <c r="E194" s="326">
        <v>0</v>
      </c>
      <c r="F194" s="325">
        <v>73.697597979999998</v>
      </c>
      <c r="G194" s="325">
        <v>71.551066000000006</v>
      </c>
      <c r="H194" s="327">
        <f t="shared" si="10"/>
        <v>-4.8884624932256031</v>
      </c>
      <c r="I194" s="45"/>
      <c r="J194" s="328">
        <v>5.0939779723776004</v>
      </c>
      <c r="K194" s="327">
        <f t="shared" si="11"/>
        <v>-9.9824404656032044</v>
      </c>
      <c r="L194" s="45"/>
      <c r="M194" s="202">
        <f t="shared" si="12"/>
        <v>-0.12669426071178838</v>
      </c>
      <c r="N194" s="325">
        <v>163.65198510253401</v>
      </c>
      <c r="O194" s="329">
        <f t="shared" si="13"/>
        <v>3.0140638692003487E-2</v>
      </c>
      <c r="P194" s="330">
        <f t="shared" si="14"/>
        <v>4.8380052384044539E-2</v>
      </c>
      <c r="Q194" s="103"/>
    </row>
    <row r="195" spans="2:17" ht="14.15" customHeight="1">
      <c r="B195" s="324" t="s">
        <v>1041</v>
      </c>
      <c r="C195" s="325">
        <v>143.00276703171801</v>
      </c>
      <c r="D195" s="326">
        <v>0</v>
      </c>
      <c r="E195" s="326">
        <v>0</v>
      </c>
      <c r="F195" s="325">
        <v>139.7919502</v>
      </c>
      <c r="G195" s="325">
        <v>135.72033999999999</v>
      </c>
      <c r="H195" s="327">
        <f t="shared" si="10"/>
        <v>3.2108168317180059</v>
      </c>
      <c r="I195" s="45"/>
      <c r="J195" s="328">
        <v>15.516906472200001</v>
      </c>
      <c r="K195" s="327">
        <f t="shared" si="11"/>
        <v>-12.306089640481995</v>
      </c>
      <c r="L195" s="45"/>
      <c r="M195" s="202">
        <f t="shared" si="12"/>
        <v>-7.9236238706306583E-2</v>
      </c>
      <c r="N195" s="325">
        <v>408.284675912588</v>
      </c>
      <c r="O195" s="329">
        <f t="shared" si="13"/>
        <v>7.5195915848212377E-2</v>
      </c>
      <c r="P195" s="330">
        <f t="shared" si="14"/>
        <v>4.7210864876594844E-2</v>
      </c>
      <c r="Q195" s="103"/>
    </row>
    <row r="196" spans="2:17" ht="14.15" customHeight="1">
      <c r="B196" s="324" t="s">
        <v>1042</v>
      </c>
      <c r="C196" s="325">
        <v>11.513076813108899</v>
      </c>
      <c r="D196" s="326">
        <v>0</v>
      </c>
      <c r="E196" s="326">
        <v>0</v>
      </c>
      <c r="F196" s="325">
        <v>8.7969096699999998</v>
      </c>
      <c r="G196" s="325">
        <v>8.5406890000000004</v>
      </c>
      <c r="H196" s="327">
        <f t="shared" si="10"/>
        <v>2.7161671431088994</v>
      </c>
      <c r="I196" s="45"/>
      <c r="J196" s="328">
        <v>0.97645697337000004</v>
      </c>
      <c r="K196" s="327">
        <f t="shared" si="11"/>
        <v>1.7397101697388995</v>
      </c>
      <c r="L196" s="45"/>
      <c r="M196" s="202">
        <f t="shared" si="12"/>
        <v>0.178005208770007</v>
      </c>
      <c r="N196" s="325">
        <v>18.579422291337899</v>
      </c>
      <c r="O196" s="329">
        <f t="shared" si="13"/>
        <v>0</v>
      </c>
      <c r="P196" s="330">
        <f t="shared" si="14"/>
        <v>0</v>
      </c>
      <c r="Q196" s="103"/>
    </row>
    <row r="197" spans="2:17" ht="14.15" customHeight="1">
      <c r="B197" s="324"/>
      <c r="C197" s="59"/>
      <c r="D197" s="59"/>
      <c r="E197" s="59"/>
      <c r="F197" s="59"/>
      <c r="G197" s="59"/>
      <c r="H197" s="327">
        <f t="shared" si="10"/>
        <v>0</v>
      </c>
      <c r="I197" s="45"/>
      <c r="J197" s="18"/>
      <c r="K197" s="327">
        <f t="shared" si="11"/>
        <v>0</v>
      </c>
      <c r="L197" s="45"/>
      <c r="M197" s="202">
        <f t="shared" si="12"/>
        <v>0</v>
      </c>
      <c r="N197" s="59"/>
      <c r="O197" s="329">
        <f t="shared" si="13"/>
        <v>0</v>
      </c>
      <c r="P197" s="330">
        <f t="shared" si="14"/>
        <v>0</v>
      </c>
      <c r="Q197" s="103"/>
    </row>
    <row r="198" spans="2:17" ht="14.15" customHeight="1">
      <c r="B198" s="324"/>
      <c r="C198" s="59"/>
      <c r="D198" s="59"/>
      <c r="E198" s="59"/>
      <c r="F198" s="59"/>
      <c r="G198" s="59"/>
      <c r="H198" s="327">
        <f t="shared" si="10"/>
        <v>0</v>
      </c>
      <c r="I198" s="45"/>
      <c r="J198" s="18"/>
      <c r="K198" s="327">
        <f t="shared" si="11"/>
        <v>0</v>
      </c>
      <c r="L198" s="45"/>
      <c r="M198" s="202">
        <f t="shared" si="12"/>
        <v>0</v>
      </c>
      <c r="N198" s="59"/>
      <c r="O198" s="329">
        <f t="shared" si="13"/>
        <v>0</v>
      </c>
      <c r="P198" s="330">
        <f t="shared" si="14"/>
        <v>0</v>
      </c>
      <c r="Q198" s="103"/>
    </row>
    <row r="199" spans="2:17" ht="14.15" customHeight="1">
      <c r="B199" s="324"/>
      <c r="C199" s="59"/>
      <c r="D199" s="59"/>
      <c r="E199" s="59"/>
      <c r="F199" s="59"/>
      <c r="G199" s="59"/>
      <c r="H199" s="327">
        <f t="shared" si="10"/>
        <v>0</v>
      </c>
      <c r="I199" s="45"/>
      <c r="J199" s="18"/>
      <c r="K199" s="327">
        <f t="shared" si="11"/>
        <v>0</v>
      </c>
      <c r="L199" s="45"/>
      <c r="M199" s="202">
        <f t="shared" si="12"/>
        <v>0</v>
      </c>
      <c r="N199" s="59"/>
      <c r="O199" s="329">
        <f t="shared" si="13"/>
        <v>0</v>
      </c>
      <c r="P199" s="330">
        <f t="shared" si="14"/>
        <v>0</v>
      </c>
      <c r="Q199" s="103"/>
    </row>
    <row r="200" spans="2:17" ht="14.15" customHeight="1">
      <c r="B200" s="324"/>
      <c r="C200" s="59"/>
      <c r="D200" s="59"/>
      <c r="E200" s="59"/>
      <c r="F200" s="59"/>
      <c r="G200" s="59"/>
      <c r="H200" s="327">
        <f t="shared" si="10"/>
        <v>0</v>
      </c>
      <c r="I200" s="45"/>
      <c r="J200" s="18"/>
      <c r="K200" s="327">
        <f t="shared" si="11"/>
        <v>0</v>
      </c>
      <c r="L200" s="45"/>
      <c r="M200" s="202">
        <f t="shared" si="12"/>
        <v>0</v>
      </c>
      <c r="N200" s="59"/>
      <c r="O200" s="329">
        <f t="shared" si="13"/>
        <v>0</v>
      </c>
      <c r="P200" s="330">
        <f t="shared" si="14"/>
        <v>0</v>
      </c>
      <c r="Q200" s="103"/>
    </row>
    <row r="201" spans="2:17" ht="14.15" customHeight="1">
      <c r="B201" s="324"/>
      <c r="C201" s="59"/>
      <c r="D201" s="59"/>
      <c r="E201" s="59"/>
      <c r="F201" s="59"/>
      <c r="G201" s="59"/>
      <c r="H201" s="327">
        <f t="shared" si="10"/>
        <v>0</v>
      </c>
      <c r="I201" s="45"/>
      <c r="J201" s="18"/>
      <c r="K201" s="327">
        <f t="shared" si="11"/>
        <v>0</v>
      </c>
      <c r="L201" s="45"/>
      <c r="M201" s="202">
        <f t="shared" si="12"/>
        <v>0</v>
      </c>
      <c r="N201" s="59"/>
      <c r="O201" s="329">
        <f t="shared" si="13"/>
        <v>0</v>
      </c>
      <c r="P201" s="330">
        <f t="shared" si="14"/>
        <v>0</v>
      </c>
      <c r="Q201" s="103"/>
    </row>
    <row r="202" spans="2:17" ht="14.15" customHeight="1">
      <c r="B202" s="324"/>
      <c r="C202" s="59"/>
      <c r="D202" s="59"/>
      <c r="E202" s="59"/>
      <c r="F202" s="59"/>
      <c r="G202" s="59"/>
      <c r="H202" s="327">
        <f t="shared" si="10"/>
        <v>0</v>
      </c>
      <c r="I202" s="45"/>
      <c r="J202" s="18"/>
      <c r="K202" s="327">
        <f t="shared" si="11"/>
        <v>0</v>
      </c>
      <c r="L202" s="45"/>
      <c r="M202" s="202">
        <f t="shared" si="12"/>
        <v>0</v>
      </c>
      <c r="N202" s="59"/>
      <c r="O202" s="329">
        <f t="shared" si="13"/>
        <v>0</v>
      </c>
      <c r="P202" s="330">
        <f t="shared" si="14"/>
        <v>0</v>
      </c>
      <c r="Q202" s="103"/>
    </row>
    <row r="203" spans="2:17" ht="14.15" customHeight="1">
      <c r="B203" s="324"/>
      <c r="C203" s="59"/>
      <c r="D203" s="59"/>
      <c r="E203" s="59"/>
      <c r="F203" s="59"/>
      <c r="G203" s="59"/>
      <c r="H203" s="327">
        <f t="shared" si="10"/>
        <v>0</v>
      </c>
      <c r="I203" s="45"/>
      <c r="J203" s="18"/>
      <c r="K203" s="327">
        <f t="shared" si="11"/>
        <v>0</v>
      </c>
      <c r="L203" s="45"/>
      <c r="M203" s="202">
        <f t="shared" si="12"/>
        <v>0</v>
      </c>
      <c r="N203" s="59"/>
      <c r="O203" s="329">
        <f t="shared" si="13"/>
        <v>0</v>
      </c>
      <c r="P203" s="330">
        <f t="shared" si="14"/>
        <v>0</v>
      </c>
      <c r="Q203" s="103"/>
    </row>
    <row r="204" spans="2:17" ht="14.15" customHeight="1">
      <c r="B204" s="324"/>
      <c r="C204" s="59"/>
      <c r="D204" s="59"/>
      <c r="E204" s="59"/>
      <c r="F204" s="59"/>
      <c r="G204" s="59"/>
      <c r="H204" s="327">
        <f t="shared" si="10"/>
        <v>0</v>
      </c>
      <c r="I204" s="45"/>
      <c r="J204" s="18"/>
      <c r="K204" s="327">
        <f t="shared" si="11"/>
        <v>0</v>
      </c>
      <c r="L204" s="45"/>
      <c r="M204" s="202">
        <f t="shared" si="12"/>
        <v>0</v>
      </c>
      <c r="N204" s="59"/>
      <c r="O204" s="329">
        <f t="shared" si="13"/>
        <v>0</v>
      </c>
      <c r="P204" s="330">
        <f t="shared" si="14"/>
        <v>0</v>
      </c>
      <c r="Q204" s="103"/>
    </row>
    <row r="205" spans="2:17" ht="14.15" customHeight="1">
      <c r="B205" s="324"/>
      <c r="C205" s="59"/>
      <c r="D205" s="59"/>
      <c r="E205" s="59"/>
      <c r="F205" s="59"/>
      <c r="G205" s="59"/>
      <c r="H205" s="327">
        <f t="shared" ref="H205:H262" si="15">+C205+D205-E205-F205</f>
        <v>0</v>
      </c>
      <c r="I205" s="45"/>
      <c r="J205" s="18"/>
      <c r="K205" s="327">
        <f t="shared" ref="K205:K262" si="16">+H205-J205</f>
        <v>0</v>
      </c>
      <c r="L205" s="45"/>
      <c r="M205" s="202">
        <f t="shared" ref="M205:M262" si="17">+IF(ISERROR(K205/(F205+J205)),0,K205/(F205+J205))</f>
        <v>0</v>
      </c>
      <c r="N205" s="59"/>
      <c r="O205" s="329">
        <f t="shared" ref="O205:O262" si="18">IF(K205&lt;0,N205/$N$263,0)</f>
        <v>0</v>
      </c>
      <c r="P205" s="330">
        <f t="shared" ref="P205:P262" si="19">(M205^2*O205)*100</f>
        <v>0</v>
      </c>
      <c r="Q205" s="103"/>
    </row>
    <row r="206" spans="2:17" ht="14.15" customHeight="1">
      <c r="B206" s="324"/>
      <c r="C206" s="59"/>
      <c r="D206" s="59"/>
      <c r="E206" s="59"/>
      <c r="F206" s="59"/>
      <c r="G206" s="59"/>
      <c r="H206" s="327">
        <f t="shared" si="15"/>
        <v>0</v>
      </c>
      <c r="I206" s="45"/>
      <c r="J206" s="18"/>
      <c r="K206" s="327">
        <f t="shared" si="16"/>
        <v>0</v>
      </c>
      <c r="L206" s="45"/>
      <c r="M206" s="202">
        <f t="shared" si="17"/>
        <v>0</v>
      </c>
      <c r="N206" s="59"/>
      <c r="O206" s="329">
        <f t="shared" si="18"/>
        <v>0</v>
      </c>
      <c r="P206" s="330">
        <f t="shared" si="19"/>
        <v>0</v>
      </c>
      <c r="Q206" s="103"/>
    </row>
    <row r="207" spans="2:17" ht="14.15" customHeight="1">
      <c r="B207" s="324"/>
      <c r="C207" s="59"/>
      <c r="D207" s="59"/>
      <c r="E207" s="59"/>
      <c r="F207" s="59"/>
      <c r="G207" s="59"/>
      <c r="H207" s="327">
        <f t="shared" si="15"/>
        <v>0</v>
      </c>
      <c r="I207" s="45"/>
      <c r="J207" s="18"/>
      <c r="K207" s="327">
        <f t="shared" si="16"/>
        <v>0</v>
      </c>
      <c r="L207" s="45"/>
      <c r="M207" s="202">
        <f t="shared" si="17"/>
        <v>0</v>
      </c>
      <c r="N207" s="59"/>
      <c r="O207" s="329">
        <f t="shared" si="18"/>
        <v>0</v>
      </c>
      <c r="P207" s="330">
        <f t="shared" si="19"/>
        <v>0</v>
      </c>
      <c r="Q207" s="103"/>
    </row>
    <row r="208" spans="2:17" ht="14.15" customHeight="1">
      <c r="B208" s="324"/>
      <c r="C208" s="59"/>
      <c r="D208" s="59"/>
      <c r="E208" s="59"/>
      <c r="F208" s="59"/>
      <c r="G208" s="59"/>
      <c r="H208" s="327">
        <f t="shared" si="15"/>
        <v>0</v>
      </c>
      <c r="I208" s="45"/>
      <c r="J208" s="18"/>
      <c r="K208" s="327">
        <f t="shared" si="16"/>
        <v>0</v>
      </c>
      <c r="L208" s="45"/>
      <c r="M208" s="202">
        <f t="shared" si="17"/>
        <v>0</v>
      </c>
      <c r="N208" s="59"/>
      <c r="O208" s="329">
        <f t="shared" si="18"/>
        <v>0</v>
      </c>
      <c r="P208" s="330">
        <f t="shared" si="19"/>
        <v>0</v>
      </c>
      <c r="Q208" s="103"/>
    </row>
    <row r="209" spans="2:17" ht="14.15" customHeight="1">
      <c r="B209" s="324"/>
      <c r="C209" s="59"/>
      <c r="D209" s="59"/>
      <c r="E209" s="59"/>
      <c r="F209" s="59"/>
      <c r="G209" s="59"/>
      <c r="H209" s="327">
        <f t="shared" si="15"/>
        <v>0</v>
      </c>
      <c r="I209" s="45"/>
      <c r="J209" s="18"/>
      <c r="K209" s="327">
        <f t="shared" si="16"/>
        <v>0</v>
      </c>
      <c r="L209" s="45"/>
      <c r="M209" s="202">
        <f t="shared" si="17"/>
        <v>0</v>
      </c>
      <c r="N209" s="59"/>
      <c r="O209" s="329">
        <f t="shared" si="18"/>
        <v>0</v>
      </c>
      <c r="P209" s="330">
        <f t="shared" si="19"/>
        <v>0</v>
      </c>
      <c r="Q209" s="103"/>
    </row>
    <row r="210" spans="2:17" ht="14.15" customHeight="1">
      <c r="B210" s="324"/>
      <c r="C210" s="59"/>
      <c r="D210" s="59"/>
      <c r="E210" s="59"/>
      <c r="F210" s="59"/>
      <c r="G210" s="59"/>
      <c r="H210" s="327">
        <f t="shared" si="15"/>
        <v>0</v>
      </c>
      <c r="I210" s="45"/>
      <c r="J210" s="18"/>
      <c r="K210" s="327">
        <f t="shared" si="16"/>
        <v>0</v>
      </c>
      <c r="L210" s="45"/>
      <c r="M210" s="202">
        <f t="shared" si="17"/>
        <v>0</v>
      </c>
      <c r="N210" s="59"/>
      <c r="O210" s="329">
        <f t="shared" si="18"/>
        <v>0</v>
      </c>
      <c r="P210" s="330">
        <f t="shared" si="19"/>
        <v>0</v>
      </c>
      <c r="Q210" s="103"/>
    </row>
    <row r="211" spans="2:17" ht="14.15" customHeight="1">
      <c r="B211" s="324"/>
      <c r="C211" s="59"/>
      <c r="D211" s="59"/>
      <c r="E211" s="59"/>
      <c r="F211" s="59"/>
      <c r="G211" s="59"/>
      <c r="H211" s="327">
        <f t="shared" si="15"/>
        <v>0</v>
      </c>
      <c r="I211" s="45"/>
      <c r="J211" s="18"/>
      <c r="K211" s="327">
        <f t="shared" si="16"/>
        <v>0</v>
      </c>
      <c r="L211" s="45"/>
      <c r="M211" s="202">
        <f t="shared" si="17"/>
        <v>0</v>
      </c>
      <c r="N211" s="59"/>
      <c r="O211" s="329">
        <f t="shared" si="18"/>
        <v>0</v>
      </c>
      <c r="P211" s="330">
        <f t="shared" si="19"/>
        <v>0</v>
      </c>
      <c r="Q211" s="103"/>
    </row>
    <row r="212" spans="2:17" ht="14.15" customHeight="1">
      <c r="B212" s="324"/>
      <c r="C212" s="59"/>
      <c r="D212" s="59"/>
      <c r="E212" s="59"/>
      <c r="F212" s="59"/>
      <c r="G212" s="59"/>
      <c r="H212" s="327">
        <f t="shared" si="15"/>
        <v>0</v>
      </c>
      <c r="I212" s="45"/>
      <c r="J212" s="18"/>
      <c r="K212" s="327">
        <f t="shared" si="16"/>
        <v>0</v>
      </c>
      <c r="L212" s="45"/>
      <c r="M212" s="202">
        <f t="shared" si="17"/>
        <v>0</v>
      </c>
      <c r="N212" s="59"/>
      <c r="O212" s="329">
        <f t="shared" si="18"/>
        <v>0</v>
      </c>
      <c r="P212" s="330">
        <f t="shared" si="19"/>
        <v>0</v>
      </c>
      <c r="Q212" s="103"/>
    </row>
    <row r="213" spans="2:17" ht="14.15" customHeight="1">
      <c r="B213" s="324"/>
      <c r="C213" s="59"/>
      <c r="D213" s="59"/>
      <c r="E213" s="59"/>
      <c r="F213" s="59"/>
      <c r="G213" s="59"/>
      <c r="H213" s="327">
        <f t="shared" si="15"/>
        <v>0</v>
      </c>
      <c r="I213" s="45"/>
      <c r="J213" s="18"/>
      <c r="K213" s="327">
        <f t="shared" si="16"/>
        <v>0</v>
      </c>
      <c r="L213" s="45"/>
      <c r="M213" s="202">
        <f t="shared" si="17"/>
        <v>0</v>
      </c>
      <c r="N213" s="59"/>
      <c r="O213" s="329">
        <f t="shared" si="18"/>
        <v>0</v>
      </c>
      <c r="P213" s="330">
        <f t="shared" si="19"/>
        <v>0</v>
      </c>
      <c r="Q213" s="103"/>
    </row>
    <row r="214" spans="2:17" ht="14.15" customHeight="1">
      <c r="B214" s="324"/>
      <c r="C214" s="59"/>
      <c r="D214" s="59"/>
      <c r="E214" s="59"/>
      <c r="F214" s="59"/>
      <c r="G214" s="59"/>
      <c r="H214" s="327">
        <f t="shared" si="15"/>
        <v>0</v>
      </c>
      <c r="I214" s="45"/>
      <c r="J214" s="18"/>
      <c r="K214" s="327">
        <f t="shared" si="16"/>
        <v>0</v>
      </c>
      <c r="L214" s="45"/>
      <c r="M214" s="202">
        <f t="shared" si="17"/>
        <v>0</v>
      </c>
      <c r="N214" s="59"/>
      <c r="O214" s="329">
        <f t="shared" si="18"/>
        <v>0</v>
      </c>
      <c r="P214" s="330">
        <f t="shared" si="19"/>
        <v>0</v>
      </c>
      <c r="Q214" s="103"/>
    </row>
    <row r="215" spans="2:17" ht="14.15" customHeight="1">
      <c r="B215" s="324"/>
      <c r="C215" s="59"/>
      <c r="D215" s="59"/>
      <c r="E215" s="59"/>
      <c r="F215" s="59"/>
      <c r="G215" s="59"/>
      <c r="H215" s="327">
        <f t="shared" si="15"/>
        <v>0</v>
      </c>
      <c r="I215" s="45"/>
      <c r="J215" s="18"/>
      <c r="K215" s="327">
        <f t="shared" si="16"/>
        <v>0</v>
      </c>
      <c r="L215" s="45"/>
      <c r="M215" s="202">
        <f t="shared" si="17"/>
        <v>0</v>
      </c>
      <c r="N215" s="59"/>
      <c r="O215" s="329">
        <f t="shared" si="18"/>
        <v>0</v>
      </c>
      <c r="P215" s="330">
        <f t="shared" si="19"/>
        <v>0</v>
      </c>
      <c r="Q215" s="103"/>
    </row>
    <row r="216" spans="2:17" ht="14.15" customHeight="1">
      <c r="B216" s="324"/>
      <c r="C216" s="59"/>
      <c r="D216" s="59"/>
      <c r="E216" s="59"/>
      <c r="F216" s="59"/>
      <c r="G216" s="59"/>
      <c r="H216" s="327">
        <f t="shared" si="15"/>
        <v>0</v>
      </c>
      <c r="I216" s="45"/>
      <c r="J216" s="18"/>
      <c r="K216" s="327">
        <f t="shared" si="16"/>
        <v>0</v>
      </c>
      <c r="L216" s="45"/>
      <c r="M216" s="202">
        <f t="shared" si="17"/>
        <v>0</v>
      </c>
      <c r="N216" s="59"/>
      <c r="O216" s="329">
        <f t="shared" si="18"/>
        <v>0</v>
      </c>
      <c r="P216" s="330">
        <f t="shared" si="19"/>
        <v>0</v>
      </c>
      <c r="Q216" s="103"/>
    </row>
    <row r="217" spans="2:17" ht="14.15" customHeight="1">
      <c r="B217" s="324"/>
      <c r="C217" s="59"/>
      <c r="D217" s="59"/>
      <c r="E217" s="59"/>
      <c r="F217" s="59"/>
      <c r="G217" s="59"/>
      <c r="H217" s="327">
        <f t="shared" si="15"/>
        <v>0</v>
      </c>
      <c r="I217" s="45"/>
      <c r="J217" s="18"/>
      <c r="K217" s="327">
        <f t="shared" si="16"/>
        <v>0</v>
      </c>
      <c r="L217" s="45"/>
      <c r="M217" s="202">
        <f t="shared" si="17"/>
        <v>0</v>
      </c>
      <c r="N217" s="59"/>
      <c r="O217" s="329">
        <f t="shared" si="18"/>
        <v>0</v>
      </c>
      <c r="P217" s="330">
        <f t="shared" si="19"/>
        <v>0</v>
      </c>
      <c r="Q217" s="103"/>
    </row>
    <row r="218" spans="2:17" ht="14.15" customHeight="1">
      <c r="B218" s="324"/>
      <c r="C218" s="59"/>
      <c r="D218" s="59"/>
      <c r="E218" s="59"/>
      <c r="F218" s="59"/>
      <c r="G218" s="59"/>
      <c r="H218" s="327">
        <f t="shared" si="15"/>
        <v>0</v>
      </c>
      <c r="I218" s="45"/>
      <c r="J218" s="18"/>
      <c r="K218" s="327">
        <f t="shared" si="16"/>
        <v>0</v>
      </c>
      <c r="L218" s="45"/>
      <c r="M218" s="202">
        <f t="shared" si="17"/>
        <v>0</v>
      </c>
      <c r="N218" s="59"/>
      <c r="O218" s="329">
        <f t="shared" si="18"/>
        <v>0</v>
      </c>
      <c r="P218" s="330">
        <f t="shared" si="19"/>
        <v>0</v>
      </c>
      <c r="Q218" s="103"/>
    </row>
    <row r="219" spans="2:17" ht="14.15" customHeight="1">
      <c r="B219" s="324"/>
      <c r="C219" s="59"/>
      <c r="D219" s="59"/>
      <c r="E219" s="59"/>
      <c r="F219" s="59"/>
      <c r="G219" s="59"/>
      <c r="H219" s="327">
        <f t="shared" si="15"/>
        <v>0</v>
      </c>
      <c r="I219" s="45"/>
      <c r="J219" s="18"/>
      <c r="K219" s="327">
        <f t="shared" si="16"/>
        <v>0</v>
      </c>
      <c r="L219" s="45"/>
      <c r="M219" s="202">
        <f t="shared" si="17"/>
        <v>0</v>
      </c>
      <c r="N219" s="59"/>
      <c r="O219" s="329">
        <f t="shared" si="18"/>
        <v>0</v>
      </c>
      <c r="P219" s="330">
        <f t="shared" si="19"/>
        <v>0</v>
      </c>
      <c r="Q219" s="103"/>
    </row>
    <row r="220" spans="2:17" ht="14.15" customHeight="1">
      <c r="B220" s="324"/>
      <c r="C220" s="59"/>
      <c r="D220" s="59"/>
      <c r="E220" s="59"/>
      <c r="F220" s="59"/>
      <c r="G220" s="59"/>
      <c r="H220" s="327">
        <f t="shared" si="15"/>
        <v>0</v>
      </c>
      <c r="I220" s="45"/>
      <c r="J220" s="18"/>
      <c r="K220" s="327">
        <f t="shared" si="16"/>
        <v>0</v>
      </c>
      <c r="L220" s="45"/>
      <c r="M220" s="202">
        <f t="shared" si="17"/>
        <v>0</v>
      </c>
      <c r="N220" s="59"/>
      <c r="O220" s="329">
        <f t="shared" si="18"/>
        <v>0</v>
      </c>
      <c r="P220" s="330">
        <f t="shared" si="19"/>
        <v>0</v>
      </c>
      <c r="Q220" s="103"/>
    </row>
    <row r="221" spans="2:17" ht="14.15" customHeight="1">
      <c r="B221" s="324"/>
      <c r="C221" s="59"/>
      <c r="D221" s="59"/>
      <c r="E221" s="59"/>
      <c r="F221" s="59"/>
      <c r="G221" s="59"/>
      <c r="H221" s="327">
        <f t="shared" si="15"/>
        <v>0</v>
      </c>
      <c r="I221" s="45"/>
      <c r="J221" s="18"/>
      <c r="K221" s="327">
        <f t="shared" si="16"/>
        <v>0</v>
      </c>
      <c r="L221" s="45"/>
      <c r="M221" s="202">
        <f t="shared" si="17"/>
        <v>0</v>
      </c>
      <c r="N221" s="59"/>
      <c r="O221" s="329">
        <f t="shared" si="18"/>
        <v>0</v>
      </c>
      <c r="P221" s="330">
        <f t="shared" si="19"/>
        <v>0</v>
      </c>
      <c r="Q221" s="103"/>
    </row>
    <row r="222" spans="2:17" ht="14.15" customHeight="1">
      <c r="B222" s="324"/>
      <c r="C222" s="59"/>
      <c r="D222" s="59"/>
      <c r="E222" s="59"/>
      <c r="F222" s="59"/>
      <c r="G222" s="59"/>
      <c r="H222" s="327">
        <f t="shared" si="15"/>
        <v>0</v>
      </c>
      <c r="I222" s="45"/>
      <c r="J222" s="18"/>
      <c r="K222" s="327">
        <f t="shared" si="16"/>
        <v>0</v>
      </c>
      <c r="L222" s="45"/>
      <c r="M222" s="202">
        <f t="shared" si="17"/>
        <v>0</v>
      </c>
      <c r="N222" s="59"/>
      <c r="O222" s="329">
        <f t="shared" si="18"/>
        <v>0</v>
      </c>
      <c r="P222" s="330">
        <f t="shared" si="19"/>
        <v>0</v>
      </c>
      <c r="Q222" s="103"/>
    </row>
    <row r="223" spans="2:17" ht="14.15" customHeight="1">
      <c r="B223" s="324"/>
      <c r="C223" s="59"/>
      <c r="D223" s="59"/>
      <c r="E223" s="59"/>
      <c r="F223" s="59"/>
      <c r="G223" s="59"/>
      <c r="H223" s="327">
        <f t="shared" si="15"/>
        <v>0</v>
      </c>
      <c r="I223" s="45"/>
      <c r="J223" s="18"/>
      <c r="K223" s="327">
        <f t="shared" si="16"/>
        <v>0</v>
      </c>
      <c r="L223" s="45"/>
      <c r="M223" s="202">
        <f t="shared" si="17"/>
        <v>0</v>
      </c>
      <c r="N223" s="59"/>
      <c r="O223" s="329">
        <f t="shared" si="18"/>
        <v>0</v>
      </c>
      <c r="P223" s="330">
        <f t="shared" si="19"/>
        <v>0</v>
      </c>
      <c r="Q223" s="103"/>
    </row>
    <row r="224" spans="2:17" ht="14.15" customHeight="1">
      <c r="B224" s="324"/>
      <c r="C224" s="59"/>
      <c r="D224" s="59"/>
      <c r="E224" s="59"/>
      <c r="F224" s="59"/>
      <c r="G224" s="59"/>
      <c r="H224" s="327">
        <f t="shared" si="15"/>
        <v>0</v>
      </c>
      <c r="I224" s="45"/>
      <c r="J224" s="18"/>
      <c r="K224" s="327">
        <f t="shared" si="16"/>
        <v>0</v>
      </c>
      <c r="L224" s="45"/>
      <c r="M224" s="202">
        <f t="shared" si="17"/>
        <v>0</v>
      </c>
      <c r="N224" s="59"/>
      <c r="O224" s="329">
        <f t="shared" si="18"/>
        <v>0</v>
      </c>
      <c r="P224" s="330">
        <f t="shared" si="19"/>
        <v>0</v>
      </c>
      <c r="Q224" s="103"/>
    </row>
    <row r="225" spans="2:17" ht="14.15" customHeight="1">
      <c r="B225" s="324"/>
      <c r="C225" s="59"/>
      <c r="D225" s="59"/>
      <c r="E225" s="59"/>
      <c r="F225" s="59"/>
      <c r="G225" s="59"/>
      <c r="H225" s="327">
        <f t="shared" si="15"/>
        <v>0</v>
      </c>
      <c r="I225" s="45"/>
      <c r="J225" s="18"/>
      <c r="K225" s="327">
        <f t="shared" si="16"/>
        <v>0</v>
      </c>
      <c r="L225" s="45"/>
      <c r="M225" s="202">
        <f t="shared" si="17"/>
        <v>0</v>
      </c>
      <c r="N225" s="59"/>
      <c r="O225" s="329">
        <f t="shared" si="18"/>
        <v>0</v>
      </c>
      <c r="P225" s="330">
        <f t="shared" si="19"/>
        <v>0</v>
      </c>
      <c r="Q225" s="103"/>
    </row>
    <row r="226" spans="2:17" ht="14.15" customHeight="1">
      <c r="B226" s="324"/>
      <c r="C226" s="59"/>
      <c r="D226" s="59"/>
      <c r="E226" s="59"/>
      <c r="F226" s="59"/>
      <c r="G226" s="59"/>
      <c r="H226" s="327">
        <f t="shared" si="15"/>
        <v>0</v>
      </c>
      <c r="I226" s="45"/>
      <c r="J226" s="18"/>
      <c r="K226" s="327">
        <f t="shared" si="16"/>
        <v>0</v>
      </c>
      <c r="L226" s="45"/>
      <c r="M226" s="202">
        <f t="shared" si="17"/>
        <v>0</v>
      </c>
      <c r="N226" s="59"/>
      <c r="O226" s="329">
        <f t="shared" si="18"/>
        <v>0</v>
      </c>
      <c r="P226" s="330">
        <f t="shared" si="19"/>
        <v>0</v>
      </c>
      <c r="Q226" s="103"/>
    </row>
    <row r="227" spans="2:17" ht="14.15" customHeight="1">
      <c r="B227" s="324"/>
      <c r="C227" s="59"/>
      <c r="D227" s="59"/>
      <c r="E227" s="59"/>
      <c r="F227" s="59"/>
      <c r="G227" s="59"/>
      <c r="H227" s="327">
        <f t="shared" si="15"/>
        <v>0</v>
      </c>
      <c r="I227" s="45"/>
      <c r="J227" s="18"/>
      <c r="K227" s="327">
        <f t="shared" si="16"/>
        <v>0</v>
      </c>
      <c r="L227" s="45"/>
      <c r="M227" s="202">
        <f t="shared" si="17"/>
        <v>0</v>
      </c>
      <c r="N227" s="59"/>
      <c r="O227" s="329">
        <f t="shared" si="18"/>
        <v>0</v>
      </c>
      <c r="P227" s="330">
        <f t="shared" si="19"/>
        <v>0</v>
      </c>
      <c r="Q227" s="103"/>
    </row>
    <row r="228" spans="2:17" ht="14.15" customHeight="1">
      <c r="B228" s="324"/>
      <c r="C228" s="59"/>
      <c r="D228" s="59"/>
      <c r="E228" s="59"/>
      <c r="F228" s="59"/>
      <c r="G228" s="59"/>
      <c r="H228" s="327">
        <f t="shared" si="15"/>
        <v>0</v>
      </c>
      <c r="I228" s="45"/>
      <c r="J228" s="18"/>
      <c r="K228" s="327">
        <f t="shared" si="16"/>
        <v>0</v>
      </c>
      <c r="L228" s="45"/>
      <c r="M228" s="202">
        <f t="shared" si="17"/>
        <v>0</v>
      </c>
      <c r="N228" s="59"/>
      <c r="O228" s="329">
        <f t="shared" si="18"/>
        <v>0</v>
      </c>
      <c r="P228" s="330">
        <f t="shared" si="19"/>
        <v>0</v>
      </c>
      <c r="Q228" s="103"/>
    </row>
    <row r="229" spans="2:17" ht="14.15" customHeight="1">
      <c r="B229" s="324"/>
      <c r="C229" s="59"/>
      <c r="D229" s="59"/>
      <c r="E229" s="59"/>
      <c r="F229" s="59"/>
      <c r="G229" s="59"/>
      <c r="H229" s="327">
        <f t="shared" si="15"/>
        <v>0</v>
      </c>
      <c r="I229" s="45"/>
      <c r="J229" s="18"/>
      <c r="K229" s="327">
        <f t="shared" si="16"/>
        <v>0</v>
      </c>
      <c r="L229" s="45"/>
      <c r="M229" s="202">
        <f t="shared" si="17"/>
        <v>0</v>
      </c>
      <c r="N229" s="59"/>
      <c r="O229" s="329">
        <f t="shared" si="18"/>
        <v>0</v>
      </c>
      <c r="P229" s="330">
        <f t="shared" si="19"/>
        <v>0</v>
      </c>
      <c r="Q229" s="103"/>
    </row>
    <row r="230" spans="2:17" ht="14.15" customHeight="1">
      <c r="B230" s="324"/>
      <c r="C230" s="59"/>
      <c r="D230" s="59"/>
      <c r="E230" s="59"/>
      <c r="F230" s="59"/>
      <c r="G230" s="59"/>
      <c r="H230" s="327">
        <f t="shared" si="15"/>
        <v>0</v>
      </c>
      <c r="I230" s="45"/>
      <c r="J230" s="18"/>
      <c r="K230" s="327">
        <f t="shared" si="16"/>
        <v>0</v>
      </c>
      <c r="L230" s="45"/>
      <c r="M230" s="202">
        <f t="shared" si="17"/>
        <v>0</v>
      </c>
      <c r="N230" s="59"/>
      <c r="O230" s="329">
        <f t="shared" si="18"/>
        <v>0</v>
      </c>
      <c r="P230" s="330">
        <f t="shared" si="19"/>
        <v>0</v>
      </c>
      <c r="Q230" s="103"/>
    </row>
    <row r="231" spans="2:17" ht="14.15" customHeight="1">
      <c r="B231" s="324"/>
      <c r="C231" s="59"/>
      <c r="D231" s="59"/>
      <c r="E231" s="59"/>
      <c r="F231" s="59"/>
      <c r="G231" s="59"/>
      <c r="H231" s="327">
        <f t="shared" si="15"/>
        <v>0</v>
      </c>
      <c r="I231" s="45"/>
      <c r="J231" s="18"/>
      <c r="K231" s="327">
        <f t="shared" si="16"/>
        <v>0</v>
      </c>
      <c r="L231" s="45"/>
      <c r="M231" s="202">
        <f t="shared" si="17"/>
        <v>0</v>
      </c>
      <c r="N231" s="59"/>
      <c r="O231" s="329">
        <f t="shared" si="18"/>
        <v>0</v>
      </c>
      <c r="P231" s="330">
        <f t="shared" si="19"/>
        <v>0</v>
      </c>
      <c r="Q231" s="103"/>
    </row>
    <row r="232" spans="2:17" ht="14.15" customHeight="1">
      <c r="B232" s="324"/>
      <c r="C232" s="59"/>
      <c r="D232" s="59"/>
      <c r="E232" s="59"/>
      <c r="F232" s="59"/>
      <c r="G232" s="59"/>
      <c r="H232" s="327">
        <f t="shared" si="15"/>
        <v>0</v>
      </c>
      <c r="I232" s="45"/>
      <c r="J232" s="18"/>
      <c r="K232" s="327">
        <f t="shared" si="16"/>
        <v>0</v>
      </c>
      <c r="L232" s="45"/>
      <c r="M232" s="202">
        <f t="shared" si="17"/>
        <v>0</v>
      </c>
      <c r="N232" s="59"/>
      <c r="O232" s="329">
        <f t="shared" si="18"/>
        <v>0</v>
      </c>
      <c r="P232" s="330">
        <f t="shared" si="19"/>
        <v>0</v>
      </c>
      <c r="Q232" s="103"/>
    </row>
    <row r="233" spans="2:17" ht="14.15" customHeight="1">
      <c r="B233" s="324"/>
      <c r="C233" s="59"/>
      <c r="D233" s="59"/>
      <c r="E233" s="59"/>
      <c r="F233" s="59"/>
      <c r="G233" s="59"/>
      <c r="H233" s="327">
        <f t="shared" si="15"/>
        <v>0</v>
      </c>
      <c r="I233" s="45"/>
      <c r="J233" s="18"/>
      <c r="K233" s="327">
        <f t="shared" si="16"/>
        <v>0</v>
      </c>
      <c r="L233" s="45"/>
      <c r="M233" s="202">
        <f t="shared" si="17"/>
        <v>0</v>
      </c>
      <c r="N233" s="59"/>
      <c r="O233" s="329">
        <f t="shared" si="18"/>
        <v>0</v>
      </c>
      <c r="P233" s="330">
        <f t="shared" si="19"/>
        <v>0</v>
      </c>
      <c r="Q233" s="103"/>
    </row>
    <row r="234" spans="2:17" ht="14.15" customHeight="1">
      <c r="B234" s="324"/>
      <c r="C234" s="59"/>
      <c r="D234" s="59"/>
      <c r="E234" s="59"/>
      <c r="F234" s="59"/>
      <c r="G234" s="59"/>
      <c r="H234" s="327">
        <f t="shared" si="15"/>
        <v>0</v>
      </c>
      <c r="I234" s="45"/>
      <c r="J234" s="18"/>
      <c r="K234" s="327">
        <f t="shared" si="16"/>
        <v>0</v>
      </c>
      <c r="L234" s="45"/>
      <c r="M234" s="202">
        <f t="shared" si="17"/>
        <v>0</v>
      </c>
      <c r="N234" s="59"/>
      <c r="O234" s="329">
        <f t="shared" si="18"/>
        <v>0</v>
      </c>
      <c r="P234" s="330">
        <f t="shared" si="19"/>
        <v>0</v>
      </c>
      <c r="Q234" s="103"/>
    </row>
    <row r="235" spans="2:17" ht="14.15" customHeight="1">
      <c r="B235" s="324"/>
      <c r="C235" s="59"/>
      <c r="D235" s="59"/>
      <c r="E235" s="59"/>
      <c r="F235" s="59"/>
      <c r="G235" s="59"/>
      <c r="H235" s="327">
        <f t="shared" si="15"/>
        <v>0</v>
      </c>
      <c r="I235" s="45"/>
      <c r="J235" s="18"/>
      <c r="K235" s="327">
        <f t="shared" si="16"/>
        <v>0</v>
      </c>
      <c r="L235" s="45"/>
      <c r="M235" s="202">
        <f t="shared" si="17"/>
        <v>0</v>
      </c>
      <c r="N235" s="59"/>
      <c r="O235" s="329">
        <f t="shared" si="18"/>
        <v>0</v>
      </c>
      <c r="P235" s="330">
        <f t="shared" si="19"/>
        <v>0</v>
      </c>
      <c r="Q235" s="103"/>
    </row>
    <row r="236" spans="2:17" ht="14.15" customHeight="1">
      <c r="B236" s="324"/>
      <c r="C236" s="59"/>
      <c r="D236" s="59"/>
      <c r="E236" s="59"/>
      <c r="F236" s="59"/>
      <c r="G236" s="59"/>
      <c r="H236" s="327">
        <f t="shared" si="15"/>
        <v>0</v>
      </c>
      <c r="I236" s="45"/>
      <c r="J236" s="18"/>
      <c r="K236" s="327">
        <f t="shared" si="16"/>
        <v>0</v>
      </c>
      <c r="L236" s="45"/>
      <c r="M236" s="202">
        <f t="shared" si="17"/>
        <v>0</v>
      </c>
      <c r="N236" s="59"/>
      <c r="O236" s="329">
        <f t="shared" si="18"/>
        <v>0</v>
      </c>
      <c r="P236" s="330">
        <f t="shared" si="19"/>
        <v>0</v>
      </c>
      <c r="Q236" s="103"/>
    </row>
    <row r="237" spans="2:17" ht="14.15" customHeight="1">
      <c r="B237" s="324"/>
      <c r="C237" s="59"/>
      <c r="D237" s="59"/>
      <c r="E237" s="59"/>
      <c r="F237" s="59"/>
      <c r="G237" s="59"/>
      <c r="H237" s="327">
        <f t="shared" si="15"/>
        <v>0</v>
      </c>
      <c r="I237" s="45"/>
      <c r="J237" s="18"/>
      <c r="K237" s="327">
        <f t="shared" si="16"/>
        <v>0</v>
      </c>
      <c r="L237" s="45"/>
      <c r="M237" s="202">
        <f t="shared" si="17"/>
        <v>0</v>
      </c>
      <c r="N237" s="59"/>
      <c r="O237" s="329">
        <f t="shared" si="18"/>
        <v>0</v>
      </c>
      <c r="P237" s="330">
        <f t="shared" si="19"/>
        <v>0</v>
      </c>
      <c r="Q237" s="103"/>
    </row>
    <row r="238" spans="2:17" ht="14.15" customHeight="1">
      <c r="B238" s="324"/>
      <c r="C238" s="59"/>
      <c r="D238" s="59"/>
      <c r="E238" s="59"/>
      <c r="F238" s="59"/>
      <c r="G238" s="59"/>
      <c r="H238" s="327">
        <f t="shared" si="15"/>
        <v>0</v>
      </c>
      <c r="I238" s="45"/>
      <c r="J238" s="18"/>
      <c r="K238" s="327">
        <f t="shared" si="16"/>
        <v>0</v>
      </c>
      <c r="L238" s="45"/>
      <c r="M238" s="202">
        <f t="shared" si="17"/>
        <v>0</v>
      </c>
      <c r="N238" s="59"/>
      <c r="O238" s="329">
        <f t="shared" si="18"/>
        <v>0</v>
      </c>
      <c r="P238" s="330">
        <f t="shared" si="19"/>
        <v>0</v>
      </c>
      <c r="Q238" s="103"/>
    </row>
    <row r="239" spans="2:17" ht="14.15" customHeight="1">
      <c r="B239" s="324"/>
      <c r="C239" s="59"/>
      <c r="D239" s="59"/>
      <c r="E239" s="59"/>
      <c r="F239" s="59"/>
      <c r="G239" s="59"/>
      <c r="H239" s="327">
        <f t="shared" si="15"/>
        <v>0</v>
      </c>
      <c r="I239" s="45"/>
      <c r="J239" s="18"/>
      <c r="K239" s="327">
        <f t="shared" si="16"/>
        <v>0</v>
      </c>
      <c r="L239" s="45"/>
      <c r="M239" s="202">
        <f t="shared" si="17"/>
        <v>0</v>
      </c>
      <c r="N239" s="59"/>
      <c r="O239" s="329">
        <f t="shared" si="18"/>
        <v>0</v>
      </c>
      <c r="P239" s="330">
        <f t="shared" si="19"/>
        <v>0</v>
      </c>
      <c r="Q239" s="103"/>
    </row>
    <row r="240" spans="2:17" ht="14.15" customHeight="1">
      <c r="B240" s="324"/>
      <c r="C240" s="59"/>
      <c r="D240" s="59"/>
      <c r="E240" s="59"/>
      <c r="F240" s="59"/>
      <c r="G240" s="59"/>
      <c r="H240" s="327">
        <f t="shared" si="15"/>
        <v>0</v>
      </c>
      <c r="I240" s="45"/>
      <c r="J240" s="18"/>
      <c r="K240" s="327">
        <f t="shared" si="16"/>
        <v>0</v>
      </c>
      <c r="L240" s="45"/>
      <c r="M240" s="202">
        <f t="shared" si="17"/>
        <v>0</v>
      </c>
      <c r="N240" s="59"/>
      <c r="O240" s="329">
        <f t="shared" si="18"/>
        <v>0</v>
      </c>
      <c r="P240" s="330">
        <f t="shared" si="19"/>
        <v>0</v>
      </c>
      <c r="Q240" s="103"/>
    </row>
    <row r="241" spans="2:17" ht="14.15" customHeight="1">
      <c r="B241" s="324"/>
      <c r="C241" s="59"/>
      <c r="D241" s="59"/>
      <c r="E241" s="59"/>
      <c r="F241" s="59"/>
      <c r="G241" s="59"/>
      <c r="H241" s="327">
        <f t="shared" si="15"/>
        <v>0</v>
      </c>
      <c r="I241" s="45"/>
      <c r="J241" s="18"/>
      <c r="K241" s="327">
        <f t="shared" si="16"/>
        <v>0</v>
      </c>
      <c r="L241" s="45"/>
      <c r="M241" s="202">
        <f t="shared" si="17"/>
        <v>0</v>
      </c>
      <c r="N241" s="59"/>
      <c r="O241" s="329">
        <f t="shared" si="18"/>
        <v>0</v>
      </c>
      <c r="P241" s="330">
        <f t="shared" si="19"/>
        <v>0</v>
      </c>
      <c r="Q241" s="103"/>
    </row>
    <row r="242" spans="2:17" ht="14.15" customHeight="1">
      <c r="B242" s="324"/>
      <c r="C242" s="59"/>
      <c r="D242" s="59"/>
      <c r="E242" s="59"/>
      <c r="F242" s="59"/>
      <c r="G242" s="59"/>
      <c r="H242" s="327">
        <f t="shared" si="15"/>
        <v>0</v>
      </c>
      <c r="I242" s="45"/>
      <c r="J242" s="18"/>
      <c r="K242" s="327">
        <f t="shared" si="16"/>
        <v>0</v>
      </c>
      <c r="L242" s="45"/>
      <c r="M242" s="202">
        <f t="shared" si="17"/>
        <v>0</v>
      </c>
      <c r="N242" s="59"/>
      <c r="O242" s="329">
        <f t="shared" si="18"/>
        <v>0</v>
      </c>
      <c r="P242" s="330">
        <f t="shared" si="19"/>
        <v>0</v>
      </c>
      <c r="Q242" s="103"/>
    </row>
    <row r="243" spans="2:17" ht="14.15" customHeight="1">
      <c r="B243" s="324"/>
      <c r="C243" s="59"/>
      <c r="D243" s="59"/>
      <c r="E243" s="59"/>
      <c r="F243" s="59"/>
      <c r="G243" s="59"/>
      <c r="H243" s="327">
        <f t="shared" si="15"/>
        <v>0</v>
      </c>
      <c r="I243" s="45"/>
      <c r="J243" s="18"/>
      <c r="K243" s="327">
        <f t="shared" si="16"/>
        <v>0</v>
      </c>
      <c r="L243" s="45"/>
      <c r="M243" s="202">
        <f t="shared" si="17"/>
        <v>0</v>
      </c>
      <c r="N243" s="59"/>
      <c r="O243" s="329">
        <f t="shared" si="18"/>
        <v>0</v>
      </c>
      <c r="P243" s="330">
        <f t="shared" si="19"/>
        <v>0</v>
      </c>
      <c r="Q243" s="103"/>
    </row>
    <row r="244" spans="2:17" ht="14.15" customHeight="1">
      <c r="B244" s="324"/>
      <c r="C244" s="59"/>
      <c r="D244" s="59"/>
      <c r="E244" s="59"/>
      <c r="F244" s="59"/>
      <c r="G244" s="59"/>
      <c r="H244" s="327">
        <f t="shared" si="15"/>
        <v>0</v>
      </c>
      <c r="I244" s="45"/>
      <c r="J244" s="18"/>
      <c r="K244" s="327">
        <f t="shared" si="16"/>
        <v>0</v>
      </c>
      <c r="L244" s="45"/>
      <c r="M244" s="202">
        <f t="shared" si="17"/>
        <v>0</v>
      </c>
      <c r="N244" s="59"/>
      <c r="O244" s="329">
        <f t="shared" si="18"/>
        <v>0</v>
      </c>
      <c r="P244" s="330">
        <f t="shared" si="19"/>
        <v>0</v>
      </c>
      <c r="Q244" s="103"/>
    </row>
    <row r="245" spans="2:17" ht="14.15" customHeight="1">
      <c r="B245" s="324"/>
      <c r="C245" s="59"/>
      <c r="D245" s="59"/>
      <c r="E245" s="59"/>
      <c r="F245" s="59"/>
      <c r="G245" s="59"/>
      <c r="H245" s="327">
        <f t="shared" si="15"/>
        <v>0</v>
      </c>
      <c r="I245" s="45"/>
      <c r="J245" s="18"/>
      <c r="K245" s="327">
        <f t="shared" si="16"/>
        <v>0</v>
      </c>
      <c r="L245" s="45"/>
      <c r="M245" s="202">
        <f t="shared" si="17"/>
        <v>0</v>
      </c>
      <c r="N245" s="59"/>
      <c r="O245" s="329">
        <f t="shared" si="18"/>
        <v>0</v>
      </c>
      <c r="P245" s="330">
        <f t="shared" si="19"/>
        <v>0</v>
      </c>
      <c r="Q245" s="103"/>
    </row>
    <row r="246" spans="2:17" ht="14.15" customHeight="1">
      <c r="B246" s="324"/>
      <c r="C246" s="59"/>
      <c r="D246" s="59"/>
      <c r="E246" s="59"/>
      <c r="F246" s="59"/>
      <c r="G246" s="59"/>
      <c r="H246" s="327">
        <f t="shared" si="15"/>
        <v>0</v>
      </c>
      <c r="I246" s="45"/>
      <c r="J246" s="18"/>
      <c r="K246" s="327">
        <f t="shared" si="16"/>
        <v>0</v>
      </c>
      <c r="L246" s="45"/>
      <c r="M246" s="202">
        <f t="shared" si="17"/>
        <v>0</v>
      </c>
      <c r="N246" s="59"/>
      <c r="O246" s="329">
        <f t="shared" si="18"/>
        <v>0</v>
      </c>
      <c r="P246" s="330">
        <f t="shared" si="19"/>
        <v>0</v>
      </c>
      <c r="Q246" s="103"/>
    </row>
    <row r="247" spans="2:17" ht="14.15" customHeight="1">
      <c r="B247" s="324"/>
      <c r="C247" s="59"/>
      <c r="D247" s="59"/>
      <c r="E247" s="59"/>
      <c r="F247" s="59"/>
      <c r="G247" s="59"/>
      <c r="H247" s="327">
        <f t="shared" si="15"/>
        <v>0</v>
      </c>
      <c r="I247" s="45"/>
      <c r="J247" s="18"/>
      <c r="K247" s="327">
        <f t="shared" si="16"/>
        <v>0</v>
      </c>
      <c r="L247" s="45"/>
      <c r="M247" s="202">
        <f t="shared" si="17"/>
        <v>0</v>
      </c>
      <c r="N247" s="59"/>
      <c r="O247" s="329">
        <f t="shared" si="18"/>
        <v>0</v>
      </c>
      <c r="P247" s="330">
        <f t="shared" si="19"/>
        <v>0</v>
      </c>
      <c r="Q247" s="103"/>
    </row>
    <row r="248" spans="2:17" ht="14.15" customHeight="1">
      <c r="B248" s="324"/>
      <c r="C248" s="59"/>
      <c r="D248" s="59"/>
      <c r="E248" s="59"/>
      <c r="F248" s="59"/>
      <c r="G248" s="59"/>
      <c r="H248" s="327">
        <f t="shared" si="15"/>
        <v>0</v>
      </c>
      <c r="I248" s="45"/>
      <c r="J248" s="18"/>
      <c r="K248" s="327">
        <f t="shared" si="16"/>
        <v>0</v>
      </c>
      <c r="L248" s="45"/>
      <c r="M248" s="202">
        <f t="shared" si="17"/>
        <v>0</v>
      </c>
      <c r="N248" s="59"/>
      <c r="O248" s="329">
        <f t="shared" si="18"/>
        <v>0</v>
      </c>
      <c r="P248" s="330">
        <f t="shared" si="19"/>
        <v>0</v>
      </c>
      <c r="Q248" s="103"/>
    </row>
    <row r="249" spans="2:17" ht="14.15" customHeight="1">
      <c r="B249" s="324"/>
      <c r="C249" s="59"/>
      <c r="D249" s="59"/>
      <c r="E249" s="59"/>
      <c r="F249" s="59"/>
      <c r="G249" s="59"/>
      <c r="H249" s="327">
        <f t="shared" si="15"/>
        <v>0</v>
      </c>
      <c r="I249" s="45"/>
      <c r="J249" s="18"/>
      <c r="K249" s="327">
        <f t="shared" si="16"/>
        <v>0</v>
      </c>
      <c r="L249" s="45"/>
      <c r="M249" s="202">
        <f t="shared" si="17"/>
        <v>0</v>
      </c>
      <c r="N249" s="59"/>
      <c r="O249" s="329">
        <f t="shared" si="18"/>
        <v>0</v>
      </c>
      <c r="P249" s="330">
        <f t="shared" si="19"/>
        <v>0</v>
      </c>
      <c r="Q249" s="103"/>
    </row>
    <row r="250" spans="2:17" ht="14.15" customHeight="1">
      <c r="B250" s="324"/>
      <c r="C250" s="59"/>
      <c r="D250" s="59"/>
      <c r="E250" s="59"/>
      <c r="F250" s="59"/>
      <c r="G250" s="59"/>
      <c r="H250" s="327">
        <f t="shared" si="15"/>
        <v>0</v>
      </c>
      <c r="I250" s="45"/>
      <c r="J250" s="18"/>
      <c r="K250" s="327">
        <f t="shared" si="16"/>
        <v>0</v>
      </c>
      <c r="L250" s="45"/>
      <c r="M250" s="202">
        <f t="shared" si="17"/>
        <v>0</v>
      </c>
      <c r="N250" s="59"/>
      <c r="O250" s="329">
        <f t="shared" si="18"/>
        <v>0</v>
      </c>
      <c r="P250" s="330">
        <f t="shared" si="19"/>
        <v>0</v>
      </c>
      <c r="Q250" s="103"/>
    </row>
    <row r="251" spans="2:17" ht="14.15" customHeight="1">
      <c r="B251" s="324"/>
      <c r="C251" s="59"/>
      <c r="D251" s="59"/>
      <c r="E251" s="59"/>
      <c r="F251" s="59"/>
      <c r="G251" s="59"/>
      <c r="H251" s="327">
        <f t="shared" si="15"/>
        <v>0</v>
      </c>
      <c r="I251" s="45"/>
      <c r="J251" s="18"/>
      <c r="K251" s="327">
        <f t="shared" si="16"/>
        <v>0</v>
      </c>
      <c r="L251" s="45"/>
      <c r="M251" s="202">
        <f t="shared" si="17"/>
        <v>0</v>
      </c>
      <c r="N251" s="59"/>
      <c r="O251" s="329">
        <f t="shared" si="18"/>
        <v>0</v>
      </c>
      <c r="P251" s="330">
        <f t="shared" si="19"/>
        <v>0</v>
      </c>
      <c r="Q251" s="103"/>
    </row>
    <row r="252" spans="2:17" ht="14.15" customHeight="1">
      <c r="B252" s="324"/>
      <c r="C252" s="59"/>
      <c r="D252" s="59"/>
      <c r="E252" s="59"/>
      <c r="F252" s="59"/>
      <c r="G252" s="59"/>
      <c r="H252" s="327">
        <f t="shared" si="15"/>
        <v>0</v>
      </c>
      <c r="I252" s="45"/>
      <c r="J252" s="18"/>
      <c r="K252" s="327">
        <f t="shared" si="16"/>
        <v>0</v>
      </c>
      <c r="L252" s="45"/>
      <c r="M252" s="202">
        <f t="shared" si="17"/>
        <v>0</v>
      </c>
      <c r="N252" s="59"/>
      <c r="O252" s="329">
        <f t="shared" si="18"/>
        <v>0</v>
      </c>
      <c r="P252" s="330">
        <f t="shared" si="19"/>
        <v>0</v>
      </c>
      <c r="Q252" s="103"/>
    </row>
    <row r="253" spans="2:17" ht="14.15" customHeight="1">
      <c r="B253" s="324"/>
      <c r="C253" s="59"/>
      <c r="D253" s="59"/>
      <c r="E253" s="59"/>
      <c r="F253" s="59"/>
      <c r="G253" s="59"/>
      <c r="H253" s="327">
        <f t="shared" si="15"/>
        <v>0</v>
      </c>
      <c r="I253" s="45"/>
      <c r="J253" s="18"/>
      <c r="K253" s="327">
        <f t="shared" si="16"/>
        <v>0</v>
      </c>
      <c r="L253" s="45"/>
      <c r="M253" s="202">
        <f t="shared" si="17"/>
        <v>0</v>
      </c>
      <c r="N253" s="59"/>
      <c r="O253" s="329">
        <f t="shared" si="18"/>
        <v>0</v>
      </c>
      <c r="P253" s="330">
        <f t="shared" si="19"/>
        <v>0</v>
      </c>
      <c r="Q253" s="103"/>
    </row>
    <row r="254" spans="2:17" ht="14.15" customHeight="1">
      <c r="B254" s="324"/>
      <c r="C254" s="59"/>
      <c r="D254" s="59"/>
      <c r="E254" s="59"/>
      <c r="F254" s="59"/>
      <c r="G254" s="59"/>
      <c r="H254" s="327">
        <f t="shared" si="15"/>
        <v>0</v>
      </c>
      <c r="I254" s="45"/>
      <c r="J254" s="18"/>
      <c r="K254" s="327">
        <f t="shared" si="16"/>
        <v>0</v>
      </c>
      <c r="L254" s="45"/>
      <c r="M254" s="202">
        <f t="shared" si="17"/>
        <v>0</v>
      </c>
      <c r="N254" s="59"/>
      <c r="O254" s="329">
        <f t="shared" si="18"/>
        <v>0</v>
      </c>
      <c r="P254" s="330">
        <f t="shared" si="19"/>
        <v>0</v>
      </c>
      <c r="Q254" s="103"/>
    </row>
    <row r="255" spans="2:17" ht="14.15" customHeight="1">
      <c r="B255" s="324"/>
      <c r="C255" s="59"/>
      <c r="D255" s="59"/>
      <c r="E255" s="59"/>
      <c r="F255" s="59"/>
      <c r="G255" s="59"/>
      <c r="H255" s="327">
        <f t="shared" si="15"/>
        <v>0</v>
      </c>
      <c r="I255" s="45"/>
      <c r="J255" s="18"/>
      <c r="K255" s="327">
        <f t="shared" si="16"/>
        <v>0</v>
      </c>
      <c r="L255" s="45"/>
      <c r="M255" s="202">
        <f t="shared" si="17"/>
        <v>0</v>
      </c>
      <c r="N255" s="59"/>
      <c r="O255" s="329">
        <f t="shared" si="18"/>
        <v>0</v>
      </c>
      <c r="P255" s="330">
        <f t="shared" si="19"/>
        <v>0</v>
      </c>
      <c r="Q255" s="103"/>
    </row>
    <row r="256" spans="2:17" ht="14.15" customHeight="1">
      <c r="B256" s="324"/>
      <c r="C256" s="59"/>
      <c r="D256" s="59"/>
      <c r="E256" s="59"/>
      <c r="F256" s="59"/>
      <c r="G256" s="59"/>
      <c r="H256" s="327">
        <f t="shared" si="15"/>
        <v>0</v>
      </c>
      <c r="I256" s="45"/>
      <c r="J256" s="18"/>
      <c r="K256" s="327">
        <f t="shared" si="16"/>
        <v>0</v>
      </c>
      <c r="L256" s="45"/>
      <c r="M256" s="202">
        <f t="shared" si="17"/>
        <v>0</v>
      </c>
      <c r="N256" s="59"/>
      <c r="O256" s="329">
        <f t="shared" si="18"/>
        <v>0</v>
      </c>
      <c r="P256" s="330">
        <f t="shared" si="19"/>
        <v>0</v>
      </c>
      <c r="Q256" s="103"/>
    </row>
    <row r="257" spans="1:19" ht="14.15" customHeight="1">
      <c r="B257" s="324"/>
      <c r="C257" s="59"/>
      <c r="D257" s="59"/>
      <c r="E257" s="59"/>
      <c r="F257" s="59"/>
      <c r="G257" s="59"/>
      <c r="H257" s="327">
        <f t="shared" si="15"/>
        <v>0</v>
      </c>
      <c r="I257" s="45"/>
      <c r="J257" s="18"/>
      <c r="K257" s="327">
        <f t="shared" si="16"/>
        <v>0</v>
      </c>
      <c r="L257" s="45"/>
      <c r="M257" s="202">
        <f t="shared" si="17"/>
        <v>0</v>
      </c>
      <c r="N257" s="59"/>
      <c r="O257" s="329">
        <f t="shared" si="18"/>
        <v>0</v>
      </c>
      <c r="P257" s="330">
        <f t="shared" si="19"/>
        <v>0</v>
      </c>
      <c r="Q257" s="103"/>
    </row>
    <row r="258" spans="1:19" ht="14.15" customHeight="1">
      <c r="B258" s="324"/>
      <c r="C258" s="59"/>
      <c r="D258" s="59"/>
      <c r="E258" s="59"/>
      <c r="F258" s="59"/>
      <c r="G258" s="59"/>
      <c r="H258" s="327">
        <f t="shared" si="15"/>
        <v>0</v>
      </c>
      <c r="I258" s="45"/>
      <c r="J258" s="18"/>
      <c r="K258" s="327">
        <f t="shared" si="16"/>
        <v>0</v>
      </c>
      <c r="L258" s="45"/>
      <c r="M258" s="202">
        <f t="shared" si="17"/>
        <v>0</v>
      </c>
      <c r="N258" s="59"/>
      <c r="O258" s="329">
        <f t="shared" si="18"/>
        <v>0</v>
      </c>
      <c r="P258" s="330">
        <f t="shared" si="19"/>
        <v>0</v>
      </c>
      <c r="Q258" s="103"/>
    </row>
    <row r="259" spans="1:19" ht="14.15" customHeight="1">
      <c r="B259" s="324"/>
      <c r="C259" s="59"/>
      <c r="D259" s="59"/>
      <c r="E259" s="59"/>
      <c r="F259" s="59"/>
      <c r="G259" s="59"/>
      <c r="H259" s="327">
        <f t="shared" si="15"/>
        <v>0</v>
      </c>
      <c r="I259" s="45"/>
      <c r="J259" s="18"/>
      <c r="K259" s="327">
        <f t="shared" si="16"/>
        <v>0</v>
      </c>
      <c r="L259" s="45"/>
      <c r="M259" s="202">
        <f t="shared" si="17"/>
        <v>0</v>
      </c>
      <c r="N259" s="59"/>
      <c r="O259" s="329">
        <f t="shared" si="18"/>
        <v>0</v>
      </c>
      <c r="P259" s="330">
        <f t="shared" si="19"/>
        <v>0</v>
      </c>
      <c r="Q259" s="103"/>
    </row>
    <row r="260" spans="1:19" ht="14.15" customHeight="1">
      <c r="B260" s="324"/>
      <c r="C260" s="59"/>
      <c r="D260" s="59"/>
      <c r="E260" s="59"/>
      <c r="F260" s="59"/>
      <c r="G260" s="59"/>
      <c r="H260" s="327">
        <f t="shared" si="15"/>
        <v>0</v>
      </c>
      <c r="I260" s="45"/>
      <c r="J260" s="18"/>
      <c r="K260" s="327">
        <f t="shared" si="16"/>
        <v>0</v>
      </c>
      <c r="L260" s="45"/>
      <c r="M260" s="202">
        <f t="shared" si="17"/>
        <v>0</v>
      </c>
      <c r="N260" s="59"/>
      <c r="O260" s="329">
        <f t="shared" si="18"/>
        <v>0</v>
      </c>
      <c r="P260" s="330">
        <f t="shared" si="19"/>
        <v>0</v>
      </c>
      <c r="Q260" s="103"/>
    </row>
    <row r="261" spans="1:19" ht="14.15" customHeight="1">
      <c r="B261" s="324"/>
      <c r="C261" s="59"/>
      <c r="D261" s="59"/>
      <c r="E261" s="59"/>
      <c r="F261" s="59"/>
      <c r="G261" s="59"/>
      <c r="H261" s="327">
        <f t="shared" si="15"/>
        <v>0</v>
      </c>
      <c r="I261" s="45"/>
      <c r="J261" s="18"/>
      <c r="K261" s="327">
        <f t="shared" si="16"/>
        <v>0</v>
      </c>
      <c r="L261" s="45"/>
      <c r="M261" s="202">
        <f t="shared" si="17"/>
        <v>0</v>
      </c>
      <c r="N261" s="59"/>
      <c r="O261" s="329">
        <f t="shared" si="18"/>
        <v>0</v>
      </c>
      <c r="P261" s="330">
        <f t="shared" si="19"/>
        <v>0</v>
      </c>
      <c r="Q261" s="103"/>
    </row>
    <row r="262" spans="1:19" ht="15" customHeight="1">
      <c r="B262" s="244"/>
      <c r="C262" s="342"/>
      <c r="D262" s="342"/>
      <c r="E262" s="342"/>
      <c r="F262" s="342"/>
      <c r="G262" s="342"/>
      <c r="H262" s="331">
        <f t="shared" si="15"/>
        <v>0</v>
      </c>
      <c r="I262" s="45"/>
      <c r="J262" s="205"/>
      <c r="K262" s="331">
        <f t="shared" si="16"/>
        <v>0</v>
      </c>
      <c r="L262" s="45"/>
      <c r="M262" s="332">
        <f t="shared" si="17"/>
        <v>0</v>
      </c>
      <c r="N262" s="342"/>
      <c r="O262" s="333">
        <f t="shared" si="18"/>
        <v>0</v>
      </c>
      <c r="P262" s="334">
        <f t="shared" si="19"/>
        <v>0</v>
      </c>
      <c r="Q262" s="343"/>
    </row>
    <row r="263" spans="1:19" ht="15" customHeight="1">
      <c r="B263" s="335" t="s">
        <v>754</v>
      </c>
      <c r="C263" s="336">
        <f>SUM(C13:C262)</f>
        <v>2130.7454168339491</v>
      </c>
      <c r="D263" s="336">
        <f>SUM(D13:D262)</f>
        <v>0</v>
      </c>
      <c r="E263" s="336">
        <f>SUM(E13:E262)</f>
        <v>0</v>
      </c>
      <c r="F263" s="336">
        <f>SUM(F13:F262)</f>
        <v>1922.9783450100003</v>
      </c>
      <c r="G263" s="337">
        <f>SUM(G13:G262)</f>
        <v>1866.9692669999999</v>
      </c>
      <c r="H263" s="341"/>
      <c r="J263" s="344"/>
      <c r="K263" s="115"/>
      <c r="M263" s="345"/>
      <c r="N263" s="338">
        <f>SUM(N13:N262)</f>
        <v>5429.6123839589363</v>
      </c>
      <c r="O263" s="346"/>
      <c r="P263" s="338">
        <f>SUM(P13:P262)</f>
        <v>1.4888579219838805</v>
      </c>
      <c r="Q263" s="338">
        <f>(1-P263)*100</f>
        <v>-48.885792198388046</v>
      </c>
      <c r="R263" s="339">
        <f>1-SUM(O13:O262)</f>
        <v>0.46538079885197559</v>
      </c>
      <c r="S263" s="35"/>
    </row>
    <row r="264" spans="1:19" ht="14.15" customHeight="1">
      <c r="B264" s="33"/>
      <c r="C264" s="33"/>
      <c r="D264" s="33"/>
      <c r="E264" s="33"/>
      <c r="F264" s="33"/>
      <c r="G264" s="33"/>
      <c r="N264" s="33"/>
      <c r="P264" s="33"/>
      <c r="Q264" s="33"/>
      <c r="R264" s="33"/>
    </row>
    <row r="265" spans="1:19" ht="14.15" customHeight="1"/>
    <row r="266" spans="1:19" ht="14.15" customHeight="1"/>
    <row r="267" spans="1:19" ht="15" customHeight="1"/>
    <row r="268" spans="1:19" ht="14.15" customHeight="1">
      <c r="A268" s="551" t="s">
        <v>147</v>
      </c>
      <c r="B268" s="33"/>
      <c r="C268" s="33" t="s">
        <v>42</v>
      </c>
      <c r="D268" s="33"/>
      <c r="E268" s="33"/>
      <c r="F268" s="63"/>
      <c r="G268" s="35"/>
    </row>
    <row r="269" spans="1:19" ht="14.15" customHeight="1">
      <c r="A269" s="541"/>
      <c r="G269" s="35"/>
    </row>
    <row r="270" spans="1:19" ht="14.15" customHeight="1">
      <c r="A270" s="541" t="s">
        <v>43</v>
      </c>
      <c r="C270" s="36" t="s">
        <v>42</v>
      </c>
      <c r="G270" s="35"/>
    </row>
    <row r="271" spans="1:19" ht="14.15" customHeight="1">
      <c r="A271" s="541"/>
      <c r="G271" s="35"/>
    </row>
    <row r="272" spans="1:19" ht="15" customHeight="1">
      <c r="A272" s="552" t="s">
        <v>294</v>
      </c>
      <c r="B272" s="38"/>
      <c r="C272" s="340" t="s">
        <v>149</v>
      </c>
      <c r="D272" s="100"/>
      <c r="G272" s="35"/>
    </row>
    <row r="273" spans="1:6" ht="14.15" customHeight="1">
      <c r="A273" s="33"/>
      <c r="B273" s="33"/>
      <c r="C273" s="33"/>
      <c r="D273" s="33"/>
      <c r="E273" s="33"/>
      <c r="F273" s="33"/>
    </row>
    <row r="274" spans="1:6" ht="14.15" customHeight="1"/>
    <row r="275" spans="1:6" ht="14.15" customHeight="1"/>
  </sheetData>
  <mergeCells count="17">
    <mergeCell ref="A6:G6"/>
    <mergeCell ref="J10:J12"/>
    <mergeCell ref="B10:B12"/>
    <mergeCell ref="Q10:Q12"/>
    <mergeCell ref="K10:K12"/>
    <mergeCell ref="O10:O12"/>
    <mergeCell ref="E10:E12"/>
    <mergeCell ref="F10:F12"/>
    <mergeCell ref="C10:C12"/>
    <mergeCell ref="D10:D12"/>
    <mergeCell ref="G10:G12"/>
    <mergeCell ref="H10:H12"/>
    <mergeCell ref="R10:R12"/>
    <mergeCell ref="P10:P12"/>
    <mergeCell ref="N10:N12"/>
    <mergeCell ref="M10:M12"/>
    <mergeCell ref="A7:G7"/>
  </mergeCell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275"/>
  <sheetViews>
    <sheetView showRuler="0" zoomScaleNormal="100" workbookViewId="0">
      <selection sqref="A1:XFD1048576"/>
    </sheetView>
  </sheetViews>
  <sheetFormatPr defaultColWidth="13.7265625" defaultRowHeight="12.5"/>
  <cols>
    <col min="1" max="1" width="7.453125" customWidth="1"/>
    <col min="2" max="2" width="59.453125" customWidth="1"/>
    <col min="3" max="3" width="20.81640625" customWidth="1"/>
    <col min="4" max="4" width="17.26953125" customWidth="1"/>
    <col min="5" max="5" width="12.81640625" customWidth="1"/>
    <col min="6" max="6" width="20.54296875" customWidth="1"/>
    <col min="7" max="7" width="21.81640625" customWidth="1"/>
    <col min="8" max="8" width="19" customWidth="1"/>
    <col min="9" max="9" width="1" customWidth="1"/>
    <col min="10" max="10" width="15.26953125" customWidth="1"/>
    <col min="11" max="11" width="12" customWidth="1"/>
    <col min="12" max="12" width="1.81640625" customWidth="1"/>
    <col min="13" max="13" width="25.1796875" customWidth="1"/>
    <col min="14" max="14" width="12.81640625" customWidth="1"/>
    <col min="15" max="15" width="25.1796875" customWidth="1"/>
    <col min="16" max="16" width="27.453125" customWidth="1"/>
    <col min="17" max="17" width="13" customWidth="1"/>
    <col min="18" max="18" width="16.453125" customWidth="1"/>
    <col min="19" max="19" width="9.54296875" customWidth="1"/>
  </cols>
  <sheetData>
    <row r="1" spans="1:19" ht="22.5" customHeight="1">
      <c r="A1" s="527" t="s">
        <v>0</v>
      </c>
    </row>
    <row r="2" spans="1:19" ht="22.5" customHeight="1"/>
    <row r="3" spans="1:19" ht="22.5" customHeight="1">
      <c r="A3" s="528" t="s">
        <v>1</v>
      </c>
    </row>
    <row r="4" spans="1:19" ht="17.5" customHeight="1">
      <c r="A4" s="39"/>
      <c r="B4" s="130"/>
      <c r="C4" s="130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1:19" ht="18.399999999999999" customHeight="1"/>
    <row r="6" spans="1:19" ht="22.5" customHeight="1">
      <c r="A6" s="642" t="s">
        <v>2</v>
      </c>
      <c r="B6" s="643"/>
      <c r="C6" s="643"/>
      <c r="D6" s="643"/>
      <c r="E6" s="643"/>
      <c r="F6" s="643"/>
      <c r="G6" s="644"/>
      <c r="H6" s="35"/>
    </row>
    <row r="7" spans="1:19" ht="23.25" customHeight="1">
      <c r="A7" s="639" t="s">
        <v>1047</v>
      </c>
      <c r="B7" s="640"/>
      <c r="C7" s="640"/>
      <c r="D7" s="640"/>
      <c r="E7" s="640"/>
      <c r="F7" s="640"/>
      <c r="G7" s="641"/>
      <c r="H7" s="35"/>
    </row>
    <row r="8" spans="1:19" ht="17.5" customHeight="1">
      <c r="A8" s="44"/>
      <c r="B8" s="106"/>
      <c r="C8" s="106"/>
      <c r="D8" s="106"/>
      <c r="E8" s="106"/>
      <c r="F8" s="106"/>
      <c r="G8" s="106"/>
    </row>
    <row r="9" spans="1:19" ht="17.5" customHeight="1">
      <c r="B9" s="312">
        <v>1</v>
      </c>
      <c r="C9" s="313">
        <v>2</v>
      </c>
      <c r="D9" s="313">
        <v>3</v>
      </c>
      <c r="E9" s="313">
        <v>4</v>
      </c>
      <c r="F9" s="313">
        <v>5</v>
      </c>
      <c r="G9" s="313">
        <v>6</v>
      </c>
      <c r="H9" s="314">
        <v>7</v>
      </c>
      <c r="I9" s="45"/>
      <c r="J9" s="315">
        <v>8</v>
      </c>
      <c r="K9" s="316">
        <v>9</v>
      </c>
      <c r="L9" s="45"/>
      <c r="M9" s="312">
        <v>10</v>
      </c>
      <c r="N9" s="313">
        <v>11</v>
      </c>
      <c r="O9" s="313">
        <v>12</v>
      </c>
      <c r="P9" s="313">
        <v>13</v>
      </c>
      <c r="Q9" s="314">
        <v>14</v>
      </c>
      <c r="R9" s="317">
        <v>15</v>
      </c>
      <c r="S9" s="35"/>
    </row>
    <row r="10" spans="1:19" ht="13.4" customHeight="1">
      <c r="B10" s="636" t="s">
        <v>846</v>
      </c>
      <c r="C10" s="633" t="s">
        <v>847</v>
      </c>
      <c r="D10" s="633" t="s">
        <v>848</v>
      </c>
      <c r="E10" s="633" t="s">
        <v>849</v>
      </c>
      <c r="F10" s="633" t="s">
        <v>850</v>
      </c>
      <c r="G10" s="633" t="s">
        <v>851</v>
      </c>
      <c r="H10" s="646" t="s">
        <v>852</v>
      </c>
      <c r="I10" s="45"/>
      <c r="J10" s="645" t="s">
        <v>853</v>
      </c>
      <c r="K10" s="649" t="s">
        <v>854</v>
      </c>
      <c r="L10" s="45"/>
      <c r="M10" s="636" t="s">
        <v>855</v>
      </c>
      <c r="N10" s="633" t="s">
        <v>856</v>
      </c>
      <c r="O10" s="633" t="s">
        <v>857</v>
      </c>
      <c r="P10" s="633" t="s">
        <v>1048</v>
      </c>
      <c r="Q10" s="646" t="s">
        <v>816</v>
      </c>
      <c r="R10" s="630" t="s">
        <v>829</v>
      </c>
      <c r="S10" s="35"/>
    </row>
    <row r="11" spans="1:19" ht="13.4" customHeight="1">
      <c r="B11" s="637"/>
      <c r="C11" s="634"/>
      <c r="D11" s="634"/>
      <c r="E11" s="634"/>
      <c r="F11" s="634"/>
      <c r="G11" s="634"/>
      <c r="H11" s="647"/>
      <c r="I11" s="45"/>
      <c r="J11" s="637"/>
      <c r="K11" s="647"/>
      <c r="L11" s="45"/>
      <c r="M11" s="637"/>
      <c r="N11" s="634"/>
      <c r="O11" s="634"/>
      <c r="P11" s="634"/>
      <c r="Q11" s="647"/>
      <c r="R11" s="631"/>
      <c r="S11" s="35"/>
    </row>
    <row r="12" spans="1:19" ht="14.15" customHeight="1">
      <c r="B12" s="638"/>
      <c r="C12" s="635"/>
      <c r="D12" s="635"/>
      <c r="E12" s="635"/>
      <c r="F12" s="635"/>
      <c r="G12" s="635"/>
      <c r="H12" s="648"/>
      <c r="I12" s="45"/>
      <c r="J12" s="638"/>
      <c r="K12" s="648"/>
      <c r="L12" s="45"/>
      <c r="M12" s="638"/>
      <c r="N12" s="635"/>
      <c r="O12" s="635"/>
      <c r="P12" s="635"/>
      <c r="Q12" s="648"/>
      <c r="R12" s="632"/>
      <c r="S12" s="35"/>
    </row>
    <row r="13" spans="1:19" ht="14.15" customHeight="1">
      <c r="B13" s="318" t="s">
        <v>859</v>
      </c>
      <c r="C13" s="319">
        <v>41.437795689830097</v>
      </c>
      <c r="D13" s="261">
        <v>0</v>
      </c>
      <c r="E13" s="261">
        <v>0</v>
      </c>
      <c r="F13" s="319">
        <v>35.967944019999997</v>
      </c>
      <c r="G13" s="319">
        <v>34.920333999999997</v>
      </c>
      <c r="H13" s="320">
        <f t="shared" ref="H13:H76" si="0">+C13+D13-E13-F13</f>
        <v>5.4698516698300992</v>
      </c>
      <c r="I13" s="45"/>
      <c r="J13" s="321">
        <v>1.3635447577982001</v>
      </c>
      <c r="K13" s="320">
        <f t="shared" ref="K13:K76" si="1">+H13-J13</f>
        <v>4.1063069120318989</v>
      </c>
      <c r="L13" s="45"/>
      <c r="M13" s="214">
        <f t="shared" ref="M13:M76" si="2">+IF(ISERROR(K13/(F13+J13)),0,K13/(F13+J13))</f>
        <v>0.10999579835867686</v>
      </c>
      <c r="N13" s="319">
        <v>99.672869260151899</v>
      </c>
      <c r="O13" s="322">
        <f t="shared" ref="O13:O76" si="3">IF(K13&lt;0,N13/$N$263,0)</f>
        <v>0</v>
      </c>
      <c r="P13" s="323">
        <f t="shared" ref="P13:P76" si="4">(M13^2*O13)*100</f>
        <v>0</v>
      </c>
      <c r="Q13" s="341"/>
      <c r="R13" s="33"/>
    </row>
    <row r="14" spans="1:19" ht="14.15" customHeight="1">
      <c r="B14" s="324" t="s">
        <v>860</v>
      </c>
      <c r="C14" s="325">
        <v>91.593372266399797</v>
      </c>
      <c r="D14" s="326">
        <v>0</v>
      </c>
      <c r="E14" s="326">
        <v>0</v>
      </c>
      <c r="F14" s="325">
        <v>101.40310757</v>
      </c>
      <c r="G14" s="325">
        <v>98.449618999999998</v>
      </c>
      <c r="H14" s="327">
        <f t="shared" si="0"/>
        <v>-9.8097353036002062</v>
      </c>
      <c r="I14" s="45"/>
      <c r="J14" s="328">
        <v>9.0238625426542995</v>
      </c>
      <c r="K14" s="327">
        <f t="shared" si="1"/>
        <v>-18.833597846254506</v>
      </c>
      <c r="L14" s="45"/>
      <c r="M14" s="202">
        <f t="shared" si="2"/>
        <v>-0.17055251834801799</v>
      </c>
      <c r="N14" s="325">
        <v>307.29629314347198</v>
      </c>
      <c r="O14" s="329">
        <f t="shared" si="3"/>
        <v>5.6596359263386423E-2</v>
      </c>
      <c r="P14" s="330">
        <f t="shared" si="4"/>
        <v>0.16462840394059186</v>
      </c>
      <c r="Q14" s="103"/>
    </row>
    <row r="15" spans="1:19" ht="14.15" customHeight="1">
      <c r="B15" s="324" t="s">
        <v>861</v>
      </c>
      <c r="C15" s="325">
        <v>23.385681458052801</v>
      </c>
      <c r="D15" s="326">
        <v>0</v>
      </c>
      <c r="E15" s="326">
        <v>0</v>
      </c>
      <c r="F15" s="325">
        <v>18.606497829999999</v>
      </c>
      <c r="G15" s="325">
        <v>18.064561000000001</v>
      </c>
      <c r="H15" s="327">
        <f t="shared" si="0"/>
        <v>4.7791836280528024</v>
      </c>
      <c r="I15" s="45"/>
      <c r="J15" s="328">
        <v>0.36003573301050001</v>
      </c>
      <c r="K15" s="327">
        <f t="shared" si="1"/>
        <v>4.4191478950423022</v>
      </c>
      <c r="L15" s="45"/>
      <c r="M15" s="202">
        <f t="shared" si="2"/>
        <v>0.23299713046461745</v>
      </c>
      <c r="N15" s="325">
        <v>63.8833772761066</v>
      </c>
      <c r="O15" s="329">
        <f t="shared" si="3"/>
        <v>0</v>
      </c>
      <c r="P15" s="330">
        <f t="shared" si="4"/>
        <v>0</v>
      </c>
      <c r="Q15" s="103"/>
    </row>
    <row r="16" spans="1:19" ht="14.15" customHeight="1">
      <c r="B16" s="324" t="s">
        <v>862</v>
      </c>
      <c r="C16" s="325">
        <v>2.7630387830612202</v>
      </c>
      <c r="D16" s="326">
        <v>0</v>
      </c>
      <c r="E16" s="326">
        <v>0</v>
      </c>
      <c r="F16" s="325">
        <v>5.8892544400000002</v>
      </c>
      <c r="G16" s="325">
        <v>4.8235479999999997</v>
      </c>
      <c r="H16" s="327">
        <f t="shared" si="0"/>
        <v>-3.12621565693878</v>
      </c>
      <c r="I16" s="45"/>
      <c r="J16" s="328">
        <v>0.69151625634479996</v>
      </c>
      <c r="K16" s="327">
        <f t="shared" si="1"/>
        <v>-3.8177319132835801</v>
      </c>
      <c r="L16" s="45"/>
      <c r="M16" s="202">
        <f t="shared" si="2"/>
        <v>-0.58013446896183263</v>
      </c>
      <c r="N16" s="325">
        <v>8.4643526270414604</v>
      </c>
      <c r="O16" s="329">
        <f t="shared" si="3"/>
        <v>1.5589239209871147E-3</v>
      </c>
      <c r="P16" s="330">
        <f t="shared" si="4"/>
        <v>5.2466520239060267E-2</v>
      </c>
      <c r="Q16" s="103"/>
    </row>
    <row r="17" spans="2:17" ht="14.15" customHeight="1">
      <c r="B17" s="324" t="s">
        <v>863</v>
      </c>
      <c r="C17" s="325">
        <v>0.29682845076530601</v>
      </c>
      <c r="D17" s="326">
        <v>0</v>
      </c>
      <c r="E17" s="326">
        <v>0</v>
      </c>
      <c r="F17" s="325">
        <v>0.1236</v>
      </c>
      <c r="G17" s="325">
        <v>0.12</v>
      </c>
      <c r="H17" s="327">
        <f t="shared" si="0"/>
        <v>0.17322845076530602</v>
      </c>
      <c r="I17" s="45"/>
      <c r="J17" s="328">
        <v>5.3061480000000001E-3</v>
      </c>
      <c r="K17" s="327">
        <f t="shared" si="1"/>
        <v>0.16792230276530601</v>
      </c>
      <c r="L17" s="45"/>
      <c r="M17" s="202">
        <f t="shared" si="2"/>
        <v>1.302671015856482</v>
      </c>
      <c r="N17" s="325">
        <v>0.34729656872238501</v>
      </c>
      <c r="O17" s="329">
        <f t="shared" si="3"/>
        <v>0</v>
      </c>
      <c r="P17" s="330">
        <f t="shared" si="4"/>
        <v>0</v>
      </c>
      <c r="Q17" s="103"/>
    </row>
    <row r="18" spans="2:17" ht="14.15" customHeight="1">
      <c r="B18" s="324" t="s">
        <v>864</v>
      </c>
      <c r="C18" s="325">
        <v>0.18</v>
      </c>
      <c r="D18" s="326">
        <v>0</v>
      </c>
      <c r="E18" s="326">
        <v>0</v>
      </c>
      <c r="F18" s="325">
        <v>0.21638437760000001</v>
      </c>
      <c r="G18" s="325">
        <v>0.154472</v>
      </c>
      <c r="H18" s="327">
        <f t="shared" si="0"/>
        <v>-3.6384377600000017E-2</v>
      </c>
      <c r="I18" s="45"/>
      <c r="J18" s="328">
        <v>2.4501203075648001E-2</v>
      </c>
      <c r="K18" s="327">
        <f t="shared" si="1"/>
        <v>-6.0885580675648018E-2</v>
      </c>
      <c r="L18" s="45"/>
      <c r="M18" s="202">
        <f t="shared" si="2"/>
        <v>-0.25275726552362776</v>
      </c>
      <c r="N18" s="325">
        <v>0.40331214432277002</v>
      </c>
      <c r="O18" s="329">
        <f t="shared" si="3"/>
        <v>7.4280098799373197E-5</v>
      </c>
      <c r="P18" s="330">
        <f t="shared" si="4"/>
        <v>4.7454758681456387E-4</v>
      </c>
      <c r="Q18" s="103"/>
    </row>
    <row r="19" spans="2:17" ht="14.15" customHeight="1">
      <c r="B19" s="324" t="s">
        <v>865</v>
      </c>
      <c r="C19" s="325">
        <v>18.240481669088801</v>
      </c>
      <c r="D19" s="326">
        <v>0</v>
      </c>
      <c r="E19" s="326">
        <v>0</v>
      </c>
      <c r="F19" s="325">
        <v>26.18923217</v>
      </c>
      <c r="G19" s="325">
        <v>25.426438999999998</v>
      </c>
      <c r="H19" s="327">
        <f t="shared" si="0"/>
        <v>-7.9487505009111992</v>
      </c>
      <c r="I19" s="45"/>
      <c r="J19" s="328">
        <v>2.6293989098680002</v>
      </c>
      <c r="K19" s="327">
        <f t="shared" si="1"/>
        <v>-10.578149410779199</v>
      </c>
      <c r="L19" s="45"/>
      <c r="M19" s="202">
        <f t="shared" si="2"/>
        <v>-0.36705939922902298</v>
      </c>
      <c r="N19" s="325">
        <v>73.714486107800298</v>
      </c>
      <c r="O19" s="329">
        <f t="shared" si="3"/>
        <v>1.3576380944904997E-2</v>
      </c>
      <c r="P19" s="330">
        <f t="shared" si="4"/>
        <v>0.18291811380852355</v>
      </c>
      <c r="Q19" s="103"/>
    </row>
    <row r="20" spans="2:17" ht="14.15" customHeight="1">
      <c r="B20" s="324" t="s">
        <v>866</v>
      </c>
      <c r="C20" s="325">
        <v>116.227546</v>
      </c>
      <c r="D20" s="326">
        <v>0</v>
      </c>
      <c r="E20" s="326">
        <v>0</v>
      </c>
      <c r="F20" s="325">
        <v>113.28913119000001</v>
      </c>
      <c r="G20" s="325">
        <v>98.695273</v>
      </c>
      <c r="H20" s="327">
        <f t="shared" si="0"/>
        <v>2.9384148099999976</v>
      </c>
      <c r="I20" s="45"/>
      <c r="J20" s="328">
        <v>2.0833871225840999</v>
      </c>
      <c r="K20" s="327">
        <f t="shared" si="1"/>
        <v>0.85502768741589774</v>
      </c>
      <c r="L20" s="45"/>
      <c r="M20" s="202">
        <f t="shared" si="2"/>
        <v>7.4110169381874083E-3</v>
      </c>
      <c r="N20" s="325">
        <v>354.58452700811199</v>
      </c>
      <c r="O20" s="329">
        <f t="shared" si="3"/>
        <v>0</v>
      </c>
      <c r="P20" s="330">
        <f t="shared" si="4"/>
        <v>0</v>
      </c>
      <c r="Q20" s="103"/>
    </row>
    <row r="21" spans="2:17" ht="14.15" customHeight="1">
      <c r="B21" s="324" t="s">
        <v>867</v>
      </c>
      <c r="C21" s="325">
        <v>1.8</v>
      </c>
      <c r="D21" s="326">
        <v>0</v>
      </c>
      <c r="E21" s="326">
        <v>0</v>
      </c>
      <c r="F21" s="325">
        <v>1.3123587000000001</v>
      </c>
      <c r="G21" s="325">
        <v>1.0022899999999999</v>
      </c>
      <c r="H21" s="327">
        <f t="shared" si="0"/>
        <v>0.48764129999999994</v>
      </c>
      <c r="I21" s="45"/>
      <c r="J21" s="328">
        <v>5.787501867E-2</v>
      </c>
      <c r="K21" s="327">
        <f t="shared" si="1"/>
        <v>0.42976628132999994</v>
      </c>
      <c r="L21" s="45"/>
      <c r="M21" s="202">
        <f t="shared" si="2"/>
        <v>0.3136445085785417</v>
      </c>
      <c r="N21" s="325">
        <v>3.5986568141500301</v>
      </c>
      <c r="O21" s="329">
        <f t="shared" si="3"/>
        <v>0</v>
      </c>
      <c r="P21" s="330">
        <f t="shared" si="4"/>
        <v>0</v>
      </c>
      <c r="Q21" s="103"/>
    </row>
    <row r="22" spans="2:17" ht="14.15" customHeight="1">
      <c r="B22" s="324" t="s">
        <v>868</v>
      </c>
      <c r="C22" s="325">
        <v>0.13112694873043501</v>
      </c>
      <c r="D22" s="326">
        <v>0</v>
      </c>
      <c r="E22" s="326">
        <v>0</v>
      </c>
      <c r="F22" s="325">
        <v>2.1194436896000002</v>
      </c>
      <c r="G22" s="325">
        <v>1.743824</v>
      </c>
      <c r="H22" s="327">
        <f t="shared" si="0"/>
        <v>-1.9883167408695652</v>
      </c>
      <c r="I22" s="45"/>
      <c r="J22" s="328">
        <v>0.18782509977235201</v>
      </c>
      <c r="K22" s="327">
        <f t="shared" si="1"/>
        <v>-2.1761418406419173</v>
      </c>
      <c r="L22" s="45"/>
      <c r="M22" s="202">
        <f t="shared" si="2"/>
        <v>-0.94316789212664498</v>
      </c>
      <c r="N22" s="325">
        <v>5.449526696136</v>
      </c>
      <c r="O22" s="329">
        <f t="shared" si="3"/>
        <v>1.0036677226234229E-3</v>
      </c>
      <c r="P22" s="330">
        <f t="shared" si="4"/>
        <v>8.9282835288154241E-2</v>
      </c>
      <c r="Q22" s="103"/>
    </row>
    <row r="23" spans="2:17" ht="14.15" customHeight="1">
      <c r="B23" s="324" t="s">
        <v>869</v>
      </c>
      <c r="C23" s="325">
        <v>0.446281040273171</v>
      </c>
      <c r="D23" s="326">
        <v>0</v>
      </c>
      <c r="E23" s="326">
        <v>0</v>
      </c>
      <c r="F23" s="325">
        <v>0.31497548320000002</v>
      </c>
      <c r="G23" s="325">
        <v>0.224854</v>
      </c>
      <c r="H23" s="327">
        <f t="shared" si="0"/>
        <v>0.13130555707317099</v>
      </c>
      <c r="I23" s="45"/>
      <c r="J23" s="328">
        <v>1.4359732279087999E-2</v>
      </c>
      <c r="K23" s="327">
        <f t="shared" si="1"/>
        <v>0.11694582479408298</v>
      </c>
      <c r="L23" s="45"/>
      <c r="M23" s="202">
        <f t="shared" si="2"/>
        <v>0.35509662889818949</v>
      </c>
      <c r="N23" s="325">
        <v>0.71803187909250799</v>
      </c>
      <c r="O23" s="329">
        <f t="shared" si="3"/>
        <v>0</v>
      </c>
      <c r="P23" s="330">
        <f t="shared" si="4"/>
        <v>0</v>
      </c>
      <c r="Q23" s="103"/>
    </row>
    <row r="24" spans="2:17" ht="14.15" customHeight="1">
      <c r="B24" s="324" t="s">
        <v>870</v>
      </c>
      <c r="C24" s="325">
        <v>2</v>
      </c>
      <c r="D24" s="326">
        <v>0</v>
      </c>
      <c r="E24" s="326">
        <v>0</v>
      </c>
      <c r="F24" s="325">
        <v>1.72454577</v>
      </c>
      <c r="G24" s="325">
        <v>1.399559</v>
      </c>
      <c r="H24" s="327">
        <f t="shared" si="0"/>
        <v>0.27545423000000002</v>
      </c>
      <c r="I24" s="45"/>
      <c r="J24" s="328">
        <v>6.2135384093100002E-2</v>
      </c>
      <c r="K24" s="327">
        <f t="shared" si="1"/>
        <v>0.21331884590690003</v>
      </c>
      <c r="L24" s="45"/>
      <c r="M24" s="202">
        <f t="shared" si="2"/>
        <v>0.11939390831890112</v>
      </c>
      <c r="N24" s="325">
        <v>5.3557569569678698</v>
      </c>
      <c r="O24" s="329">
        <f t="shared" si="3"/>
        <v>0</v>
      </c>
      <c r="P24" s="330">
        <f t="shared" si="4"/>
        <v>0</v>
      </c>
      <c r="Q24" s="103"/>
    </row>
    <row r="25" spans="2:17" ht="14.15" customHeight="1">
      <c r="B25" s="324" t="s">
        <v>871</v>
      </c>
      <c r="C25" s="325">
        <v>3.5999999999999997E-2</v>
      </c>
      <c r="D25" s="326">
        <v>0</v>
      </c>
      <c r="E25" s="326">
        <v>0</v>
      </c>
      <c r="F25" s="325">
        <v>1.2627285E-2</v>
      </c>
      <c r="G25" s="325">
        <v>8.1729999999999997E-3</v>
      </c>
      <c r="H25" s="327">
        <f t="shared" si="0"/>
        <v>2.3372714999999995E-2</v>
      </c>
      <c r="I25" s="45"/>
      <c r="J25" s="328">
        <v>6.2707097309999996E-4</v>
      </c>
      <c r="K25" s="327">
        <f t="shared" si="1"/>
        <v>2.2745644026899995E-2</v>
      </c>
      <c r="L25" s="45"/>
      <c r="M25" s="202">
        <f t="shared" si="2"/>
        <v>1.7160882107786124</v>
      </c>
      <c r="N25" s="325">
        <v>4.8860157453040502E-2</v>
      </c>
      <c r="O25" s="329">
        <f t="shared" si="3"/>
        <v>0</v>
      </c>
      <c r="P25" s="330">
        <f t="shared" si="4"/>
        <v>0</v>
      </c>
      <c r="Q25" s="103"/>
    </row>
    <row r="26" spans="2:17" ht="14.15" customHeight="1">
      <c r="B26" s="324" t="s">
        <v>872</v>
      </c>
      <c r="C26" s="325">
        <v>0.25</v>
      </c>
      <c r="D26" s="326">
        <v>0</v>
      </c>
      <c r="E26" s="326">
        <v>0</v>
      </c>
      <c r="F26" s="325">
        <v>0.22811171</v>
      </c>
      <c r="G26" s="325">
        <v>0.165157</v>
      </c>
      <c r="H26" s="327">
        <f t="shared" si="0"/>
        <v>2.1888290000000005E-2</v>
      </c>
      <c r="I26" s="45"/>
      <c r="J26" s="328">
        <v>1.4126958200300001E-2</v>
      </c>
      <c r="K26" s="327">
        <f t="shared" si="1"/>
        <v>7.7613317997000039E-3</v>
      </c>
      <c r="L26" s="45"/>
      <c r="M26" s="202">
        <f t="shared" si="2"/>
        <v>3.2040020106461238E-2</v>
      </c>
      <c r="N26" s="325">
        <v>0.44823883576485002</v>
      </c>
      <c r="O26" s="329">
        <f t="shared" si="3"/>
        <v>0</v>
      </c>
      <c r="P26" s="330">
        <f t="shared" si="4"/>
        <v>0</v>
      </c>
      <c r="Q26" s="103"/>
    </row>
    <row r="27" spans="2:17" ht="14.15" customHeight="1">
      <c r="B27" s="324" t="s">
        <v>873</v>
      </c>
      <c r="C27" s="325">
        <v>9.5000000000000001E-2</v>
      </c>
      <c r="D27" s="326">
        <v>0</v>
      </c>
      <c r="E27" s="326">
        <v>0</v>
      </c>
      <c r="F27" s="325">
        <v>0.1071592224</v>
      </c>
      <c r="G27" s="325">
        <v>7.0295999999999997E-2</v>
      </c>
      <c r="H27" s="327">
        <f t="shared" si="0"/>
        <v>-1.2159222400000003E-2</v>
      </c>
      <c r="I27" s="45"/>
      <c r="J27" s="328">
        <v>6.6513729343679997E-3</v>
      </c>
      <c r="K27" s="327">
        <f t="shared" si="1"/>
        <v>-1.8810595334368001E-2</v>
      </c>
      <c r="L27" s="45"/>
      <c r="M27" s="202">
        <f t="shared" si="2"/>
        <v>-0.16527982547761669</v>
      </c>
      <c r="N27" s="325">
        <v>0.16209082994634899</v>
      </c>
      <c r="O27" s="329">
        <f t="shared" si="3"/>
        <v>2.9853112613567899E-5</v>
      </c>
      <c r="P27" s="330">
        <f t="shared" si="4"/>
        <v>8.1551003676519788E-5</v>
      </c>
      <c r="Q27" s="103"/>
    </row>
    <row r="28" spans="2:17" ht="14.15" customHeight="1">
      <c r="B28" s="324" t="s">
        <v>874</v>
      </c>
      <c r="C28" s="325">
        <v>0.15</v>
      </c>
      <c r="D28" s="326">
        <v>0</v>
      </c>
      <c r="E28" s="326">
        <v>0</v>
      </c>
      <c r="F28" s="325">
        <v>0.17478178999999999</v>
      </c>
      <c r="G28" s="325">
        <v>0.11629299999999999</v>
      </c>
      <c r="H28" s="327">
        <f t="shared" si="0"/>
        <v>-2.4781789999999998E-2</v>
      </c>
      <c r="I28" s="45"/>
      <c r="J28" s="328">
        <v>1.85950346381E-2</v>
      </c>
      <c r="K28" s="327">
        <f t="shared" si="1"/>
        <v>-4.3376824638099998E-2</v>
      </c>
      <c r="L28" s="45"/>
      <c r="M28" s="202">
        <f t="shared" si="2"/>
        <v>-0.22431242585184996</v>
      </c>
      <c r="N28" s="325">
        <v>0.44857694799105902</v>
      </c>
      <c r="O28" s="329">
        <f t="shared" si="3"/>
        <v>8.2616753511967011E-5</v>
      </c>
      <c r="P28" s="330">
        <f t="shared" si="4"/>
        <v>4.1569498895282597E-4</v>
      </c>
      <c r="Q28" s="103"/>
    </row>
    <row r="29" spans="2:17" ht="14.15" customHeight="1">
      <c r="B29" s="324" t="s">
        <v>875</v>
      </c>
      <c r="C29" s="325">
        <v>20.162901634369199</v>
      </c>
      <c r="D29" s="326">
        <v>0</v>
      </c>
      <c r="E29" s="326">
        <v>0</v>
      </c>
      <c r="F29" s="325">
        <v>25.636693820000001</v>
      </c>
      <c r="G29" s="325">
        <v>24.889994000000002</v>
      </c>
      <c r="H29" s="327">
        <f t="shared" si="0"/>
        <v>-5.4737921856308027</v>
      </c>
      <c r="I29" s="45"/>
      <c r="J29" s="328">
        <v>2.6339139230668001</v>
      </c>
      <c r="K29" s="327">
        <f t="shared" si="1"/>
        <v>-8.1077061086976023</v>
      </c>
      <c r="L29" s="45"/>
      <c r="M29" s="202">
        <f t="shared" si="2"/>
        <v>-0.28678923999028527</v>
      </c>
      <c r="N29" s="325">
        <v>79.223553590295893</v>
      </c>
      <c r="O29" s="329">
        <f t="shared" si="3"/>
        <v>1.4591014604348421E-2</v>
      </c>
      <c r="P29" s="330">
        <f t="shared" si="4"/>
        <v>0.12000827639092762</v>
      </c>
      <c r="Q29" s="103"/>
    </row>
    <row r="30" spans="2:17" ht="14.15" customHeight="1">
      <c r="B30" s="324" t="s">
        <v>876</v>
      </c>
      <c r="C30" s="325">
        <v>3.88</v>
      </c>
      <c r="D30" s="326">
        <v>0</v>
      </c>
      <c r="E30" s="326">
        <v>0</v>
      </c>
      <c r="F30" s="325">
        <v>3.0287685600000001</v>
      </c>
      <c r="G30" s="325">
        <v>2.9405519999999998</v>
      </c>
      <c r="H30" s="327">
        <f t="shared" si="0"/>
        <v>0.85123143999999984</v>
      </c>
      <c r="I30" s="45"/>
      <c r="J30" s="328">
        <v>0.1478644810992</v>
      </c>
      <c r="K30" s="327">
        <f t="shared" si="1"/>
        <v>0.70336695890079981</v>
      </c>
      <c r="L30" s="45"/>
      <c r="M30" s="202">
        <f t="shared" si="2"/>
        <v>0.22141901497612582</v>
      </c>
      <c r="N30" s="325">
        <v>6.1078706668530804</v>
      </c>
      <c r="O30" s="329">
        <f t="shared" si="3"/>
        <v>0</v>
      </c>
      <c r="P30" s="330">
        <f t="shared" si="4"/>
        <v>0</v>
      </c>
      <c r="Q30" s="103"/>
    </row>
    <row r="31" spans="2:17" ht="14.15" customHeight="1">
      <c r="B31" s="324" t="s">
        <v>877</v>
      </c>
      <c r="C31" s="325">
        <v>0.52967273647058799</v>
      </c>
      <c r="D31" s="326">
        <v>0</v>
      </c>
      <c r="E31" s="326">
        <v>0</v>
      </c>
      <c r="F31" s="325">
        <v>0.39816415999999999</v>
      </c>
      <c r="G31" s="325">
        <v>0.30307200000000001</v>
      </c>
      <c r="H31" s="327">
        <f t="shared" si="0"/>
        <v>0.131508576470588</v>
      </c>
      <c r="I31" s="45"/>
      <c r="J31" s="328">
        <v>2.6553567830399999E-2</v>
      </c>
      <c r="K31" s="327">
        <f t="shared" si="1"/>
        <v>0.104955008640188</v>
      </c>
      <c r="L31" s="45"/>
      <c r="M31" s="202">
        <f t="shared" si="2"/>
        <v>0.24711708921672107</v>
      </c>
      <c r="N31" s="325">
        <v>0.444124250360942</v>
      </c>
      <c r="O31" s="329">
        <f t="shared" si="3"/>
        <v>0</v>
      </c>
      <c r="P31" s="330">
        <f t="shared" si="4"/>
        <v>0</v>
      </c>
      <c r="Q31" s="103"/>
    </row>
    <row r="32" spans="2:17" ht="14.15" customHeight="1">
      <c r="B32" s="324" t="s">
        <v>878</v>
      </c>
      <c r="C32" s="325">
        <v>1.1741355418087001</v>
      </c>
      <c r="D32" s="326">
        <v>0</v>
      </c>
      <c r="E32" s="326">
        <v>0</v>
      </c>
      <c r="F32" s="325">
        <v>1.38963686</v>
      </c>
      <c r="G32" s="325">
        <v>1.349162</v>
      </c>
      <c r="H32" s="327">
        <f t="shared" si="0"/>
        <v>-0.21550131819129992</v>
      </c>
      <c r="I32" s="45"/>
      <c r="J32" s="328">
        <v>0.128749855079</v>
      </c>
      <c r="K32" s="327">
        <f t="shared" si="1"/>
        <v>-0.34425117327029991</v>
      </c>
      <c r="L32" s="45"/>
      <c r="M32" s="202">
        <f t="shared" si="2"/>
        <v>-0.2267216710022314</v>
      </c>
      <c r="N32" s="325">
        <v>2.82273436593041</v>
      </c>
      <c r="O32" s="329">
        <f t="shared" si="3"/>
        <v>5.1987769408177304E-4</v>
      </c>
      <c r="P32" s="330">
        <f t="shared" si="4"/>
        <v>2.6723125516670688E-3</v>
      </c>
      <c r="Q32" s="103"/>
    </row>
    <row r="33" spans="2:17" ht="14.15" customHeight="1">
      <c r="B33" s="324" t="s">
        <v>879</v>
      </c>
      <c r="C33" s="325">
        <v>1.05</v>
      </c>
      <c r="D33" s="326">
        <v>0</v>
      </c>
      <c r="E33" s="326">
        <v>0</v>
      </c>
      <c r="F33" s="325">
        <v>0.97888629000000005</v>
      </c>
      <c r="G33" s="325">
        <v>0.781443</v>
      </c>
      <c r="H33" s="327">
        <f t="shared" si="0"/>
        <v>7.1113709999999997E-2</v>
      </c>
      <c r="I33" s="45"/>
      <c r="J33" s="328">
        <v>0.13617287180189999</v>
      </c>
      <c r="K33" s="327">
        <f t="shared" si="1"/>
        <v>-6.5059161801899995E-2</v>
      </c>
      <c r="L33" s="45"/>
      <c r="M33" s="202">
        <f t="shared" si="2"/>
        <v>-5.8345928207761154E-2</v>
      </c>
      <c r="N33" s="325">
        <v>1.60330958209392</v>
      </c>
      <c r="O33" s="329">
        <f t="shared" si="3"/>
        <v>2.9528987867176004E-4</v>
      </c>
      <c r="P33" s="330">
        <f t="shared" si="4"/>
        <v>1.005239783532245E-4</v>
      </c>
      <c r="Q33" s="103"/>
    </row>
    <row r="34" spans="2:17" ht="14.15" customHeight="1">
      <c r="B34" s="324" t="s">
        <v>880</v>
      </c>
      <c r="C34" s="325">
        <v>0.97</v>
      </c>
      <c r="D34" s="326">
        <v>0</v>
      </c>
      <c r="E34" s="326">
        <v>0</v>
      </c>
      <c r="F34" s="325">
        <v>0.67743924</v>
      </c>
      <c r="G34" s="325">
        <v>0.65770799999999996</v>
      </c>
      <c r="H34" s="327">
        <f t="shared" si="0"/>
        <v>0.29256075999999998</v>
      </c>
      <c r="I34" s="45"/>
      <c r="J34" s="328">
        <v>2.95092532944E-2</v>
      </c>
      <c r="K34" s="327">
        <f t="shared" si="1"/>
        <v>0.26305150670559996</v>
      </c>
      <c r="L34" s="45"/>
      <c r="M34" s="202">
        <f t="shared" si="2"/>
        <v>0.37209430276846972</v>
      </c>
      <c r="N34" s="325">
        <v>1.0321939099297801</v>
      </c>
      <c r="O34" s="329">
        <f t="shared" si="3"/>
        <v>0</v>
      </c>
      <c r="P34" s="330">
        <f t="shared" si="4"/>
        <v>0</v>
      </c>
      <c r="Q34" s="103"/>
    </row>
    <row r="35" spans="2:17" ht="14.15" customHeight="1">
      <c r="B35" s="324" t="s">
        <v>881</v>
      </c>
      <c r="C35" s="325">
        <v>6.984</v>
      </c>
      <c r="D35" s="326">
        <v>0</v>
      </c>
      <c r="E35" s="326">
        <v>0</v>
      </c>
      <c r="F35" s="325">
        <v>6.4446935200000004</v>
      </c>
      <c r="G35" s="325">
        <v>6.2569840000000001</v>
      </c>
      <c r="H35" s="327">
        <f t="shared" si="0"/>
        <v>0.53930647999999959</v>
      </c>
      <c r="I35" s="45"/>
      <c r="J35" s="328">
        <v>0.28511324132479998</v>
      </c>
      <c r="K35" s="327">
        <f t="shared" si="1"/>
        <v>0.25419323867519961</v>
      </c>
      <c r="L35" s="45"/>
      <c r="M35" s="202">
        <f t="shared" si="2"/>
        <v>3.7771253720985033E-2</v>
      </c>
      <c r="N35" s="325">
        <v>12.8503908083438</v>
      </c>
      <c r="O35" s="329">
        <f t="shared" si="3"/>
        <v>0</v>
      </c>
      <c r="P35" s="330">
        <f t="shared" si="4"/>
        <v>0</v>
      </c>
      <c r="Q35" s="103"/>
    </row>
    <row r="36" spans="2:17" ht="14.15" customHeight="1">
      <c r="B36" s="324" t="s">
        <v>882</v>
      </c>
      <c r="C36" s="325">
        <v>0.14499999999999999</v>
      </c>
      <c r="D36" s="326">
        <v>0</v>
      </c>
      <c r="E36" s="326">
        <v>0</v>
      </c>
      <c r="F36" s="325">
        <v>9.6518251200000002E-2</v>
      </c>
      <c r="G36" s="325">
        <v>5.6112000000000002E-2</v>
      </c>
      <c r="H36" s="327">
        <f t="shared" si="0"/>
        <v>4.8481748799999988E-2</v>
      </c>
      <c r="I36" s="45"/>
      <c r="J36" s="328">
        <v>5.5140876910559997E-3</v>
      </c>
      <c r="K36" s="327">
        <f t="shared" si="1"/>
        <v>4.296766110894399E-2</v>
      </c>
      <c r="L36" s="45"/>
      <c r="M36" s="202">
        <f t="shared" si="2"/>
        <v>0.42111806487962872</v>
      </c>
      <c r="N36" s="325">
        <v>7.7239000062772498E-2</v>
      </c>
      <c r="O36" s="329">
        <f t="shared" si="3"/>
        <v>0</v>
      </c>
      <c r="P36" s="330">
        <f t="shared" si="4"/>
        <v>0</v>
      </c>
      <c r="Q36" s="103"/>
    </row>
    <row r="37" spans="2:17" ht="14.15" customHeight="1">
      <c r="B37" s="324" t="s">
        <v>883</v>
      </c>
      <c r="C37" s="325">
        <v>0.02</v>
      </c>
      <c r="D37" s="326">
        <v>0</v>
      </c>
      <c r="E37" s="326">
        <v>0</v>
      </c>
      <c r="F37" s="325">
        <v>1.40725192E-2</v>
      </c>
      <c r="G37" s="325">
        <v>1.0196E-2</v>
      </c>
      <c r="H37" s="327">
        <f t="shared" si="0"/>
        <v>5.9274808000000009E-3</v>
      </c>
      <c r="I37" s="45"/>
      <c r="J37" s="328">
        <v>9.67767145384E-4</v>
      </c>
      <c r="K37" s="327">
        <f t="shared" si="1"/>
        <v>4.9597136546160013E-3</v>
      </c>
      <c r="L37" s="45"/>
      <c r="M37" s="202">
        <f t="shared" si="2"/>
        <v>0.32976191680939521</v>
      </c>
      <c r="N37" s="325">
        <v>5.6173818227470897E-2</v>
      </c>
      <c r="O37" s="329">
        <f t="shared" si="3"/>
        <v>0</v>
      </c>
      <c r="P37" s="330">
        <f t="shared" si="4"/>
        <v>0</v>
      </c>
      <c r="Q37" s="103"/>
    </row>
    <row r="38" spans="2:17" ht="14.15" customHeight="1">
      <c r="B38" s="324" t="s">
        <v>884</v>
      </c>
      <c r="C38" s="325">
        <v>16.975000000000001</v>
      </c>
      <c r="D38" s="326">
        <v>0</v>
      </c>
      <c r="E38" s="326">
        <v>0</v>
      </c>
      <c r="F38" s="325">
        <v>12.306717069999999</v>
      </c>
      <c r="G38" s="325">
        <v>11.948269</v>
      </c>
      <c r="H38" s="327">
        <f t="shared" si="0"/>
        <v>4.6682829300000019</v>
      </c>
      <c r="I38" s="45"/>
      <c r="J38" s="328">
        <v>0.38532331146170001</v>
      </c>
      <c r="K38" s="327">
        <f t="shared" si="1"/>
        <v>4.2829596185383023</v>
      </c>
      <c r="L38" s="45"/>
      <c r="M38" s="202">
        <f t="shared" si="2"/>
        <v>0.3374524103149007</v>
      </c>
      <c r="N38" s="325">
        <v>26.521813703914201</v>
      </c>
      <c r="O38" s="329">
        <f t="shared" si="3"/>
        <v>0</v>
      </c>
      <c r="P38" s="330">
        <f t="shared" si="4"/>
        <v>0</v>
      </c>
      <c r="Q38" s="103"/>
    </row>
    <row r="39" spans="2:17" ht="14.15" customHeight="1">
      <c r="B39" s="324" t="s">
        <v>885</v>
      </c>
      <c r="C39" s="325">
        <v>0.24875</v>
      </c>
      <c r="D39" s="326">
        <v>0</v>
      </c>
      <c r="E39" s="326">
        <v>0</v>
      </c>
      <c r="F39" s="325">
        <v>0.14844668999999999</v>
      </c>
      <c r="G39" s="325">
        <v>0.144123</v>
      </c>
      <c r="H39" s="327">
        <f t="shared" si="0"/>
        <v>0.10030331000000001</v>
      </c>
      <c r="I39" s="45"/>
      <c r="J39" s="328">
        <v>7.1328634544999998E-3</v>
      </c>
      <c r="K39" s="327">
        <f t="shared" si="1"/>
        <v>9.317044654550001E-2</v>
      </c>
      <c r="L39" s="45"/>
      <c r="M39" s="202">
        <f t="shared" si="2"/>
        <v>0.59886048312092732</v>
      </c>
      <c r="N39" s="325">
        <v>0.30720056843148202</v>
      </c>
      <c r="O39" s="329">
        <f t="shared" si="3"/>
        <v>0</v>
      </c>
      <c r="P39" s="330">
        <f t="shared" si="4"/>
        <v>0</v>
      </c>
      <c r="Q39" s="103"/>
    </row>
    <row r="40" spans="2:17" ht="14.15" customHeight="1">
      <c r="B40" s="324" t="s">
        <v>886</v>
      </c>
      <c r="C40" s="325">
        <v>0.34825</v>
      </c>
      <c r="D40" s="326">
        <v>0</v>
      </c>
      <c r="E40" s="326">
        <v>0</v>
      </c>
      <c r="F40" s="325">
        <v>0.25728266999999999</v>
      </c>
      <c r="G40" s="325">
        <v>0.24978900000000001</v>
      </c>
      <c r="H40" s="327">
        <f t="shared" si="0"/>
        <v>9.0967330000000013E-2</v>
      </c>
      <c r="I40" s="45"/>
      <c r="J40" s="328">
        <v>1.50458905416E-2</v>
      </c>
      <c r="K40" s="327">
        <f t="shared" si="1"/>
        <v>7.592143945840002E-2</v>
      </c>
      <c r="L40" s="45"/>
      <c r="M40" s="202">
        <f t="shared" si="2"/>
        <v>0.27878618132233146</v>
      </c>
      <c r="N40" s="325">
        <v>0.44236881854133298</v>
      </c>
      <c r="O40" s="329">
        <f t="shared" si="3"/>
        <v>0</v>
      </c>
      <c r="P40" s="330">
        <f t="shared" si="4"/>
        <v>0</v>
      </c>
      <c r="Q40" s="103"/>
    </row>
    <row r="41" spans="2:17" ht="14.15" customHeight="1">
      <c r="B41" s="324" t="s">
        <v>887</v>
      </c>
      <c r="C41" s="325">
        <v>0.12934999999999999</v>
      </c>
      <c r="D41" s="326">
        <v>0</v>
      </c>
      <c r="E41" s="326">
        <v>0</v>
      </c>
      <c r="F41" s="325">
        <v>0.10974856</v>
      </c>
      <c r="G41" s="325">
        <v>0.10655199999999999</v>
      </c>
      <c r="H41" s="327">
        <f t="shared" si="0"/>
        <v>1.9601439999999998E-2</v>
      </c>
      <c r="I41" s="45"/>
      <c r="J41" s="328">
        <v>6.5882060567999997E-3</v>
      </c>
      <c r="K41" s="327">
        <f t="shared" si="1"/>
        <v>1.3013233943199998E-2</v>
      </c>
      <c r="L41" s="45"/>
      <c r="M41" s="202">
        <f t="shared" si="2"/>
        <v>0.11185830915092179</v>
      </c>
      <c r="N41" s="325">
        <v>0.17203231832162999</v>
      </c>
      <c r="O41" s="329">
        <f t="shared" si="3"/>
        <v>0</v>
      </c>
      <c r="P41" s="330">
        <f t="shared" si="4"/>
        <v>0</v>
      </c>
      <c r="Q41" s="103"/>
    </row>
    <row r="42" spans="2:17" ht="14.15" customHeight="1">
      <c r="B42" s="324" t="s">
        <v>888</v>
      </c>
      <c r="C42" s="325">
        <v>2.3879999999999998E-2</v>
      </c>
      <c r="D42" s="326">
        <v>0</v>
      </c>
      <c r="E42" s="326">
        <v>0</v>
      </c>
      <c r="F42" s="325">
        <v>9.0083799999999999E-3</v>
      </c>
      <c r="G42" s="325">
        <v>8.7460000000000003E-3</v>
      </c>
      <c r="H42" s="327">
        <f t="shared" si="0"/>
        <v>1.4871619999999999E-2</v>
      </c>
      <c r="I42" s="45"/>
      <c r="J42" s="328">
        <v>9.6155448119999997E-4</v>
      </c>
      <c r="K42" s="327">
        <f t="shared" si="1"/>
        <v>1.3910065518799999E-2</v>
      </c>
      <c r="L42" s="45"/>
      <c r="M42" s="202">
        <f t="shared" si="2"/>
        <v>1.3952012969623606</v>
      </c>
      <c r="N42" s="325">
        <v>2.9842340933343901E-2</v>
      </c>
      <c r="O42" s="329">
        <f t="shared" si="3"/>
        <v>0</v>
      </c>
      <c r="P42" s="330">
        <f t="shared" si="4"/>
        <v>0</v>
      </c>
      <c r="Q42" s="103"/>
    </row>
    <row r="43" spans="2:17" ht="14.15" customHeight="1">
      <c r="B43" s="324" t="s">
        <v>889</v>
      </c>
      <c r="C43" s="325">
        <v>0.39750000000000002</v>
      </c>
      <c r="D43" s="326">
        <v>0</v>
      </c>
      <c r="E43" s="326">
        <v>0</v>
      </c>
      <c r="F43" s="325">
        <v>0.41200514999999999</v>
      </c>
      <c r="G43" s="325">
        <v>0.400005</v>
      </c>
      <c r="H43" s="327">
        <f t="shared" si="0"/>
        <v>-1.4505149999999967E-2</v>
      </c>
      <c r="I43" s="45"/>
      <c r="J43" s="328">
        <v>2.2652043146999999E-2</v>
      </c>
      <c r="K43" s="327">
        <f t="shared" si="1"/>
        <v>-3.7157193146999966E-2</v>
      </c>
      <c r="L43" s="45"/>
      <c r="M43" s="202">
        <f t="shared" si="2"/>
        <v>-8.5486203225983423E-2</v>
      </c>
      <c r="N43" s="325">
        <v>0.89878109163953401</v>
      </c>
      <c r="O43" s="329">
        <f t="shared" si="3"/>
        <v>1.6553319612553973E-4</v>
      </c>
      <c r="P43" s="330">
        <f t="shared" si="4"/>
        <v>1.2096985445651711E-4</v>
      </c>
      <c r="Q43" s="103"/>
    </row>
    <row r="44" spans="2:17" ht="14.15" customHeight="1">
      <c r="B44" s="324" t="s">
        <v>890</v>
      </c>
      <c r="C44" s="325">
        <v>2.4626944988471902</v>
      </c>
      <c r="D44" s="326">
        <v>0</v>
      </c>
      <c r="E44" s="326">
        <v>0</v>
      </c>
      <c r="F44" s="325">
        <v>1.8982137800000001</v>
      </c>
      <c r="G44" s="325">
        <v>1.8429260000000001</v>
      </c>
      <c r="H44" s="327">
        <f t="shared" si="0"/>
        <v>0.56448071884719009</v>
      </c>
      <c r="I44" s="45"/>
      <c r="J44" s="328">
        <v>0.20669649850419999</v>
      </c>
      <c r="K44" s="327">
        <f t="shared" si="1"/>
        <v>0.35778422034299007</v>
      </c>
      <c r="L44" s="45"/>
      <c r="M44" s="202">
        <f t="shared" si="2"/>
        <v>0.16997599565015198</v>
      </c>
      <c r="N44" s="325">
        <v>4.7031268190252398</v>
      </c>
      <c r="O44" s="329">
        <f t="shared" si="3"/>
        <v>0</v>
      </c>
      <c r="P44" s="330">
        <f t="shared" si="4"/>
        <v>0</v>
      </c>
      <c r="Q44" s="103"/>
    </row>
    <row r="45" spans="2:17" ht="14.15" customHeight="1">
      <c r="B45" s="324" t="s">
        <v>891</v>
      </c>
      <c r="C45" s="325">
        <v>0.51738504861086898</v>
      </c>
      <c r="D45" s="326">
        <v>0</v>
      </c>
      <c r="E45" s="326">
        <v>0</v>
      </c>
      <c r="F45" s="325">
        <v>0.44419367999999998</v>
      </c>
      <c r="G45" s="325">
        <v>0.43125599999999997</v>
      </c>
      <c r="H45" s="327">
        <f t="shared" si="0"/>
        <v>7.3191368610869001E-2</v>
      </c>
      <c r="I45" s="45"/>
      <c r="J45" s="328">
        <v>7.1795024498400001E-2</v>
      </c>
      <c r="K45" s="327">
        <f t="shared" si="1"/>
        <v>1.3963441124690001E-3</v>
      </c>
      <c r="L45" s="45"/>
      <c r="M45" s="202">
        <f t="shared" si="2"/>
        <v>2.7061524802687422E-3</v>
      </c>
      <c r="N45" s="325">
        <v>0.56349361409431797</v>
      </c>
      <c r="O45" s="329">
        <f t="shared" si="3"/>
        <v>0</v>
      </c>
      <c r="P45" s="330">
        <f t="shared" si="4"/>
        <v>0</v>
      </c>
      <c r="Q45" s="103"/>
    </row>
    <row r="46" spans="2:17" ht="14.15" customHeight="1">
      <c r="B46" s="324" t="s">
        <v>892</v>
      </c>
      <c r="C46" s="325">
        <v>7.4999999999999997E-2</v>
      </c>
      <c r="D46" s="326">
        <v>0</v>
      </c>
      <c r="E46" s="326">
        <v>0</v>
      </c>
      <c r="F46" s="325">
        <v>6.6536249000000006E-2</v>
      </c>
      <c r="G46" s="325">
        <v>4.9690999999999999E-2</v>
      </c>
      <c r="H46" s="327">
        <f t="shared" si="0"/>
        <v>8.4637509999999916E-3</v>
      </c>
      <c r="I46" s="45"/>
      <c r="J46" s="328">
        <v>4.19577586194E-3</v>
      </c>
      <c r="K46" s="327">
        <f t="shared" si="1"/>
        <v>4.2679751380599916E-3</v>
      </c>
      <c r="L46" s="45"/>
      <c r="M46" s="202">
        <f t="shared" si="2"/>
        <v>6.0340067266426219E-2</v>
      </c>
      <c r="N46" s="325">
        <v>5.4418386407862403E-2</v>
      </c>
      <c r="O46" s="329">
        <f t="shared" si="3"/>
        <v>0</v>
      </c>
      <c r="P46" s="330">
        <f t="shared" si="4"/>
        <v>0</v>
      </c>
      <c r="Q46" s="103"/>
    </row>
    <row r="47" spans="2:17" ht="14.15" customHeight="1">
      <c r="B47" s="324" t="s">
        <v>893</v>
      </c>
      <c r="C47" s="325">
        <v>0.17910000000000001</v>
      </c>
      <c r="D47" s="326">
        <v>0</v>
      </c>
      <c r="E47" s="326">
        <v>0</v>
      </c>
      <c r="F47" s="325">
        <v>0.15561652000000001</v>
      </c>
      <c r="G47" s="325">
        <v>0.151084</v>
      </c>
      <c r="H47" s="327">
        <f t="shared" si="0"/>
        <v>2.3483480000000001E-2</v>
      </c>
      <c r="I47" s="45"/>
      <c r="J47" s="328">
        <v>2.16322524452E-2</v>
      </c>
      <c r="K47" s="327">
        <f t="shared" si="1"/>
        <v>1.8512275548000015E-3</v>
      </c>
      <c r="L47" s="45"/>
      <c r="M47" s="202">
        <f t="shared" si="2"/>
        <v>1.0444233431136147E-2</v>
      </c>
      <c r="N47" s="325">
        <v>0.296667977513831</v>
      </c>
      <c r="O47" s="329">
        <f t="shared" si="3"/>
        <v>0</v>
      </c>
      <c r="P47" s="330">
        <f t="shared" si="4"/>
        <v>0</v>
      </c>
      <c r="Q47" s="103"/>
    </row>
    <row r="48" spans="2:17" ht="14.15" customHeight="1">
      <c r="B48" s="324" t="s">
        <v>894</v>
      </c>
      <c r="C48" s="325">
        <v>4.9750000000000003E-2</v>
      </c>
      <c r="D48" s="326">
        <v>0</v>
      </c>
      <c r="E48" s="326">
        <v>0</v>
      </c>
      <c r="F48" s="325">
        <v>3.600983E-2</v>
      </c>
      <c r="G48" s="325">
        <v>3.4960999999999999E-2</v>
      </c>
      <c r="H48" s="327">
        <f t="shared" si="0"/>
        <v>1.3740170000000003E-2</v>
      </c>
      <c r="I48" s="45"/>
      <c r="J48" s="328">
        <v>2.178594715E-3</v>
      </c>
      <c r="K48" s="327">
        <f t="shared" si="1"/>
        <v>1.1561575285000004E-2</v>
      </c>
      <c r="L48" s="45"/>
      <c r="M48" s="202">
        <f t="shared" si="2"/>
        <v>0.30275077778892362</v>
      </c>
      <c r="N48" s="325">
        <v>0.119731046950989</v>
      </c>
      <c r="O48" s="329">
        <f t="shared" si="3"/>
        <v>0</v>
      </c>
      <c r="P48" s="330">
        <f t="shared" si="4"/>
        <v>0</v>
      </c>
      <c r="Q48" s="103"/>
    </row>
    <row r="49" spans="2:17" ht="14.15" customHeight="1">
      <c r="B49" s="324" t="s">
        <v>895</v>
      </c>
      <c r="C49" s="325">
        <v>1.46</v>
      </c>
      <c r="D49" s="326">
        <v>0</v>
      </c>
      <c r="E49" s="326">
        <v>0</v>
      </c>
      <c r="F49" s="325">
        <v>1.33427436</v>
      </c>
      <c r="G49" s="325">
        <v>1.07951</v>
      </c>
      <c r="H49" s="327">
        <f t="shared" si="0"/>
        <v>0.12572563999999997</v>
      </c>
      <c r="I49" s="45"/>
      <c r="J49" s="328">
        <v>7.0142803105200005E-2</v>
      </c>
      <c r="K49" s="327">
        <f t="shared" si="1"/>
        <v>5.5582836894799967E-2</v>
      </c>
      <c r="L49" s="45"/>
      <c r="M49" s="202">
        <f t="shared" si="2"/>
        <v>3.9577155815943593E-2</v>
      </c>
      <c r="N49" s="325">
        <v>1.990659683436</v>
      </c>
      <c r="O49" s="329">
        <f t="shared" si="3"/>
        <v>0</v>
      </c>
      <c r="P49" s="330">
        <f t="shared" si="4"/>
        <v>0</v>
      </c>
      <c r="Q49" s="103"/>
    </row>
    <row r="50" spans="2:17" ht="14.15" customHeight="1">
      <c r="B50" s="324" t="s">
        <v>896</v>
      </c>
      <c r="C50" s="325">
        <v>0.15</v>
      </c>
      <c r="D50" s="326">
        <v>0</v>
      </c>
      <c r="E50" s="326">
        <v>0</v>
      </c>
      <c r="F50" s="325">
        <v>0.1155238215</v>
      </c>
      <c r="G50" s="325">
        <v>8.6944999999999995E-2</v>
      </c>
      <c r="H50" s="327">
        <f t="shared" si="0"/>
        <v>3.4476178499999996E-2</v>
      </c>
      <c r="I50" s="45"/>
      <c r="J50" s="328">
        <v>7.9226236784700008E-3</v>
      </c>
      <c r="K50" s="327">
        <f t="shared" si="1"/>
        <v>2.6553554821529997E-2</v>
      </c>
      <c r="L50" s="45"/>
      <c r="M50" s="202">
        <f t="shared" si="2"/>
        <v>0.2151018183078563</v>
      </c>
      <c r="N50" s="325">
        <v>0.143945409207894</v>
      </c>
      <c r="O50" s="329">
        <f t="shared" si="3"/>
        <v>0</v>
      </c>
      <c r="P50" s="330">
        <f t="shared" si="4"/>
        <v>0</v>
      </c>
      <c r="Q50" s="103"/>
    </row>
    <row r="51" spans="2:17" ht="14.15" customHeight="1">
      <c r="B51" s="324" t="s">
        <v>897</v>
      </c>
      <c r="C51" s="325">
        <v>0.32098675261951198</v>
      </c>
      <c r="D51" s="326">
        <v>0</v>
      </c>
      <c r="E51" s="326">
        <v>0</v>
      </c>
      <c r="F51" s="325">
        <v>0.2766645714</v>
      </c>
      <c r="G51" s="325">
        <v>0.20822199999999999</v>
      </c>
      <c r="H51" s="327">
        <f t="shared" si="0"/>
        <v>4.432218121951198E-2</v>
      </c>
      <c r="I51" s="45"/>
      <c r="J51" s="328">
        <v>3.2189922882389997E-2</v>
      </c>
      <c r="K51" s="327">
        <f t="shared" si="1"/>
        <v>1.2132258337121983E-2</v>
      </c>
      <c r="L51" s="45"/>
      <c r="M51" s="202">
        <f t="shared" si="2"/>
        <v>3.9281469305832054E-2</v>
      </c>
      <c r="N51" s="325">
        <v>0.38480125171186802</v>
      </c>
      <c r="O51" s="329">
        <f t="shared" si="3"/>
        <v>0</v>
      </c>
      <c r="P51" s="330">
        <f t="shared" si="4"/>
        <v>0</v>
      </c>
      <c r="Q51" s="103"/>
    </row>
    <row r="52" spans="2:17" ht="14.15" customHeight="1">
      <c r="B52" s="324" t="s">
        <v>898</v>
      </c>
      <c r="C52" s="325">
        <v>0.15</v>
      </c>
      <c r="D52" s="326">
        <v>0</v>
      </c>
      <c r="E52" s="326">
        <v>0</v>
      </c>
      <c r="F52" s="325">
        <v>0.162449025</v>
      </c>
      <c r="G52" s="325">
        <v>0.105145</v>
      </c>
      <c r="H52" s="327">
        <f t="shared" si="0"/>
        <v>-1.2449025000000002E-2</v>
      </c>
      <c r="I52" s="45"/>
      <c r="J52" s="328">
        <v>1.002797831325E-2</v>
      </c>
      <c r="K52" s="327">
        <f t="shared" si="1"/>
        <v>-2.2477003313250005E-2</v>
      </c>
      <c r="L52" s="45"/>
      <c r="M52" s="202">
        <f t="shared" si="2"/>
        <v>-0.1303188418251193</v>
      </c>
      <c r="N52" s="325">
        <v>0.108836772815725</v>
      </c>
      <c r="O52" s="329">
        <f t="shared" si="3"/>
        <v>2.004503546832711E-5</v>
      </c>
      <c r="P52" s="330">
        <f t="shared" si="4"/>
        <v>3.4042484807548636E-5</v>
      </c>
      <c r="Q52" s="103"/>
    </row>
    <row r="53" spans="2:17" ht="14.15" customHeight="1">
      <c r="B53" s="324" t="s">
        <v>899</v>
      </c>
      <c r="C53" s="325">
        <v>0.44774999999999998</v>
      </c>
      <c r="D53" s="326">
        <v>0</v>
      </c>
      <c r="E53" s="326">
        <v>0</v>
      </c>
      <c r="F53" s="325">
        <v>0.43394827000000002</v>
      </c>
      <c r="G53" s="325">
        <v>0.42130899999999999</v>
      </c>
      <c r="H53" s="327">
        <f t="shared" si="0"/>
        <v>1.3801729999999957E-2</v>
      </c>
      <c r="I53" s="45"/>
      <c r="J53" s="328">
        <v>7.1158837314600001E-2</v>
      </c>
      <c r="K53" s="327">
        <f t="shared" si="1"/>
        <v>-5.7357107314600045E-2</v>
      </c>
      <c r="L53" s="45"/>
      <c r="M53" s="202">
        <f t="shared" si="2"/>
        <v>-0.11355434616538833</v>
      </c>
      <c r="N53" s="325">
        <v>0.78643345518459296</v>
      </c>
      <c r="O53" s="329">
        <f t="shared" si="3"/>
        <v>1.4484154660984741E-4</v>
      </c>
      <c r="P53" s="330">
        <f t="shared" si="4"/>
        <v>1.8676722908659443E-4</v>
      </c>
      <c r="Q53" s="103"/>
    </row>
    <row r="54" spans="2:17" ht="14.15" customHeight="1">
      <c r="B54" s="324" t="s">
        <v>900</v>
      </c>
      <c r="C54" s="325">
        <v>0.19900000000000001</v>
      </c>
      <c r="D54" s="326">
        <v>0</v>
      </c>
      <c r="E54" s="326">
        <v>0</v>
      </c>
      <c r="F54" s="325">
        <v>0.13127349999999999</v>
      </c>
      <c r="G54" s="325">
        <v>0.12745000000000001</v>
      </c>
      <c r="H54" s="327">
        <f t="shared" si="0"/>
        <v>6.7726500000000023E-2</v>
      </c>
      <c r="I54" s="45"/>
      <c r="J54" s="328">
        <v>2.4990536194999999E-2</v>
      </c>
      <c r="K54" s="327">
        <f t="shared" si="1"/>
        <v>4.2735963805000027E-2</v>
      </c>
      <c r="L54" s="45"/>
      <c r="M54" s="202">
        <f t="shared" si="2"/>
        <v>0.27348560068978595</v>
      </c>
      <c r="N54" s="325">
        <v>0.28789081841578801</v>
      </c>
      <c r="O54" s="329">
        <f t="shared" si="3"/>
        <v>0</v>
      </c>
      <c r="P54" s="330">
        <f t="shared" si="4"/>
        <v>0</v>
      </c>
      <c r="Q54" s="103"/>
    </row>
    <row r="55" spans="2:17" ht="14.15" customHeight="1">
      <c r="B55" s="324" t="s">
        <v>901</v>
      </c>
      <c r="C55" s="325">
        <v>0.1</v>
      </c>
      <c r="D55" s="326">
        <v>0</v>
      </c>
      <c r="E55" s="326">
        <v>0</v>
      </c>
      <c r="F55" s="325">
        <v>8.3472848000000002E-2</v>
      </c>
      <c r="G55" s="325">
        <v>5.0651000000000002E-2</v>
      </c>
      <c r="H55" s="327">
        <f t="shared" si="0"/>
        <v>1.6527152000000003E-2</v>
      </c>
      <c r="I55" s="45"/>
      <c r="J55" s="328">
        <v>6.0501120230400003E-3</v>
      </c>
      <c r="K55" s="327">
        <f t="shared" si="1"/>
        <v>1.0477039976960003E-2</v>
      </c>
      <c r="L55" s="45"/>
      <c r="M55" s="202">
        <f t="shared" si="2"/>
        <v>0.11703187622776982</v>
      </c>
      <c r="N55" s="325">
        <v>0.101815045537291</v>
      </c>
      <c r="O55" s="329">
        <f t="shared" si="3"/>
        <v>0</v>
      </c>
      <c r="P55" s="330">
        <f t="shared" si="4"/>
        <v>0</v>
      </c>
      <c r="Q55" s="103"/>
    </row>
    <row r="56" spans="2:17" ht="14.15" customHeight="1">
      <c r="B56" s="324" t="s">
        <v>902</v>
      </c>
      <c r="C56" s="325">
        <v>9.6295468429850706E-2</v>
      </c>
      <c r="D56" s="326">
        <v>0</v>
      </c>
      <c r="E56" s="326">
        <v>0</v>
      </c>
      <c r="F56" s="325">
        <v>8.7571094399999994E-2</v>
      </c>
      <c r="G56" s="325">
        <v>5.9041999999999997E-2</v>
      </c>
      <c r="H56" s="327">
        <f t="shared" si="0"/>
        <v>8.7243740298507122E-3</v>
      </c>
      <c r="I56" s="45"/>
      <c r="J56" s="328">
        <v>4.8094045044479996E-3</v>
      </c>
      <c r="K56" s="327">
        <f t="shared" si="1"/>
        <v>3.9149695254027126E-3</v>
      </c>
      <c r="L56" s="45"/>
      <c r="M56" s="202">
        <f t="shared" si="2"/>
        <v>4.237874412707044E-2</v>
      </c>
      <c r="N56" s="325">
        <v>0.14745627284711099</v>
      </c>
      <c r="O56" s="329">
        <f t="shared" si="3"/>
        <v>0</v>
      </c>
      <c r="P56" s="330">
        <f t="shared" si="4"/>
        <v>0</v>
      </c>
      <c r="Q56" s="103"/>
    </row>
    <row r="57" spans="2:17" ht="14.15" customHeight="1">
      <c r="B57" s="324" t="s">
        <v>903</v>
      </c>
      <c r="C57" s="325">
        <v>5.3861839311111097E-2</v>
      </c>
      <c r="D57" s="326">
        <v>0</v>
      </c>
      <c r="E57" s="326">
        <v>0</v>
      </c>
      <c r="F57" s="325">
        <v>5.5035413200000001E-2</v>
      </c>
      <c r="G57" s="325">
        <v>3.3818000000000001E-2</v>
      </c>
      <c r="H57" s="327">
        <f t="shared" si="0"/>
        <v>-1.1735738888889041E-3</v>
      </c>
      <c r="I57" s="45"/>
      <c r="J57" s="328">
        <v>3.4864934262200001E-3</v>
      </c>
      <c r="K57" s="327">
        <f t="shared" si="1"/>
        <v>-4.6600673151089046E-3</v>
      </c>
      <c r="L57" s="45"/>
      <c r="M57" s="202">
        <f t="shared" si="2"/>
        <v>-7.9629451324489495E-2</v>
      </c>
      <c r="N57" s="325">
        <v>0.108836772815725</v>
      </c>
      <c r="O57" s="329">
        <f t="shared" si="3"/>
        <v>2.004503546832711E-5</v>
      </c>
      <c r="P57" s="330">
        <f t="shared" si="4"/>
        <v>1.2710255349243046E-5</v>
      </c>
      <c r="Q57" s="103"/>
    </row>
    <row r="58" spans="2:17" ht="14.15" customHeight="1">
      <c r="B58" s="324" t="s">
        <v>904</v>
      </c>
      <c r="C58" s="325">
        <v>0.04</v>
      </c>
      <c r="D58" s="326">
        <v>0</v>
      </c>
      <c r="E58" s="326">
        <v>0</v>
      </c>
      <c r="F58" s="325">
        <v>3.4216064400000003E-2</v>
      </c>
      <c r="G58" s="325">
        <v>2.3394000000000002E-2</v>
      </c>
      <c r="H58" s="327">
        <f t="shared" si="0"/>
        <v>5.7839355999999981E-3</v>
      </c>
      <c r="I58" s="45"/>
      <c r="J58" s="328">
        <v>1.689931420716E-3</v>
      </c>
      <c r="K58" s="327">
        <f t="shared" si="1"/>
        <v>4.0940041792839983E-3</v>
      </c>
      <c r="L58" s="45"/>
      <c r="M58" s="202">
        <f t="shared" si="2"/>
        <v>0.11402007062346835</v>
      </c>
      <c r="N58" s="325">
        <v>7.7239000062772498E-2</v>
      </c>
      <c r="O58" s="329">
        <f t="shared" si="3"/>
        <v>0</v>
      </c>
      <c r="P58" s="330">
        <f t="shared" si="4"/>
        <v>0</v>
      </c>
      <c r="Q58" s="103"/>
    </row>
    <row r="59" spans="2:17" ht="14.15" customHeight="1">
      <c r="B59" s="324" t="s">
        <v>905</v>
      </c>
      <c r="C59" s="325">
        <v>0.1400733311</v>
      </c>
      <c r="D59" s="326">
        <v>0</v>
      </c>
      <c r="E59" s="326">
        <v>0</v>
      </c>
      <c r="F59" s="325">
        <v>0.18118100670000001</v>
      </c>
      <c r="G59" s="325">
        <v>0.12839700000000001</v>
      </c>
      <c r="H59" s="327">
        <f t="shared" si="0"/>
        <v>-4.1107675600000004E-2</v>
      </c>
      <c r="I59" s="45"/>
      <c r="J59" s="328">
        <v>1.1004934346958E-2</v>
      </c>
      <c r="K59" s="327">
        <f t="shared" si="1"/>
        <v>-5.2112609946958002E-2</v>
      </c>
      <c r="L59" s="45"/>
      <c r="M59" s="202">
        <f t="shared" si="2"/>
        <v>-0.27115724315247908</v>
      </c>
      <c r="N59" s="325">
        <v>0.24576045474518499</v>
      </c>
      <c r="O59" s="329">
        <f t="shared" si="3"/>
        <v>4.5262983315577253E-5</v>
      </c>
      <c r="P59" s="330">
        <f t="shared" si="4"/>
        <v>3.3280174502745192E-4</v>
      </c>
      <c r="Q59" s="103"/>
    </row>
    <row r="60" spans="2:17" ht="14.15" customHeight="1">
      <c r="B60" s="324" t="s">
        <v>906</v>
      </c>
      <c r="C60" s="325">
        <v>0.05</v>
      </c>
      <c r="D60" s="326">
        <v>0</v>
      </c>
      <c r="E60" s="326">
        <v>0</v>
      </c>
      <c r="F60" s="325">
        <v>2.9702625E-2</v>
      </c>
      <c r="G60" s="325">
        <v>1.9224999999999999E-2</v>
      </c>
      <c r="H60" s="327">
        <f t="shared" si="0"/>
        <v>2.0297375000000003E-2</v>
      </c>
      <c r="I60" s="45"/>
      <c r="J60" s="328">
        <v>1.78720694625E-3</v>
      </c>
      <c r="K60" s="327">
        <f t="shared" si="1"/>
        <v>1.8510168053750001E-2</v>
      </c>
      <c r="L60" s="45"/>
      <c r="M60" s="202">
        <f t="shared" si="2"/>
        <v>0.58781412632957242</v>
      </c>
      <c r="N60" s="325">
        <v>4.73966591294286E-2</v>
      </c>
      <c r="O60" s="329">
        <f t="shared" si="3"/>
        <v>0</v>
      </c>
      <c r="P60" s="330">
        <f t="shared" si="4"/>
        <v>0</v>
      </c>
      <c r="Q60" s="103"/>
    </row>
    <row r="61" spans="2:17" ht="14.15" customHeight="1">
      <c r="B61" s="324" t="s">
        <v>907</v>
      </c>
      <c r="C61" s="325">
        <v>0.24045227029999999</v>
      </c>
      <c r="D61" s="326">
        <v>0</v>
      </c>
      <c r="E61" s="326">
        <v>0</v>
      </c>
      <c r="F61" s="325">
        <v>0.41078744280000001</v>
      </c>
      <c r="G61" s="325">
        <v>0.31652599999999997</v>
      </c>
      <c r="H61" s="327">
        <f t="shared" si="0"/>
        <v>-0.17033517250000002</v>
      </c>
      <c r="I61" s="45"/>
      <c r="J61" s="328">
        <v>2.3308079504472001E-2</v>
      </c>
      <c r="K61" s="327">
        <f t="shared" si="1"/>
        <v>-0.19364325200447202</v>
      </c>
      <c r="L61" s="45"/>
      <c r="M61" s="202">
        <f t="shared" si="2"/>
        <v>-0.44608442624904987</v>
      </c>
      <c r="N61" s="325">
        <v>0.942666887129746</v>
      </c>
      <c r="O61" s="329">
        <f t="shared" si="3"/>
        <v>1.7361587171760718E-4</v>
      </c>
      <c r="P61" s="330">
        <f t="shared" si="4"/>
        <v>3.4548050677324867E-3</v>
      </c>
      <c r="Q61" s="103"/>
    </row>
    <row r="62" spans="2:17" ht="14.15" customHeight="1">
      <c r="B62" s="324" t="s">
        <v>908</v>
      </c>
      <c r="C62" s="325">
        <v>1.5</v>
      </c>
      <c r="D62" s="326">
        <v>0</v>
      </c>
      <c r="E62" s="326">
        <v>0</v>
      </c>
      <c r="F62" s="325">
        <v>1.28948708</v>
      </c>
      <c r="G62" s="325">
        <v>1.015036</v>
      </c>
      <c r="H62" s="327">
        <f t="shared" si="0"/>
        <v>0.21051291999999999</v>
      </c>
      <c r="I62" s="45"/>
      <c r="J62" s="328">
        <v>0.12741421837479999</v>
      </c>
      <c r="K62" s="327">
        <f t="shared" si="1"/>
        <v>8.30987016252E-2</v>
      </c>
      <c r="L62" s="45"/>
      <c r="M62" s="202">
        <f t="shared" si="2"/>
        <v>5.8648193576020469E-2</v>
      </c>
      <c r="N62" s="325">
        <v>1.57813320582801</v>
      </c>
      <c r="O62" s="329">
        <f t="shared" si="3"/>
        <v>0</v>
      </c>
      <c r="P62" s="330">
        <f t="shared" si="4"/>
        <v>0</v>
      </c>
      <c r="Q62" s="103"/>
    </row>
    <row r="63" spans="2:17" ht="14.15" customHeight="1">
      <c r="B63" s="324" t="s">
        <v>909</v>
      </c>
      <c r="C63" s="325">
        <v>5.7709999999999997E-2</v>
      </c>
      <c r="D63" s="326">
        <v>0</v>
      </c>
      <c r="E63" s="326">
        <v>0</v>
      </c>
      <c r="F63" s="325">
        <v>4.965733E-2</v>
      </c>
      <c r="G63" s="325">
        <v>4.8210999999999997E-2</v>
      </c>
      <c r="H63" s="327">
        <f t="shared" si="0"/>
        <v>8.0526699999999979E-3</v>
      </c>
      <c r="I63" s="45"/>
      <c r="J63" s="328">
        <v>2.4873356597000002E-3</v>
      </c>
      <c r="K63" s="327">
        <f t="shared" si="1"/>
        <v>5.5653343402999982E-3</v>
      </c>
      <c r="L63" s="45"/>
      <c r="M63" s="202">
        <f t="shared" si="2"/>
        <v>0.10672873763578786</v>
      </c>
      <c r="N63" s="325">
        <v>4.56412273098201E-2</v>
      </c>
      <c r="O63" s="329">
        <f t="shared" si="3"/>
        <v>0</v>
      </c>
      <c r="P63" s="330">
        <f t="shared" si="4"/>
        <v>0</v>
      </c>
      <c r="Q63" s="103"/>
    </row>
    <row r="64" spans="2:17" ht="14.15" customHeight="1">
      <c r="B64" s="324" t="s">
        <v>910</v>
      </c>
      <c r="C64" s="325">
        <v>0.33</v>
      </c>
      <c r="D64" s="326">
        <v>0</v>
      </c>
      <c r="E64" s="326">
        <v>0</v>
      </c>
      <c r="F64" s="325">
        <v>0.32228287999999999</v>
      </c>
      <c r="G64" s="325">
        <v>0.24445</v>
      </c>
      <c r="H64" s="327">
        <f t="shared" si="0"/>
        <v>7.7171200000000217E-3</v>
      </c>
      <c r="I64" s="45"/>
      <c r="J64" s="328">
        <v>2.8148186739199998E-2</v>
      </c>
      <c r="K64" s="327">
        <f t="shared" si="1"/>
        <v>-2.0431066739199977E-2</v>
      </c>
      <c r="L64" s="45"/>
      <c r="M64" s="202">
        <f t="shared" si="2"/>
        <v>-5.8302669707093385E-2</v>
      </c>
      <c r="N64" s="325">
        <v>0.54067300043940703</v>
      </c>
      <c r="O64" s="329">
        <f t="shared" si="3"/>
        <v>9.9578563294269981E-5</v>
      </c>
      <c r="P64" s="330">
        <f t="shared" si="4"/>
        <v>3.3848758130157528E-5</v>
      </c>
      <c r="Q64" s="103"/>
    </row>
    <row r="65" spans="2:17" ht="14.15" customHeight="1">
      <c r="B65" s="324" t="s">
        <v>911</v>
      </c>
      <c r="C65" s="325">
        <v>2.4E-2</v>
      </c>
      <c r="D65" s="326">
        <v>0</v>
      </c>
      <c r="E65" s="326">
        <v>0</v>
      </c>
      <c r="F65" s="325">
        <v>3.5408897100000003E-2</v>
      </c>
      <c r="G65" s="325">
        <v>2.2468999999999999E-2</v>
      </c>
      <c r="H65" s="327">
        <f t="shared" si="0"/>
        <v>-1.1408897100000003E-2</v>
      </c>
      <c r="I65" s="45"/>
      <c r="J65" s="328">
        <v>2.5646664169530001E-3</v>
      </c>
      <c r="K65" s="327">
        <f t="shared" si="1"/>
        <v>-1.3973563516953003E-2</v>
      </c>
      <c r="L65" s="45"/>
      <c r="M65" s="202">
        <f t="shared" si="2"/>
        <v>-0.36798135920835068</v>
      </c>
      <c r="N65" s="325">
        <v>6.6706409145121701E-2</v>
      </c>
      <c r="O65" s="329">
        <f t="shared" si="3"/>
        <v>1.228566689994241E-5</v>
      </c>
      <c r="P65" s="330">
        <f t="shared" si="4"/>
        <v>1.6636056038128949E-4</v>
      </c>
      <c r="Q65" s="103"/>
    </row>
    <row r="66" spans="2:17" ht="14.15" customHeight="1">
      <c r="B66" s="324" t="s">
        <v>912</v>
      </c>
      <c r="C66" s="325">
        <v>5.19296294838709E-2</v>
      </c>
      <c r="D66" s="326">
        <v>0</v>
      </c>
      <c r="E66" s="326">
        <v>0</v>
      </c>
      <c r="F66" s="325">
        <v>0.18511139400000001</v>
      </c>
      <c r="G66" s="325">
        <v>0.13824600000000001</v>
      </c>
      <c r="H66" s="327">
        <f t="shared" si="0"/>
        <v>-0.13318176451612912</v>
      </c>
      <c r="I66" s="45"/>
      <c r="J66" s="328">
        <v>1.1780489114160001E-2</v>
      </c>
      <c r="K66" s="327">
        <f t="shared" si="1"/>
        <v>-0.14496225363028911</v>
      </c>
      <c r="L66" s="45"/>
      <c r="M66" s="202">
        <f t="shared" si="2"/>
        <v>-0.73625307116514527</v>
      </c>
      <c r="N66" s="325">
        <v>0.26331477294126998</v>
      </c>
      <c r="O66" s="329">
        <f t="shared" si="3"/>
        <v>4.8496053552404269E-5</v>
      </c>
      <c r="P66" s="330">
        <f t="shared" si="4"/>
        <v>2.6288187117542057E-3</v>
      </c>
      <c r="Q66" s="103"/>
    </row>
    <row r="67" spans="2:17" ht="14.15" customHeight="1">
      <c r="B67" s="324" t="s">
        <v>913</v>
      </c>
      <c r="C67" s="325">
        <v>0.01</v>
      </c>
      <c r="D67" s="326">
        <v>0</v>
      </c>
      <c r="E67" s="326">
        <v>0</v>
      </c>
      <c r="F67" s="325">
        <v>2.9909899999999998E-3</v>
      </c>
      <c r="G67" s="325">
        <v>1.933E-3</v>
      </c>
      <c r="H67" s="327">
        <f t="shared" si="0"/>
        <v>7.0090100000000004E-3</v>
      </c>
      <c r="I67" s="45"/>
      <c r="J67" s="328">
        <v>2.392792E-4</v>
      </c>
      <c r="K67" s="327">
        <f t="shared" si="1"/>
        <v>6.7697308000000001E-3</v>
      </c>
      <c r="L67" s="45"/>
      <c r="M67" s="202">
        <f t="shared" si="2"/>
        <v>2.0957172238152784</v>
      </c>
      <c r="N67" s="325">
        <v>2.1065181835301601E-2</v>
      </c>
      <c r="O67" s="329">
        <f t="shared" si="3"/>
        <v>0</v>
      </c>
      <c r="P67" s="330">
        <f t="shared" si="4"/>
        <v>0</v>
      </c>
      <c r="Q67" s="103"/>
    </row>
    <row r="68" spans="2:17" ht="14.15" customHeight="1">
      <c r="B68" s="324" t="s">
        <v>914</v>
      </c>
      <c r="C68" s="325">
        <v>0.38</v>
      </c>
      <c r="D68" s="326">
        <v>0</v>
      </c>
      <c r="E68" s="326">
        <v>0</v>
      </c>
      <c r="F68" s="325">
        <v>0.31956023</v>
      </c>
      <c r="G68" s="325">
        <v>0.23064100000000001</v>
      </c>
      <c r="H68" s="327">
        <f t="shared" si="0"/>
        <v>6.0439770000000004E-2</v>
      </c>
      <c r="I68" s="45"/>
      <c r="J68" s="328">
        <v>1.7767548788E-2</v>
      </c>
      <c r="K68" s="327">
        <f t="shared" si="1"/>
        <v>4.2672221212000004E-2</v>
      </c>
      <c r="L68" s="45"/>
      <c r="M68" s="202">
        <f t="shared" si="2"/>
        <v>0.12650076244926797</v>
      </c>
      <c r="N68" s="325">
        <v>0.444124250360942</v>
      </c>
      <c r="O68" s="329">
        <f t="shared" si="3"/>
        <v>0</v>
      </c>
      <c r="P68" s="330">
        <f t="shared" si="4"/>
        <v>0</v>
      </c>
      <c r="Q68" s="103"/>
    </row>
    <row r="69" spans="2:17" ht="14.15" customHeight="1">
      <c r="B69" s="324" t="s">
        <v>915</v>
      </c>
      <c r="C69" s="325">
        <v>0.25157936418749999</v>
      </c>
      <c r="D69" s="326">
        <v>0</v>
      </c>
      <c r="E69" s="326">
        <v>0</v>
      </c>
      <c r="F69" s="325">
        <v>0.10251579700000001</v>
      </c>
      <c r="G69" s="325">
        <v>7.8369999999999995E-2</v>
      </c>
      <c r="H69" s="327">
        <f t="shared" si="0"/>
        <v>0.14906356718749997</v>
      </c>
      <c r="I69" s="45"/>
      <c r="J69" s="328">
        <v>5.98487222886E-3</v>
      </c>
      <c r="K69" s="327">
        <f t="shared" si="1"/>
        <v>0.14307869495863998</v>
      </c>
      <c r="L69" s="45"/>
      <c r="M69" s="202">
        <f t="shared" si="2"/>
        <v>1.3186895157010017</v>
      </c>
      <c r="N69" s="325">
        <v>0.20538552289419101</v>
      </c>
      <c r="O69" s="329">
        <f t="shared" si="3"/>
        <v>0</v>
      </c>
      <c r="P69" s="330">
        <f t="shared" si="4"/>
        <v>0</v>
      </c>
      <c r="Q69" s="103"/>
    </row>
    <row r="70" spans="2:17" ht="14.15" customHeight="1">
      <c r="B70" s="324" t="s">
        <v>916</v>
      </c>
      <c r="C70" s="325">
        <v>0.19500000000000001</v>
      </c>
      <c r="D70" s="326">
        <v>0</v>
      </c>
      <c r="E70" s="326">
        <v>0</v>
      </c>
      <c r="F70" s="325">
        <v>0.1018527345</v>
      </c>
      <c r="G70" s="325">
        <v>7.3248999999999995E-2</v>
      </c>
      <c r="H70" s="327">
        <f t="shared" si="0"/>
        <v>9.3147265500000007E-2</v>
      </c>
      <c r="I70" s="45"/>
      <c r="J70" s="328">
        <v>1.9361186301105001E-2</v>
      </c>
      <c r="K70" s="327">
        <f t="shared" si="1"/>
        <v>7.3786079198895002E-2</v>
      </c>
      <c r="L70" s="45"/>
      <c r="M70" s="202">
        <f t="shared" si="2"/>
        <v>0.6087261158721825</v>
      </c>
      <c r="N70" s="325">
        <v>0.22293984109027501</v>
      </c>
      <c r="O70" s="329">
        <f t="shared" si="3"/>
        <v>0</v>
      </c>
      <c r="P70" s="330">
        <f t="shared" si="4"/>
        <v>0</v>
      </c>
      <c r="Q70" s="103"/>
    </row>
    <row r="71" spans="2:17" ht="14.15" customHeight="1">
      <c r="B71" s="324" t="s">
        <v>917</v>
      </c>
      <c r="C71" s="325">
        <v>2.5999999999999999E-2</v>
      </c>
      <c r="D71" s="326">
        <v>0</v>
      </c>
      <c r="E71" s="326">
        <v>0</v>
      </c>
      <c r="F71" s="325">
        <v>1.5331756E-2</v>
      </c>
      <c r="G71" s="325">
        <v>8.7559999999999999E-3</v>
      </c>
      <c r="H71" s="327">
        <f t="shared" si="0"/>
        <v>1.0668243999999999E-2</v>
      </c>
      <c r="I71" s="45"/>
      <c r="J71" s="328">
        <v>2.7992720104799999E-3</v>
      </c>
      <c r="K71" s="327">
        <f t="shared" si="1"/>
        <v>7.8689719895199996E-3</v>
      </c>
      <c r="L71" s="45"/>
      <c r="M71" s="202">
        <f t="shared" si="2"/>
        <v>0.43400583711919805</v>
      </c>
      <c r="N71" s="325">
        <v>5.7929250047079398E-2</v>
      </c>
      <c r="O71" s="329">
        <f t="shared" si="3"/>
        <v>0</v>
      </c>
      <c r="P71" s="330">
        <f t="shared" si="4"/>
        <v>0</v>
      </c>
      <c r="Q71" s="103"/>
    </row>
    <row r="72" spans="2:17" ht="14.15" customHeight="1">
      <c r="B72" s="324" t="s">
        <v>918</v>
      </c>
      <c r="C72" s="325">
        <v>2.1850582106185601</v>
      </c>
      <c r="D72" s="326">
        <v>0</v>
      </c>
      <c r="E72" s="326">
        <v>0</v>
      </c>
      <c r="F72" s="325">
        <v>2.7629411899999998</v>
      </c>
      <c r="G72" s="325">
        <v>2.322273</v>
      </c>
      <c r="H72" s="327">
        <f t="shared" si="0"/>
        <v>-0.57788297938143973</v>
      </c>
      <c r="I72" s="45"/>
      <c r="J72" s="328">
        <v>0.20658511277630001</v>
      </c>
      <c r="K72" s="327">
        <f t="shared" si="1"/>
        <v>-0.78446809215773972</v>
      </c>
      <c r="L72" s="45"/>
      <c r="M72" s="202">
        <f t="shared" si="2"/>
        <v>-0.26417280474138816</v>
      </c>
      <c r="N72" s="325">
        <v>3.8865970222997799</v>
      </c>
      <c r="O72" s="329">
        <f t="shared" si="3"/>
        <v>7.1581482202711397E-4</v>
      </c>
      <c r="P72" s="330">
        <f t="shared" si="4"/>
        <v>4.9954762802357517E-3</v>
      </c>
      <c r="Q72" s="103"/>
    </row>
    <row r="73" spans="2:17" ht="14.15" customHeight="1">
      <c r="B73" s="324" t="s">
        <v>919</v>
      </c>
      <c r="C73" s="325">
        <v>0.95500555657631603</v>
      </c>
      <c r="D73" s="326">
        <v>0</v>
      </c>
      <c r="E73" s="326">
        <v>0</v>
      </c>
      <c r="F73" s="325">
        <v>0.48258899</v>
      </c>
      <c r="G73" s="325">
        <v>0.46853299999999998</v>
      </c>
      <c r="H73" s="327">
        <f t="shared" si="0"/>
        <v>0.47241656657631603</v>
      </c>
      <c r="I73" s="45"/>
      <c r="J73" s="328">
        <v>0.1348160602464</v>
      </c>
      <c r="K73" s="327">
        <f t="shared" si="1"/>
        <v>0.33760050632991601</v>
      </c>
      <c r="L73" s="45"/>
      <c r="M73" s="202">
        <f t="shared" si="2"/>
        <v>0.54680554717714591</v>
      </c>
      <c r="N73" s="325">
        <v>1.36553664570438</v>
      </c>
      <c r="O73" s="329">
        <f t="shared" si="3"/>
        <v>0</v>
      </c>
      <c r="P73" s="330">
        <f t="shared" si="4"/>
        <v>0</v>
      </c>
      <c r="Q73" s="103"/>
    </row>
    <row r="74" spans="2:17" ht="14.15" customHeight="1">
      <c r="B74" s="324" t="s">
        <v>920</v>
      </c>
      <c r="C74" s="325">
        <v>0.36237822347826099</v>
      </c>
      <c r="D74" s="326">
        <v>0</v>
      </c>
      <c r="E74" s="326">
        <v>0</v>
      </c>
      <c r="F74" s="325">
        <v>0.57788393000000005</v>
      </c>
      <c r="G74" s="325">
        <v>0.44843100000000002</v>
      </c>
      <c r="H74" s="327">
        <f t="shared" si="0"/>
        <v>-0.21550570652173906</v>
      </c>
      <c r="I74" s="45"/>
      <c r="J74" s="328">
        <v>4.78083375289E-2</v>
      </c>
      <c r="K74" s="327">
        <f t="shared" si="1"/>
        <v>-0.26331404405063907</v>
      </c>
      <c r="L74" s="45"/>
      <c r="M74" s="202">
        <f t="shared" si="2"/>
        <v>-0.4208363403475765</v>
      </c>
      <c r="N74" s="325">
        <v>0.56875990955314304</v>
      </c>
      <c r="O74" s="329">
        <f t="shared" si="3"/>
        <v>1.0475147567319319E-4</v>
      </c>
      <c r="P74" s="330">
        <f t="shared" si="4"/>
        <v>1.855182420264263E-3</v>
      </c>
      <c r="Q74" s="103"/>
    </row>
    <row r="75" spans="2:17" ht="14.15" customHeight="1">
      <c r="B75" s="324" t="s">
        <v>921</v>
      </c>
      <c r="C75" s="325">
        <v>0.29296692499999999</v>
      </c>
      <c r="D75" s="326">
        <v>0</v>
      </c>
      <c r="E75" s="326">
        <v>0</v>
      </c>
      <c r="F75" s="325">
        <v>0.31877727500000003</v>
      </c>
      <c r="G75" s="325">
        <v>0.24759400000000001</v>
      </c>
      <c r="H75" s="327">
        <f t="shared" si="0"/>
        <v>-2.5810350000000037E-2</v>
      </c>
      <c r="I75" s="45"/>
      <c r="J75" s="328">
        <v>1.9620741276249999E-2</v>
      </c>
      <c r="K75" s="327">
        <f t="shared" si="1"/>
        <v>-4.5431091276250037E-2</v>
      </c>
      <c r="L75" s="45"/>
      <c r="M75" s="202">
        <f t="shared" si="2"/>
        <v>-0.13425342079772276</v>
      </c>
      <c r="N75" s="325">
        <v>0.40199388669033898</v>
      </c>
      <c r="O75" s="329">
        <f t="shared" si="3"/>
        <v>7.4037308423337213E-5</v>
      </c>
      <c r="P75" s="330">
        <f t="shared" si="4"/>
        <v>1.3344470400091074E-4</v>
      </c>
      <c r="Q75" s="103"/>
    </row>
    <row r="76" spans="2:17" ht="14.15" customHeight="1">
      <c r="B76" s="324" t="s">
        <v>922</v>
      </c>
      <c r="C76" s="325">
        <v>0.4</v>
      </c>
      <c r="D76" s="326">
        <v>0</v>
      </c>
      <c r="E76" s="326">
        <v>0</v>
      </c>
      <c r="F76" s="325">
        <v>0.42784510799999997</v>
      </c>
      <c r="G76" s="325">
        <v>0.34615299999999999</v>
      </c>
      <c r="H76" s="327">
        <f t="shared" si="0"/>
        <v>-2.7845107999999952E-2</v>
      </c>
      <c r="I76" s="45"/>
      <c r="J76" s="328">
        <v>4.2382336398479999E-2</v>
      </c>
      <c r="K76" s="327">
        <f t="shared" si="1"/>
        <v>-7.0227444398479943E-2</v>
      </c>
      <c r="L76" s="45"/>
      <c r="M76" s="202">
        <f t="shared" si="2"/>
        <v>-0.1493478214320639</v>
      </c>
      <c r="N76" s="325">
        <v>0.66530865963160901</v>
      </c>
      <c r="O76" s="329">
        <f t="shared" si="3"/>
        <v>1.2253336197574148E-4</v>
      </c>
      <c r="P76" s="330">
        <f t="shared" si="4"/>
        <v>2.7330786726512905E-4</v>
      </c>
      <c r="Q76" s="103"/>
    </row>
    <row r="77" spans="2:17" ht="14.15" customHeight="1">
      <c r="B77" s="324" t="s">
        <v>923</v>
      </c>
      <c r="C77" s="325">
        <v>4.4331429473684202E-2</v>
      </c>
      <c r="D77" s="326">
        <v>0</v>
      </c>
      <c r="E77" s="326">
        <v>0</v>
      </c>
      <c r="F77" s="325">
        <v>0.20423438999999999</v>
      </c>
      <c r="G77" s="325">
        <v>0.15071300000000001</v>
      </c>
      <c r="H77" s="327">
        <f t="shared" ref="H77:H140" si="5">+C77+D77-E77-F77</f>
        <v>-0.15990296052631578</v>
      </c>
      <c r="I77" s="45"/>
      <c r="J77" s="328">
        <v>1.4947915004100001E-2</v>
      </c>
      <c r="K77" s="327">
        <f t="shared" ref="K77:K140" si="6">+H77-J77</f>
        <v>-0.17485087553041578</v>
      </c>
      <c r="L77" s="45"/>
      <c r="M77" s="202">
        <f t="shared" ref="M77:M140" si="7">+IF(ISERROR(K77/(F77+J77)),0,K77/(F77+J77))</f>
        <v>-0.79774174985131696</v>
      </c>
      <c r="N77" s="325">
        <v>0.33002118208639197</v>
      </c>
      <c r="O77" s="329">
        <f t="shared" ref="O77:O140" si="8">IF(K77&lt;0,N77/$N$263,0)</f>
        <v>6.0781720452346733E-5</v>
      </c>
      <c r="P77" s="330">
        <f t="shared" ref="P77:P140" si="9">(M77^2*O77)*100</f>
        <v>3.8680994530862884E-3</v>
      </c>
      <c r="Q77" s="103"/>
    </row>
    <row r="78" spans="2:17" ht="14.15" customHeight="1">
      <c r="B78" s="324" t="s">
        <v>924</v>
      </c>
      <c r="C78" s="325">
        <v>0.19</v>
      </c>
      <c r="D78" s="326">
        <v>0</v>
      </c>
      <c r="E78" s="326">
        <v>0</v>
      </c>
      <c r="F78" s="325">
        <v>0.24345923999999999</v>
      </c>
      <c r="G78" s="325">
        <v>0.19170799999999999</v>
      </c>
      <c r="H78" s="327">
        <f t="shared" si="5"/>
        <v>-5.3459239999999991E-2</v>
      </c>
      <c r="I78" s="45"/>
      <c r="J78" s="328">
        <v>2.8370305237200001E-2</v>
      </c>
      <c r="K78" s="327">
        <f t="shared" si="6"/>
        <v>-8.1829545237199985E-2</v>
      </c>
      <c r="L78" s="45"/>
      <c r="M78" s="202">
        <f t="shared" si="7"/>
        <v>-0.3010325649693269</v>
      </c>
      <c r="N78" s="325">
        <v>0.54945015953745002</v>
      </c>
      <c r="O78" s="329">
        <f t="shared" si="8"/>
        <v>1.0119509841268357E-4</v>
      </c>
      <c r="P78" s="330">
        <f t="shared" si="9"/>
        <v>9.1703610585986979E-4</v>
      </c>
      <c r="Q78" s="103"/>
    </row>
    <row r="79" spans="2:17" ht="14.15" customHeight="1">
      <c r="B79" s="324" t="s">
        <v>925</v>
      </c>
      <c r="C79" s="325">
        <v>0</v>
      </c>
      <c r="D79" s="326">
        <v>0</v>
      </c>
      <c r="E79" s="326">
        <v>0</v>
      </c>
      <c r="F79" s="325">
        <v>0.136711797</v>
      </c>
      <c r="G79" s="325">
        <v>0.108795</v>
      </c>
      <c r="H79" s="327">
        <f t="shared" si="5"/>
        <v>-0.136711797</v>
      </c>
      <c r="I79" s="45"/>
      <c r="J79" s="328">
        <v>2.2456279775219998E-2</v>
      </c>
      <c r="K79" s="327">
        <f t="shared" si="6"/>
        <v>-0.15916807677521999</v>
      </c>
      <c r="L79" s="45"/>
      <c r="M79" s="202">
        <f t="shared" si="7"/>
        <v>-1</v>
      </c>
      <c r="N79" s="325">
        <v>0.23873872746675101</v>
      </c>
      <c r="O79" s="329">
        <f t="shared" si="8"/>
        <v>4.3969755220846457E-5</v>
      </c>
      <c r="P79" s="330">
        <f t="shared" si="9"/>
        <v>4.3969755220846455E-3</v>
      </c>
      <c r="Q79" s="103"/>
    </row>
    <row r="80" spans="2:17" ht="14.15" customHeight="1">
      <c r="B80" s="324" t="s">
        <v>926</v>
      </c>
      <c r="C80" s="325">
        <v>0.176564785263158</v>
      </c>
      <c r="D80" s="326">
        <v>0</v>
      </c>
      <c r="E80" s="326">
        <v>0</v>
      </c>
      <c r="F80" s="325">
        <v>0.27873068000000001</v>
      </c>
      <c r="G80" s="325">
        <v>0.21915599999999999</v>
      </c>
      <c r="H80" s="327">
        <f t="shared" si="5"/>
        <v>-0.10216589473684201</v>
      </c>
      <c r="I80" s="45"/>
      <c r="J80" s="328">
        <v>3.7274653836400003E-2</v>
      </c>
      <c r="K80" s="327">
        <f t="shared" si="6"/>
        <v>-0.13944054857324201</v>
      </c>
      <c r="L80" s="45"/>
      <c r="M80" s="202">
        <f t="shared" si="7"/>
        <v>-0.44126011064557585</v>
      </c>
      <c r="N80" s="325">
        <v>0.54630097911584596</v>
      </c>
      <c r="O80" s="329">
        <f t="shared" si="8"/>
        <v>1.0061509744780662E-4</v>
      </c>
      <c r="P80" s="330">
        <f t="shared" si="9"/>
        <v>1.9590814447231165E-3</v>
      </c>
      <c r="Q80" s="103"/>
    </row>
    <row r="81" spans="2:17" ht="14.15" customHeight="1">
      <c r="B81" s="324" t="s">
        <v>927</v>
      </c>
      <c r="C81" s="325">
        <v>0.54800000000000004</v>
      </c>
      <c r="D81" s="326">
        <v>0</v>
      </c>
      <c r="E81" s="326">
        <v>0</v>
      </c>
      <c r="F81" s="325">
        <v>0.58605619799999997</v>
      </c>
      <c r="G81" s="325">
        <v>0.43768200000000002</v>
      </c>
      <c r="H81" s="327">
        <f t="shared" si="5"/>
        <v>-3.805619799999993E-2</v>
      </c>
      <c r="I81" s="45"/>
      <c r="J81" s="328">
        <v>3.200452897278E-2</v>
      </c>
      <c r="K81" s="327">
        <f t="shared" si="6"/>
        <v>-7.006072697277993E-2</v>
      </c>
      <c r="L81" s="45"/>
      <c r="M81" s="202">
        <f t="shared" si="7"/>
        <v>-0.11335573336932872</v>
      </c>
      <c r="N81" s="325">
        <v>1.0005961371768299</v>
      </c>
      <c r="O81" s="329">
        <f t="shared" si="8"/>
        <v>1.8428500349913695E-4</v>
      </c>
      <c r="P81" s="330">
        <f t="shared" si="9"/>
        <v>2.3679742597507278E-4</v>
      </c>
      <c r="Q81" s="103"/>
    </row>
    <row r="82" spans="2:17" ht="14.15" customHeight="1">
      <c r="B82" s="324" t="s">
        <v>928</v>
      </c>
      <c r="C82" s="325">
        <v>0.2</v>
      </c>
      <c r="D82" s="326">
        <v>0</v>
      </c>
      <c r="E82" s="326">
        <v>0</v>
      </c>
      <c r="F82" s="325">
        <v>0.22362645</v>
      </c>
      <c r="G82" s="325">
        <v>0.163715</v>
      </c>
      <c r="H82" s="327">
        <f t="shared" si="5"/>
        <v>-2.3626449999999993E-2</v>
      </c>
      <c r="I82" s="45"/>
      <c r="J82" s="328">
        <v>2.0620594954499999E-2</v>
      </c>
      <c r="K82" s="327">
        <f t="shared" si="6"/>
        <v>-4.4247044954499992E-2</v>
      </c>
      <c r="L82" s="45"/>
      <c r="M82" s="202">
        <f t="shared" si="7"/>
        <v>-0.18115693052803417</v>
      </c>
      <c r="N82" s="325">
        <v>0.27209193203931198</v>
      </c>
      <c r="O82" s="329">
        <f t="shared" si="8"/>
        <v>5.0112588670817682E-5</v>
      </c>
      <c r="P82" s="330">
        <f t="shared" si="9"/>
        <v>1.6445865901673921E-4</v>
      </c>
      <c r="Q82" s="103"/>
    </row>
    <row r="83" spans="2:17" ht="14.15" customHeight="1">
      <c r="B83" s="324" t="s">
        <v>929</v>
      </c>
      <c r="C83" s="325">
        <v>0.950695645795547</v>
      </c>
      <c r="D83" s="326">
        <v>0</v>
      </c>
      <c r="E83" s="326">
        <v>0</v>
      </c>
      <c r="F83" s="325">
        <v>1.0237265600000001</v>
      </c>
      <c r="G83" s="325">
        <v>0.81915199999999999</v>
      </c>
      <c r="H83" s="327">
        <f t="shared" si="5"/>
        <v>-7.3030914204453068E-2</v>
      </c>
      <c r="I83" s="45"/>
      <c r="J83" s="328">
        <v>5.7656279859200001E-2</v>
      </c>
      <c r="K83" s="327">
        <f t="shared" si="6"/>
        <v>-0.13068719406365306</v>
      </c>
      <c r="L83" s="45"/>
      <c r="M83" s="202">
        <f t="shared" si="7"/>
        <v>-0.120851921490329</v>
      </c>
      <c r="N83" s="325">
        <v>1.5974429558437</v>
      </c>
      <c r="O83" s="329">
        <f t="shared" si="8"/>
        <v>2.9420939155125174E-4</v>
      </c>
      <c r="P83" s="330">
        <f t="shared" si="9"/>
        <v>4.2969831595511212E-4</v>
      </c>
      <c r="Q83" s="103"/>
    </row>
    <row r="84" spans="2:17" ht="14.15" customHeight="1">
      <c r="B84" s="324" t="s">
        <v>930</v>
      </c>
      <c r="C84" s="325">
        <v>0.16</v>
      </c>
      <c r="D84" s="326">
        <v>0</v>
      </c>
      <c r="E84" s="326">
        <v>0</v>
      </c>
      <c r="F84" s="325">
        <v>0.119922076</v>
      </c>
      <c r="G84" s="325">
        <v>8.0296000000000006E-2</v>
      </c>
      <c r="H84" s="327">
        <f t="shared" si="5"/>
        <v>4.0077924000000001E-2</v>
      </c>
      <c r="I84" s="45"/>
      <c r="J84" s="328">
        <v>7.0610118348800001E-3</v>
      </c>
      <c r="K84" s="327">
        <f t="shared" si="6"/>
        <v>3.3016912165120003E-2</v>
      </c>
      <c r="L84" s="45"/>
      <c r="M84" s="202">
        <f t="shared" si="7"/>
        <v>0.26001031104278161</v>
      </c>
      <c r="N84" s="325">
        <v>0.184320341058889</v>
      </c>
      <c r="O84" s="329">
        <f t="shared" si="8"/>
        <v>0</v>
      </c>
      <c r="P84" s="330">
        <f t="shared" si="9"/>
        <v>0</v>
      </c>
      <c r="Q84" s="103"/>
    </row>
    <row r="85" spans="2:17" ht="14.15" customHeight="1">
      <c r="B85" s="324" t="s">
        <v>931</v>
      </c>
      <c r="C85" s="325">
        <v>2.10825390322581E-2</v>
      </c>
      <c r="D85" s="326">
        <v>0</v>
      </c>
      <c r="E85" s="326">
        <v>0</v>
      </c>
      <c r="F85" s="325">
        <v>6.0097409999999997E-2</v>
      </c>
      <c r="G85" s="325">
        <v>3.8898000000000002E-2</v>
      </c>
      <c r="H85" s="327">
        <f t="shared" si="5"/>
        <v>-3.9014870967741894E-2</v>
      </c>
      <c r="I85" s="45"/>
      <c r="J85" s="328">
        <v>5.7134607687000004E-3</v>
      </c>
      <c r="K85" s="327">
        <f t="shared" si="6"/>
        <v>-4.4728331736441897E-2</v>
      </c>
      <c r="L85" s="45"/>
      <c r="M85" s="202">
        <f t="shared" si="7"/>
        <v>-0.67964959609248821</v>
      </c>
      <c r="N85" s="325">
        <v>7.0217272784338605E-2</v>
      </c>
      <c r="O85" s="329">
        <f t="shared" si="8"/>
        <v>1.2932280947307794E-5</v>
      </c>
      <c r="P85" s="330">
        <f t="shared" si="9"/>
        <v>5.9737254282813724E-4</v>
      </c>
      <c r="Q85" s="103"/>
    </row>
    <row r="86" spans="2:17" ht="14.15" customHeight="1">
      <c r="B86" s="324" t="s">
        <v>932</v>
      </c>
      <c r="C86" s="325">
        <v>1.6</v>
      </c>
      <c r="D86" s="326">
        <v>0</v>
      </c>
      <c r="E86" s="326">
        <v>0</v>
      </c>
      <c r="F86" s="325">
        <v>2.0520218099999998</v>
      </c>
      <c r="G86" s="325">
        <v>1.6398269999999999</v>
      </c>
      <c r="H86" s="327">
        <f t="shared" si="5"/>
        <v>-0.45202180999999975</v>
      </c>
      <c r="I86" s="45"/>
      <c r="J86" s="328">
        <v>0.25428654269520001</v>
      </c>
      <c r="K86" s="327">
        <f t="shared" si="6"/>
        <v>-0.70630835269519976</v>
      </c>
      <c r="L86" s="45"/>
      <c r="M86" s="202">
        <f t="shared" si="7"/>
        <v>-0.30625061556482386</v>
      </c>
      <c r="N86" s="325">
        <v>3.01831066434218</v>
      </c>
      <c r="O86" s="329">
        <f t="shared" si="8"/>
        <v>5.5589799987552978E-4</v>
      </c>
      <c r="P86" s="330">
        <f t="shared" si="9"/>
        <v>5.2137361846305002E-3</v>
      </c>
      <c r="Q86" s="103"/>
    </row>
    <row r="87" spans="2:17" ht="14.15" customHeight="1">
      <c r="B87" s="324" t="s">
        <v>933</v>
      </c>
      <c r="C87" s="325">
        <v>0.51739999999999997</v>
      </c>
      <c r="D87" s="326">
        <v>0</v>
      </c>
      <c r="E87" s="326">
        <v>0</v>
      </c>
      <c r="F87" s="325">
        <v>0.45750952</v>
      </c>
      <c r="G87" s="325">
        <v>0.44418400000000002</v>
      </c>
      <c r="H87" s="327">
        <f t="shared" si="5"/>
        <v>5.9890479999999968E-2</v>
      </c>
      <c r="I87" s="45"/>
      <c r="J87" s="328">
        <v>2.8402191001600002E-2</v>
      </c>
      <c r="K87" s="327">
        <f t="shared" si="6"/>
        <v>3.1488288998399963E-2</v>
      </c>
      <c r="L87" s="45"/>
      <c r="M87" s="202">
        <f t="shared" si="7"/>
        <v>6.4802490422578587E-2</v>
      </c>
      <c r="N87" s="325">
        <v>0.94091145531013798</v>
      </c>
      <c r="O87" s="329">
        <f t="shared" si="8"/>
        <v>0</v>
      </c>
      <c r="P87" s="330">
        <f t="shared" si="9"/>
        <v>0</v>
      </c>
      <c r="Q87" s="103"/>
    </row>
    <row r="88" spans="2:17" ht="14.15" customHeight="1">
      <c r="B88" s="324" t="s">
        <v>934</v>
      </c>
      <c r="C88" s="325">
        <v>1.3</v>
      </c>
      <c r="D88" s="326">
        <v>0</v>
      </c>
      <c r="E88" s="326">
        <v>0</v>
      </c>
      <c r="F88" s="325">
        <v>1.2675219861</v>
      </c>
      <c r="G88" s="325">
        <v>0.89825100000000002</v>
      </c>
      <c r="H88" s="327">
        <f t="shared" si="5"/>
        <v>3.2478013900000047E-2</v>
      </c>
      <c r="I88" s="45"/>
      <c r="J88" s="328">
        <v>7.0347470228549994E-2</v>
      </c>
      <c r="K88" s="327">
        <f t="shared" si="6"/>
        <v>-3.7869456328549947E-2</v>
      </c>
      <c r="L88" s="45"/>
      <c r="M88" s="202">
        <f t="shared" si="7"/>
        <v>-2.8305793326408132E-2</v>
      </c>
      <c r="N88" s="325">
        <v>1.45349754663581</v>
      </c>
      <c r="O88" s="329">
        <f t="shared" si="8"/>
        <v>2.6769821560927151E-4</v>
      </c>
      <c r="P88" s="330">
        <f t="shared" si="9"/>
        <v>2.1448461173779732E-5</v>
      </c>
      <c r="Q88" s="103"/>
    </row>
    <row r="89" spans="2:17" ht="14.15" customHeight="1">
      <c r="B89" s="324" t="s">
        <v>935</v>
      </c>
      <c r="C89" s="325">
        <v>0.42829496146122498</v>
      </c>
      <c r="D89" s="326">
        <v>0</v>
      </c>
      <c r="E89" s="326">
        <v>0</v>
      </c>
      <c r="F89" s="325">
        <v>0.2416331384</v>
      </c>
      <c r="G89" s="325">
        <v>0.154339</v>
      </c>
      <c r="H89" s="327">
        <f t="shared" si="5"/>
        <v>0.18666182306122497</v>
      </c>
      <c r="I89" s="45"/>
      <c r="J89" s="328">
        <v>1.3840746167551999E-2</v>
      </c>
      <c r="K89" s="327">
        <f t="shared" si="6"/>
        <v>0.17282107689367299</v>
      </c>
      <c r="L89" s="45"/>
      <c r="M89" s="202">
        <f t="shared" si="7"/>
        <v>0.67647257638960712</v>
      </c>
      <c r="N89" s="325">
        <v>0.18555489728559799</v>
      </c>
      <c r="O89" s="329">
        <f t="shared" si="8"/>
        <v>0</v>
      </c>
      <c r="P89" s="330">
        <f t="shared" si="9"/>
        <v>0</v>
      </c>
      <c r="Q89" s="103"/>
    </row>
    <row r="90" spans="2:17" ht="14.15" customHeight="1">
      <c r="B90" s="324" t="s">
        <v>936</v>
      </c>
      <c r="C90" s="325">
        <v>5.6715000000000002E-2</v>
      </c>
      <c r="D90" s="326">
        <v>0</v>
      </c>
      <c r="E90" s="326">
        <v>0</v>
      </c>
      <c r="F90" s="325">
        <v>4.6467420000000002E-2</v>
      </c>
      <c r="G90" s="325">
        <v>4.5114000000000001E-2</v>
      </c>
      <c r="H90" s="327">
        <f t="shared" si="5"/>
        <v>1.0247579999999999E-2</v>
      </c>
      <c r="I90" s="45"/>
      <c r="J90" s="328">
        <v>3.1156405109999999E-3</v>
      </c>
      <c r="K90" s="327">
        <f t="shared" si="6"/>
        <v>7.1319394889999988E-3</v>
      </c>
      <c r="L90" s="45"/>
      <c r="M90" s="202">
        <f t="shared" si="7"/>
        <v>0.14383822651322173</v>
      </c>
      <c r="N90" s="325">
        <v>7.9755557499294E-2</v>
      </c>
      <c r="O90" s="329">
        <f t="shared" si="8"/>
        <v>0</v>
      </c>
      <c r="P90" s="330">
        <f t="shared" si="9"/>
        <v>0</v>
      </c>
      <c r="Q90" s="103"/>
    </row>
    <row r="91" spans="2:17" ht="14.15" customHeight="1">
      <c r="B91" s="324" t="s">
        <v>937</v>
      </c>
      <c r="C91" s="325">
        <v>0.35322500000000001</v>
      </c>
      <c r="D91" s="326">
        <v>0</v>
      </c>
      <c r="E91" s="326">
        <v>0</v>
      </c>
      <c r="F91" s="325">
        <v>0.37720865999999997</v>
      </c>
      <c r="G91" s="325">
        <v>0.36622199999999999</v>
      </c>
      <c r="H91" s="327">
        <f t="shared" si="5"/>
        <v>-2.3983659999999962E-2</v>
      </c>
      <c r="I91" s="45"/>
      <c r="J91" s="328">
        <v>2.4963669118799998E-2</v>
      </c>
      <c r="K91" s="327">
        <f t="shared" si="6"/>
        <v>-4.8947329118799961E-2</v>
      </c>
      <c r="L91" s="45"/>
      <c r="M91" s="202">
        <f t="shared" si="7"/>
        <v>-0.12170735173662614</v>
      </c>
      <c r="N91" s="325">
        <v>0.51043556799548095</v>
      </c>
      <c r="O91" s="329">
        <f t="shared" si="8"/>
        <v>9.4009577829808728E-5</v>
      </c>
      <c r="P91" s="330">
        <f t="shared" si="9"/>
        <v>1.3925337431967702E-4</v>
      </c>
      <c r="Q91" s="103"/>
    </row>
    <row r="92" spans="2:17" ht="14.15" customHeight="1">
      <c r="B92" s="324" t="s">
        <v>938</v>
      </c>
      <c r="C92" s="325">
        <v>0.05</v>
      </c>
      <c r="D92" s="326">
        <v>0</v>
      </c>
      <c r="E92" s="326">
        <v>0</v>
      </c>
      <c r="F92" s="325">
        <v>6.3542038999999995E-2</v>
      </c>
      <c r="G92" s="325">
        <v>3.6289000000000002E-2</v>
      </c>
      <c r="H92" s="327">
        <f t="shared" si="5"/>
        <v>-1.3542038999999992E-2</v>
      </c>
      <c r="I92" s="45"/>
      <c r="J92" s="328">
        <v>4.3475463083800002E-3</v>
      </c>
      <c r="K92" s="327">
        <f t="shared" si="6"/>
        <v>-1.7889585308379991E-2</v>
      </c>
      <c r="L92" s="45"/>
      <c r="M92" s="202">
        <f t="shared" si="7"/>
        <v>-0.26351001007177721</v>
      </c>
      <c r="N92" s="325">
        <v>8.93262243992093E-2</v>
      </c>
      <c r="O92" s="329">
        <f t="shared" si="8"/>
        <v>1.6451676120216552E-5</v>
      </c>
      <c r="P92" s="330">
        <f t="shared" si="9"/>
        <v>1.1423636786021864E-4</v>
      </c>
      <c r="Q92" s="103"/>
    </row>
    <row r="93" spans="2:17" ht="14.15" customHeight="1">
      <c r="B93" s="324" t="s">
        <v>939</v>
      </c>
      <c r="C93" s="325">
        <v>0.04</v>
      </c>
      <c r="D93" s="326">
        <v>0</v>
      </c>
      <c r="E93" s="326">
        <v>0</v>
      </c>
      <c r="F93" s="325">
        <v>8.8990700000000002E-3</v>
      </c>
      <c r="G93" s="325">
        <v>7.6689999999999996E-3</v>
      </c>
      <c r="H93" s="327">
        <f t="shared" si="5"/>
        <v>3.1100929999999999E-2</v>
      </c>
      <c r="I93" s="45"/>
      <c r="J93" s="328">
        <v>1.2068918734E-3</v>
      </c>
      <c r="K93" s="327">
        <f t="shared" si="6"/>
        <v>2.9894038126599999E-2</v>
      </c>
      <c r="L93" s="45"/>
      <c r="M93" s="202">
        <f t="shared" si="7"/>
        <v>2.958059658357151</v>
      </c>
      <c r="N93" s="325">
        <v>5.1043556799548098E-2</v>
      </c>
      <c r="O93" s="329">
        <f t="shared" si="8"/>
        <v>0</v>
      </c>
      <c r="P93" s="330">
        <f t="shared" si="9"/>
        <v>0</v>
      </c>
      <c r="Q93" s="103"/>
    </row>
    <row r="94" spans="2:17" ht="14.15" customHeight="1">
      <c r="B94" s="324" t="s">
        <v>940</v>
      </c>
      <c r="C94" s="325">
        <v>0.5896325026</v>
      </c>
      <c r="D94" s="326">
        <v>0</v>
      </c>
      <c r="E94" s="326">
        <v>0</v>
      </c>
      <c r="F94" s="325">
        <v>0.55249303000000005</v>
      </c>
      <c r="G94" s="325">
        <v>0.53640100000000002</v>
      </c>
      <c r="H94" s="327">
        <f t="shared" si="5"/>
        <v>3.7139472599999945E-2</v>
      </c>
      <c r="I94" s="45"/>
      <c r="J94" s="328">
        <v>0.1029515512102</v>
      </c>
      <c r="K94" s="327">
        <f t="shared" si="6"/>
        <v>-6.5812078610200053E-2</v>
      </c>
      <c r="L94" s="45"/>
      <c r="M94" s="202">
        <f t="shared" si="7"/>
        <v>-0.10040830376335695</v>
      </c>
      <c r="N94" s="325">
        <v>0.48914801967015098</v>
      </c>
      <c r="O94" s="329">
        <f t="shared" si="8"/>
        <v>9.0088939150660813E-5</v>
      </c>
      <c r="P94" s="330">
        <f t="shared" si="9"/>
        <v>9.0826114098892404E-5</v>
      </c>
      <c r="Q94" s="103"/>
    </row>
    <row r="95" spans="2:17" ht="14.15" customHeight="1">
      <c r="B95" s="324" t="s">
        <v>941</v>
      </c>
      <c r="C95" s="325">
        <v>0.35135426545714299</v>
      </c>
      <c r="D95" s="326">
        <v>0</v>
      </c>
      <c r="E95" s="326">
        <v>0</v>
      </c>
      <c r="F95" s="325">
        <v>0.1833939926</v>
      </c>
      <c r="G95" s="325">
        <v>0.13387399999999999</v>
      </c>
      <c r="H95" s="327">
        <f t="shared" si="5"/>
        <v>0.16796027285714299</v>
      </c>
      <c r="I95" s="45"/>
      <c r="J95" s="328">
        <v>7.8804398620220002E-3</v>
      </c>
      <c r="K95" s="327">
        <f t="shared" si="6"/>
        <v>0.16007983299512099</v>
      </c>
      <c r="L95" s="45"/>
      <c r="M95" s="202">
        <f t="shared" si="7"/>
        <v>0.83691181792896041</v>
      </c>
      <c r="N95" s="325">
        <v>0.31423689654721798</v>
      </c>
      <c r="O95" s="329">
        <f t="shared" si="8"/>
        <v>0</v>
      </c>
      <c r="P95" s="330">
        <f t="shared" si="9"/>
        <v>0</v>
      </c>
      <c r="Q95" s="103"/>
    </row>
    <row r="96" spans="2:17" ht="14.15" customHeight="1">
      <c r="B96" s="324" t="s">
        <v>942</v>
      </c>
      <c r="C96" s="325">
        <v>0.60071992170869604</v>
      </c>
      <c r="D96" s="326">
        <v>0</v>
      </c>
      <c r="E96" s="326">
        <v>0</v>
      </c>
      <c r="F96" s="325">
        <v>0.53161493000000004</v>
      </c>
      <c r="G96" s="325">
        <v>0.51613100000000001</v>
      </c>
      <c r="H96" s="327">
        <f t="shared" si="5"/>
        <v>6.9104991708695995E-2</v>
      </c>
      <c r="I96" s="45"/>
      <c r="J96" s="328">
        <v>2.9100601268200001E-2</v>
      </c>
      <c r="K96" s="327">
        <f t="shared" si="6"/>
        <v>4.0004390440495995E-2</v>
      </c>
      <c r="L96" s="45"/>
      <c r="M96" s="202">
        <f t="shared" si="7"/>
        <v>7.1345251218591976E-2</v>
      </c>
      <c r="N96" s="325">
        <v>0.57583512514490198</v>
      </c>
      <c r="O96" s="329">
        <f t="shared" si="8"/>
        <v>0</v>
      </c>
      <c r="P96" s="330">
        <f t="shared" si="9"/>
        <v>0</v>
      </c>
      <c r="Q96" s="103"/>
    </row>
    <row r="97" spans="2:17" ht="14.15" customHeight="1">
      <c r="B97" s="324" t="s">
        <v>943</v>
      </c>
      <c r="C97" s="325">
        <v>4.2627410000000001</v>
      </c>
      <c r="D97" s="326">
        <v>0</v>
      </c>
      <c r="E97" s="326">
        <v>0</v>
      </c>
      <c r="F97" s="325">
        <v>4.24535821</v>
      </c>
      <c r="G97" s="325">
        <v>4.1217069999999998</v>
      </c>
      <c r="H97" s="327">
        <f t="shared" si="5"/>
        <v>1.7382790000000092E-2</v>
      </c>
      <c r="I97" s="45"/>
      <c r="J97" s="328">
        <v>0.1689228031759</v>
      </c>
      <c r="K97" s="327">
        <f t="shared" si="6"/>
        <v>-0.15154001317589991</v>
      </c>
      <c r="L97" s="45"/>
      <c r="M97" s="202">
        <f t="shared" si="7"/>
        <v>-3.4329489383113122E-2</v>
      </c>
      <c r="N97" s="325">
        <v>5.4856872369672303</v>
      </c>
      <c r="O97" s="329">
        <f t="shared" si="8"/>
        <v>1.0103275978178405E-3</v>
      </c>
      <c r="P97" s="330">
        <f t="shared" si="9"/>
        <v>1.1906850582810357E-4</v>
      </c>
      <c r="Q97" s="103"/>
    </row>
    <row r="98" spans="2:17" ht="14.15" customHeight="1">
      <c r="B98" s="324" t="s">
        <v>944</v>
      </c>
      <c r="C98" s="325">
        <v>6.8864579139130404</v>
      </c>
      <c r="D98" s="326">
        <v>0</v>
      </c>
      <c r="E98" s="326">
        <v>0</v>
      </c>
      <c r="F98" s="325">
        <v>7.2666324900000001</v>
      </c>
      <c r="G98" s="325">
        <v>7.054983</v>
      </c>
      <c r="H98" s="327">
        <f t="shared" si="5"/>
        <v>-0.3801745760869597</v>
      </c>
      <c r="I98" s="45"/>
      <c r="J98" s="328">
        <v>0.58067660227590001</v>
      </c>
      <c r="K98" s="327">
        <f t="shared" si="6"/>
        <v>-0.96085117836285971</v>
      </c>
      <c r="L98" s="45"/>
      <c r="M98" s="202">
        <f t="shared" si="7"/>
        <v>-0.12244339646422553</v>
      </c>
      <c r="N98" s="325">
        <v>14.6365134493099</v>
      </c>
      <c r="O98" s="329">
        <f t="shared" si="8"/>
        <v>2.6956829354064984E-3</v>
      </c>
      <c r="P98" s="330">
        <f t="shared" si="9"/>
        <v>4.0414717315864395E-3</v>
      </c>
      <c r="Q98" s="103"/>
    </row>
    <row r="99" spans="2:17" ht="14.15" customHeight="1">
      <c r="B99" s="324" t="s">
        <v>945</v>
      </c>
      <c r="C99" s="325">
        <v>0.59699999999999998</v>
      </c>
      <c r="D99" s="326">
        <v>0</v>
      </c>
      <c r="E99" s="326">
        <v>0</v>
      </c>
      <c r="F99" s="325">
        <v>0.69369985000000001</v>
      </c>
      <c r="G99" s="325">
        <v>0.67349499999999995</v>
      </c>
      <c r="H99" s="327">
        <f t="shared" si="5"/>
        <v>-9.6699850000000032E-2</v>
      </c>
      <c r="I99" s="45"/>
      <c r="J99" s="328">
        <v>3.8514215672000002E-2</v>
      </c>
      <c r="K99" s="327">
        <f t="shared" si="6"/>
        <v>-0.13521406567200003</v>
      </c>
      <c r="L99" s="45"/>
      <c r="M99" s="202">
        <f t="shared" si="7"/>
        <v>-0.18466466571890472</v>
      </c>
      <c r="N99" s="325">
        <v>0.99792410327658598</v>
      </c>
      <c r="O99" s="329">
        <f t="shared" si="8"/>
        <v>1.8379288109494137E-4</v>
      </c>
      <c r="P99" s="330">
        <f t="shared" si="9"/>
        <v>6.2675281629633831E-4</v>
      </c>
      <c r="Q99" s="103"/>
    </row>
    <row r="100" spans="2:17" ht="14.15" customHeight="1">
      <c r="B100" s="324" t="s">
        <v>946</v>
      </c>
      <c r="C100" s="325">
        <v>0.58704000000000001</v>
      </c>
      <c r="D100" s="326">
        <v>0</v>
      </c>
      <c r="E100" s="326">
        <v>0</v>
      </c>
      <c r="F100" s="325">
        <v>0.36498153</v>
      </c>
      <c r="G100" s="325">
        <v>0.35435100000000003</v>
      </c>
      <c r="H100" s="327">
        <f t="shared" si="5"/>
        <v>0.22205847000000001</v>
      </c>
      <c r="I100" s="45"/>
      <c r="J100" s="328">
        <v>2.2723750057799998E-2</v>
      </c>
      <c r="K100" s="327">
        <f t="shared" si="6"/>
        <v>0.19933471994220001</v>
      </c>
      <c r="L100" s="45"/>
      <c r="M100" s="202">
        <f t="shared" si="7"/>
        <v>0.5141398123659362</v>
      </c>
      <c r="N100" s="325">
        <v>0.76050695684908098</v>
      </c>
      <c r="O100" s="329">
        <f t="shared" si="8"/>
        <v>0</v>
      </c>
      <c r="P100" s="330">
        <f t="shared" si="9"/>
        <v>0</v>
      </c>
      <c r="Q100" s="103"/>
    </row>
    <row r="101" spans="2:17" ht="14.15" customHeight="1">
      <c r="B101" s="324" t="s">
        <v>947</v>
      </c>
      <c r="C101" s="325">
        <v>0.39800000000000002</v>
      </c>
      <c r="D101" s="326">
        <v>0</v>
      </c>
      <c r="E101" s="326">
        <v>0</v>
      </c>
      <c r="F101" s="325">
        <v>0.37581506999999997</v>
      </c>
      <c r="G101" s="325">
        <v>0.364869</v>
      </c>
      <c r="H101" s="327">
        <f t="shared" si="5"/>
        <v>2.2184930000000047E-2</v>
      </c>
      <c r="I101" s="45"/>
      <c r="J101" s="328">
        <v>2.02451578209E-2</v>
      </c>
      <c r="K101" s="327">
        <f t="shared" si="6"/>
        <v>1.9397721791000466E-3</v>
      </c>
      <c r="L101" s="45"/>
      <c r="M101" s="202">
        <f t="shared" si="7"/>
        <v>4.8976697048642289E-3</v>
      </c>
      <c r="N101" s="325">
        <v>0.87825041971150197</v>
      </c>
      <c r="O101" s="329">
        <f t="shared" si="8"/>
        <v>0</v>
      </c>
      <c r="P101" s="330">
        <f t="shared" si="9"/>
        <v>0</v>
      </c>
      <c r="Q101" s="103"/>
    </row>
    <row r="102" spans="2:17" ht="14.15" customHeight="1">
      <c r="B102" s="324" t="s">
        <v>948</v>
      </c>
      <c r="C102" s="325">
        <v>5.7371999999999999E-2</v>
      </c>
      <c r="D102" s="326">
        <v>0</v>
      </c>
      <c r="E102" s="326">
        <v>0</v>
      </c>
      <c r="F102" s="325">
        <v>1.9662700000000002E-2</v>
      </c>
      <c r="G102" s="325">
        <v>1.9089999999999999E-2</v>
      </c>
      <c r="H102" s="327">
        <f t="shared" si="5"/>
        <v>3.7709300000000001E-2</v>
      </c>
      <c r="I102" s="45"/>
      <c r="J102" s="328">
        <v>9.9925841399999991E-4</v>
      </c>
      <c r="K102" s="327">
        <f t="shared" si="6"/>
        <v>3.6710041586000004E-2</v>
      </c>
      <c r="L102" s="45"/>
      <c r="M102" s="202">
        <f t="shared" si="7"/>
        <v>1.776697099589855</v>
      </c>
      <c r="N102" s="325">
        <v>0.11581324215975899</v>
      </c>
      <c r="O102" s="329">
        <f t="shared" si="8"/>
        <v>0</v>
      </c>
      <c r="P102" s="330">
        <f t="shared" si="9"/>
        <v>0</v>
      </c>
      <c r="Q102" s="103"/>
    </row>
    <row r="103" spans="2:17" ht="14.15" customHeight="1">
      <c r="B103" s="324" t="s">
        <v>949</v>
      </c>
      <c r="C103" s="325">
        <v>1.3943861875E-2</v>
      </c>
      <c r="D103" s="326">
        <v>0</v>
      </c>
      <c r="E103" s="326">
        <v>0</v>
      </c>
      <c r="F103" s="325">
        <v>2.1516690000000002E-2</v>
      </c>
      <c r="G103" s="325">
        <v>1.3122999999999999E-2</v>
      </c>
      <c r="H103" s="327">
        <f t="shared" si="5"/>
        <v>-7.5728281250000019E-3</v>
      </c>
      <c r="I103" s="45"/>
      <c r="J103" s="328">
        <v>2.0143925178000002E-3</v>
      </c>
      <c r="K103" s="327">
        <f t="shared" si="6"/>
        <v>-9.5872206428000012E-3</v>
      </c>
      <c r="L103" s="45"/>
      <c r="M103" s="202">
        <f t="shared" si="7"/>
        <v>-0.40742794708011343</v>
      </c>
      <c r="N103" s="325">
        <v>6.94879452958551E-2</v>
      </c>
      <c r="O103" s="329">
        <f t="shared" si="8"/>
        <v>1.2797956904096494E-5</v>
      </c>
      <c r="P103" s="330">
        <f t="shared" si="9"/>
        <v>2.1244292615147734E-4</v>
      </c>
      <c r="Q103" s="103"/>
    </row>
    <row r="104" spans="2:17" ht="14.15" customHeight="1">
      <c r="B104" s="324" t="s">
        <v>950</v>
      </c>
      <c r="C104" s="325">
        <v>0.03</v>
      </c>
      <c r="D104" s="326">
        <v>0</v>
      </c>
      <c r="E104" s="326">
        <v>0</v>
      </c>
      <c r="F104" s="325">
        <v>1.69267728E-2</v>
      </c>
      <c r="G104" s="325">
        <v>9.7820000000000008E-3</v>
      </c>
      <c r="H104" s="327">
        <f t="shared" si="5"/>
        <v>1.3073227199999999E-2</v>
      </c>
      <c r="I104" s="45"/>
      <c r="J104" s="328">
        <v>1.4932798964159999E-3</v>
      </c>
      <c r="K104" s="327">
        <f t="shared" si="6"/>
        <v>1.1579947303583998E-2</v>
      </c>
      <c r="L104" s="45"/>
      <c r="M104" s="202">
        <f t="shared" si="7"/>
        <v>0.62865983580150753</v>
      </c>
      <c r="N104" s="325">
        <v>6.0715247934052502E-2</v>
      </c>
      <c r="O104" s="329">
        <f t="shared" si="8"/>
        <v>0</v>
      </c>
      <c r="P104" s="330">
        <f t="shared" si="9"/>
        <v>0</v>
      </c>
      <c r="Q104" s="103"/>
    </row>
    <row r="105" spans="2:17" ht="14.15" customHeight="1">
      <c r="B105" s="324" t="s">
        <v>951</v>
      </c>
      <c r="C105" s="325">
        <v>4.44504258935034E-3</v>
      </c>
      <c r="D105" s="326">
        <v>0</v>
      </c>
      <c r="E105" s="326">
        <v>0</v>
      </c>
      <c r="F105" s="325">
        <v>1.9229481999999999E-2</v>
      </c>
      <c r="G105" s="325">
        <v>1.0982E-2</v>
      </c>
      <c r="H105" s="327">
        <f t="shared" si="5"/>
        <v>-1.478443941064966E-2</v>
      </c>
      <c r="I105" s="45"/>
      <c r="J105" s="328">
        <v>1.91467952274E-3</v>
      </c>
      <c r="K105" s="327">
        <f t="shared" si="6"/>
        <v>-1.669911893338966E-2</v>
      </c>
      <c r="L105" s="45"/>
      <c r="M105" s="202">
        <f t="shared" si="7"/>
        <v>-0.78977446873124713</v>
      </c>
      <c r="N105" s="325">
        <v>3.8604414053252802E-2</v>
      </c>
      <c r="O105" s="329">
        <f t="shared" si="8"/>
        <v>7.1099760578313802E-6</v>
      </c>
      <c r="P105" s="330">
        <f t="shared" si="9"/>
        <v>4.4348028547015191E-4</v>
      </c>
      <c r="Q105" s="103"/>
    </row>
    <row r="106" spans="2:17" ht="14.15" customHeight="1">
      <c r="B106" s="324" t="s">
        <v>952</v>
      </c>
      <c r="C106" s="325">
        <v>1.4999999999999999E-2</v>
      </c>
      <c r="D106" s="326">
        <v>0</v>
      </c>
      <c r="E106" s="326">
        <v>0</v>
      </c>
      <c r="F106" s="325">
        <v>4.0324499999999999E-3</v>
      </c>
      <c r="G106" s="325">
        <v>3.9150000000000001E-3</v>
      </c>
      <c r="H106" s="327">
        <f t="shared" si="5"/>
        <v>1.096755E-2</v>
      </c>
      <c r="I106" s="45"/>
      <c r="J106" s="328">
        <v>3.2259600000000003E-4</v>
      </c>
      <c r="K106" s="327">
        <f t="shared" si="6"/>
        <v>1.0644954E-2</v>
      </c>
      <c r="L106" s="45"/>
      <c r="M106" s="202">
        <f t="shared" si="7"/>
        <v>2.444280496692802</v>
      </c>
      <c r="N106" s="325">
        <v>2.14193220638485E-2</v>
      </c>
      <c r="O106" s="329">
        <f t="shared" si="8"/>
        <v>0</v>
      </c>
      <c r="P106" s="330">
        <f t="shared" si="9"/>
        <v>0</v>
      </c>
      <c r="Q106" s="103"/>
    </row>
    <row r="107" spans="2:17" ht="14.15" customHeight="1">
      <c r="B107" s="324" t="s">
        <v>953</v>
      </c>
      <c r="C107" s="325">
        <v>1.7</v>
      </c>
      <c r="D107" s="326">
        <v>0</v>
      </c>
      <c r="E107" s="326">
        <v>0</v>
      </c>
      <c r="F107" s="325">
        <v>1.5643016335</v>
      </c>
      <c r="G107" s="325">
        <v>1.320643</v>
      </c>
      <c r="H107" s="327">
        <f t="shared" si="5"/>
        <v>0.1356983665</v>
      </c>
      <c r="I107" s="45"/>
      <c r="J107" s="328">
        <v>0.13798704709103499</v>
      </c>
      <c r="K107" s="327">
        <f t="shared" si="6"/>
        <v>-2.2886805910349861E-3</v>
      </c>
      <c r="L107" s="45"/>
      <c r="M107" s="202">
        <f t="shared" si="7"/>
        <v>-1.3444726603247788E-3</v>
      </c>
      <c r="N107" s="325">
        <v>2.8952904241163102</v>
      </c>
      <c r="O107" s="329">
        <f t="shared" si="8"/>
        <v>5.332407213211128E-4</v>
      </c>
      <c r="P107" s="330">
        <f t="shared" si="9"/>
        <v>9.6388951889544774E-8</v>
      </c>
      <c r="Q107" s="103"/>
    </row>
    <row r="108" spans="2:17" ht="14.15" customHeight="1">
      <c r="B108" s="324" t="s">
        <v>954</v>
      </c>
      <c r="C108" s="325">
        <v>0.52626275249999999</v>
      </c>
      <c r="D108" s="326">
        <v>0</v>
      </c>
      <c r="E108" s="326">
        <v>0</v>
      </c>
      <c r="F108" s="325">
        <v>0.38150993999999999</v>
      </c>
      <c r="G108" s="325">
        <v>0.26457000000000003</v>
      </c>
      <c r="H108" s="327">
        <f t="shared" si="5"/>
        <v>0.14475281249999999</v>
      </c>
      <c r="I108" s="45"/>
      <c r="J108" s="328">
        <v>2.2238214402600001E-2</v>
      </c>
      <c r="K108" s="327">
        <f t="shared" si="6"/>
        <v>0.12251459809739999</v>
      </c>
      <c r="L108" s="45"/>
      <c r="M108" s="202">
        <f t="shared" si="7"/>
        <v>0.30344311611449198</v>
      </c>
      <c r="N108" s="325">
        <v>0.49494908926234199</v>
      </c>
      <c r="O108" s="329">
        <f t="shared" si="8"/>
        <v>0</v>
      </c>
      <c r="P108" s="330">
        <f t="shared" si="9"/>
        <v>0</v>
      </c>
      <c r="Q108" s="103"/>
    </row>
    <row r="109" spans="2:17" ht="14.15" customHeight="1">
      <c r="B109" s="324" t="s">
        <v>955</v>
      </c>
      <c r="C109" s="325">
        <v>0.85078008485833301</v>
      </c>
      <c r="D109" s="326">
        <v>0</v>
      </c>
      <c r="E109" s="326">
        <v>0</v>
      </c>
      <c r="F109" s="325">
        <v>0.37344092000000001</v>
      </c>
      <c r="G109" s="325">
        <v>0.362564</v>
      </c>
      <c r="H109" s="327">
        <f t="shared" si="5"/>
        <v>0.477339164858333</v>
      </c>
      <c r="I109" s="45"/>
      <c r="J109" s="328">
        <v>1.72268296396E-2</v>
      </c>
      <c r="K109" s="327">
        <f t="shared" si="6"/>
        <v>0.46011233521873302</v>
      </c>
      <c r="L109" s="45"/>
      <c r="M109" s="202">
        <f t="shared" si="7"/>
        <v>1.1777586853360618</v>
      </c>
      <c r="N109" s="325">
        <v>1.1306189980208401</v>
      </c>
      <c r="O109" s="329">
        <f t="shared" si="8"/>
        <v>0</v>
      </c>
      <c r="P109" s="330">
        <f t="shared" si="9"/>
        <v>0</v>
      </c>
      <c r="Q109" s="103"/>
    </row>
    <row r="110" spans="2:17" ht="14.15" customHeight="1">
      <c r="B110" s="324" t="s">
        <v>956</v>
      </c>
      <c r="C110" s="325">
        <v>5.6955596792782597</v>
      </c>
      <c r="D110" s="326">
        <v>0</v>
      </c>
      <c r="E110" s="326">
        <v>0</v>
      </c>
      <c r="F110" s="325">
        <v>3.49825389</v>
      </c>
      <c r="G110" s="325">
        <v>3.396363</v>
      </c>
      <c r="H110" s="327">
        <f t="shared" si="5"/>
        <v>2.1973057892782597</v>
      </c>
      <c r="I110" s="45"/>
      <c r="J110" s="328">
        <v>0.30280885671840002</v>
      </c>
      <c r="K110" s="327">
        <f t="shared" si="6"/>
        <v>1.8944969325598597</v>
      </c>
      <c r="L110" s="45"/>
      <c r="M110" s="202">
        <f t="shared" si="7"/>
        <v>0.49841243325842227</v>
      </c>
      <c r="N110" s="325">
        <v>8.5456500872061394</v>
      </c>
      <c r="O110" s="329">
        <f t="shared" si="8"/>
        <v>0</v>
      </c>
      <c r="P110" s="330">
        <f t="shared" si="9"/>
        <v>0</v>
      </c>
      <c r="Q110" s="103"/>
    </row>
    <row r="111" spans="2:17" ht="14.15" customHeight="1">
      <c r="B111" s="324" t="s">
        <v>957</v>
      </c>
      <c r="C111" s="325">
        <v>2.0780207054708302</v>
      </c>
      <c r="D111" s="326">
        <v>0</v>
      </c>
      <c r="E111" s="326">
        <v>0</v>
      </c>
      <c r="F111" s="325">
        <v>1.91379871</v>
      </c>
      <c r="G111" s="325">
        <v>1.8580570000000001</v>
      </c>
      <c r="H111" s="327">
        <f t="shared" si="5"/>
        <v>0.16422199547083016</v>
      </c>
      <c r="I111" s="45"/>
      <c r="J111" s="328">
        <v>0.1026561628044</v>
      </c>
      <c r="K111" s="327">
        <f t="shared" si="6"/>
        <v>6.1565832666430162E-2</v>
      </c>
      <c r="L111" s="45"/>
      <c r="M111" s="202">
        <f t="shared" si="7"/>
        <v>3.0531718560508628E-2</v>
      </c>
      <c r="N111" s="325">
        <v>5.1330108430431398</v>
      </c>
      <c r="O111" s="329">
        <f t="shared" si="8"/>
        <v>0</v>
      </c>
      <c r="P111" s="330">
        <f t="shared" si="9"/>
        <v>0</v>
      </c>
      <c r="Q111" s="103"/>
    </row>
    <row r="112" spans="2:17" ht="14.15" customHeight="1">
      <c r="B112" s="324" t="s">
        <v>958</v>
      </c>
      <c r="C112" s="325">
        <v>2.9849999999999998E-3</v>
      </c>
      <c r="D112" s="326">
        <v>0</v>
      </c>
      <c r="E112" s="326">
        <v>0</v>
      </c>
      <c r="F112" s="325">
        <v>1.64697E-3</v>
      </c>
      <c r="G112" s="325">
        <v>1.5989999999999999E-3</v>
      </c>
      <c r="H112" s="327">
        <f t="shared" si="5"/>
        <v>1.3380299999999998E-3</v>
      </c>
      <c r="I112" s="45"/>
      <c r="J112" s="328">
        <v>1.3175759999999999E-4</v>
      </c>
      <c r="K112" s="327">
        <f t="shared" si="6"/>
        <v>1.2062723999999999E-3</v>
      </c>
      <c r="L112" s="45"/>
      <c r="M112" s="202">
        <f t="shared" si="7"/>
        <v>0.67816589791489146</v>
      </c>
      <c r="N112" s="325">
        <v>1.6174806838638599E-2</v>
      </c>
      <c r="O112" s="329">
        <f t="shared" si="8"/>
        <v>0</v>
      </c>
      <c r="P112" s="330">
        <f t="shared" si="9"/>
        <v>0</v>
      </c>
      <c r="Q112" s="103"/>
    </row>
    <row r="113" spans="2:17" ht="14.15" customHeight="1">
      <c r="B113" s="324" t="s">
        <v>959</v>
      </c>
      <c r="C113" s="325">
        <v>1.2E-2</v>
      </c>
      <c r="D113" s="326">
        <v>0</v>
      </c>
      <c r="E113" s="326">
        <v>0</v>
      </c>
      <c r="F113" s="325">
        <v>1.8311422399999999E-2</v>
      </c>
      <c r="G113" s="325">
        <v>9.6620000000000004E-3</v>
      </c>
      <c r="H113" s="327">
        <f t="shared" si="5"/>
        <v>-6.311422399999999E-3</v>
      </c>
      <c r="I113" s="45"/>
      <c r="J113" s="328">
        <v>1.2171602469280001E-3</v>
      </c>
      <c r="K113" s="327">
        <f t="shared" si="6"/>
        <v>-7.5285826469279988E-3</v>
      </c>
      <c r="L113" s="45"/>
      <c r="M113" s="202">
        <f t="shared" si="7"/>
        <v>-0.38551608086684697</v>
      </c>
      <c r="N113" s="325">
        <v>2.2644729574094101E-2</v>
      </c>
      <c r="O113" s="329">
        <f t="shared" si="8"/>
        <v>4.1705978203886023E-6</v>
      </c>
      <c r="P113" s="330">
        <f t="shared" si="9"/>
        <v>6.1984529434045698E-5</v>
      </c>
      <c r="Q113" s="103"/>
    </row>
    <row r="114" spans="2:17" ht="14.15" customHeight="1">
      <c r="B114" s="324" t="s">
        <v>960</v>
      </c>
      <c r="C114" s="325">
        <v>0.61599999999999999</v>
      </c>
      <c r="D114" s="326">
        <v>0</v>
      </c>
      <c r="E114" s="326">
        <v>0</v>
      </c>
      <c r="F114" s="325">
        <v>0.56570671459999999</v>
      </c>
      <c r="G114" s="325">
        <v>0.465449</v>
      </c>
      <c r="H114" s="327">
        <f t="shared" si="5"/>
        <v>5.0293285399999998E-2</v>
      </c>
      <c r="I114" s="45"/>
      <c r="J114" s="328">
        <v>5.3781737357021998E-2</v>
      </c>
      <c r="K114" s="327">
        <f t="shared" si="6"/>
        <v>-3.4884519570219999E-3</v>
      </c>
      <c r="L114" s="45"/>
      <c r="M114" s="202">
        <f t="shared" si="7"/>
        <v>-5.6311815757043634E-3</v>
      </c>
      <c r="N114" s="325">
        <v>1.0076904660471899</v>
      </c>
      <c r="O114" s="329">
        <f t="shared" si="8"/>
        <v>1.8559160300729325E-4</v>
      </c>
      <c r="P114" s="330">
        <f t="shared" si="9"/>
        <v>5.8851479518273068E-7</v>
      </c>
      <c r="Q114" s="103"/>
    </row>
    <row r="115" spans="2:17" ht="14.15" customHeight="1">
      <c r="B115" s="324" t="s">
        <v>961</v>
      </c>
      <c r="C115" s="325">
        <v>3.0000000000000001E-3</v>
      </c>
      <c r="D115" s="326">
        <v>0</v>
      </c>
      <c r="E115" s="326">
        <v>0</v>
      </c>
      <c r="F115" s="325">
        <v>3.11575E-3</v>
      </c>
      <c r="G115" s="325">
        <v>1.3749999999999999E-3</v>
      </c>
      <c r="H115" s="327">
        <f t="shared" si="5"/>
        <v>-1.1574999999999997E-4</v>
      </c>
      <c r="I115" s="45"/>
      <c r="J115" s="328">
        <v>2.4926000000000001E-4</v>
      </c>
      <c r="K115" s="327">
        <f t="shared" si="6"/>
        <v>-3.6500999999999998E-4</v>
      </c>
      <c r="L115" s="45"/>
      <c r="M115" s="202">
        <f t="shared" si="7"/>
        <v>-0.1084721887899293</v>
      </c>
      <c r="N115" s="325">
        <v>1.1322364787047E-2</v>
      </c>
      <c r="O115" s="329">
        <f t="shared" si="8"/>
        <v>2.0852989101942918E-6</v>
      </c>
      <c r="P115" s="330">
        <f t="shared" si="9"/>
        <v>2.4536076861563951E-6</v>
      </c>
      <c r="Q115" s="103"/>
    </row>
    <row r="116" spans="2:17" ht="14.15" customHeight="1">
      <c r="B116" s="324" t="s">
        <v>962</v>
      </c>
      <c r="C116" s="325">
        <v>1</v>
      </c>
      <c r="D116" s="326">
        <v>0</v>
      </c>
      <c r="E116" s="326">
        <v>0</v>
      </c>
      <c r="F116" s="325">
        <v>1.18655925</v>
      </c>
      <c r="G116" s="325">
        <v>0.96947499999999998</v>
      </c>
      <c r="H116" s="327">
        <f t="shared" si="5"/>
        <v>-0.18655924999999995</v>
      </c>
      <c r="I116" s="45"/>
      <c r="J116" s="328">
        <v>0.15785984262</v>
      </c>
      <c r="K116" s="327">
        <f t="shared" si="6"/>
        <v>-0.34441909261999992</v>
      </c>
      <c r="L116" s="45"/>
      <c r="M116" s="202">
        <f t="shared" si="7"/>
        <v>-0.25618432117681178</v>
      </c>
      <c r="N116" s="325">
        <v>1.6773274691668301</v>
      </c>
      <c r="O116" s="329">
        <f t="shared" si="8"/>
        <v>3.0892213855307054E-4</v>
      </c>
      <c r="P116" s="330">
        <f t="shared" si="9"/>
        <v>2.027468550439239E-3</v>
      </c>
      <c r="Q116" s="103"/>
    </row>
    <row r="117" spans="2:17" ht="14.15" customHeight="1">
      <c r="B117" s="324" t="s">
        <v>963</v>
      </c>
      <c r="C117" s="325">
        <v>1.2513000000000001</v>
      </c>
      <c r="D117" s="326">
        <v>0</v>
      </c>
      <c r="E117" s="326">
        <v>0</v>
      </c>
      <c r="F117" s="325">
        <v>0.82565109000000003</v>
      </c>
      <c r="G117" s="325">
        <v>0.80160299999999995</v>
      </c>
      <c r="H117" s="327">
        <f t="shared" si="5"/>
        <v>0.42564891000000005</v>
      </c>
      <c r="I117" s="45"/>
      <c r="J117" s="328">
        <v>9.4355406565200001E-2</v>
      </c>
      <c r="K117" s="327">
        <f t="shared" si="6"/>
        <v>0.33129350343480002</v>
      </c>
      <c r="L117" s="45"/>
      <c r="M117" s="202">
        <f t="shared" si="7"/>
        <v>0.36009909133432033</v>
      </c>
      <c r="N117" s="325">
        <v>1.4585865937450799</v>
      </c>
      <c r="O117" s="329">
        <f t="shared" si="8"/>
        <v>0</v>
      </c>
      <c r="P117" s="330">
        <f t="shared" si="9"/>
        <v>0</v>
      </c>
      <c r="Q117" s="103"/>
    </row>
    <row r="118" spans="2:17" ht="14.15" customHeight="1">
      <c r="B118" s="324" t="s">
        <v>964</v>
      </c>
      <c r="C118" s="325">
        <v>0.64401145747957</v>
      </c>
      <c r="D118" s="326">
        <v>0</v>
      </c>
      <c r="E118" s="326">
        <v>0</v>
      </c>
      <c r="F118" s="325">
        <v>0.89785577920000004</v>
      </c>
      <c r="G118" s="325">
        <v>0.71451200000000004</v>
      </c>
      <c r="H118" s="327">
        <f t="shared" si="5"/>
        <v>-0.25384432172043003</v>
      </c>
      <c r="I118" s="45"/>
      <c r="J118" s="328">
        <v>7.3265031582720005E-2</v>
      </c>
      <c r="K118" s="327">
        <f t="shared" si="6"/>
        <v>-0.32710935330315005</v>
      </c>
      <c r="L118" s="45"/>
      <c r="M118" s="202">
        <f t="shared" si="7"/>
        <v>-0.3368369307619935</v>
      </c>
      <c r="N118" s="325">
        <v>1.48969970983862</v>
      </c>
      <c r="O118" s="329">
        <f t="shared" si="8"/>
        <v>2.7436575661270748E-4</v>
      </c>
      <c r="P118" s="330">
        <f t="shared" si="9"/>
        <v>3.1129296734146925E-3</v>
      </c>
      <c r="Q118" s="103"/>
    </row>
    <row r="119" spans="2:17" ht="14.15" customHeight="1">
      <c r="B119" s="324" t="s">
        <v>965</v>
      </c>
      <c r="C119" s="325">
        <v>120.31001474953101</v>
      </c>
      <c r="D119" s="326">
        <v>0</v>
      </c>
      <c r="E119" s="326">
        <v>0</v>
      </c>
      <c r="F119" s="325">
        <v>134.84171355000001</v>
      </c>
      <c r="G119" s="325">
        <v>130.91428500000001</v>
      </c>
      <c r="H119" s="327">
        <f t="shared" si="5"/>
        <v>-14.531698800469002</v>
      </c>
      <c r="I119" s="45"/>
      <c r="J119" s="328">
        <v>8.3318694802545004</v>
      </c>
      <c r="K119" s="327">
        <f t="shared" si="6"/>
        <v>-22.863568280723502</v>
      </c>
      <c r="L119" s="45"/>
      <c r="M119" s="202">
        <f t="shared" si="7"/>
        <v>-0.15969124887998451</v>
      </c>
      <c r="N119" s="325">
        <v>380.39409000711902</v>
      </c>
      <c r="O119" s="329">
        <f t="shared" si="8"/>
        <v>7.0059161337362216E-2</v>
      </c>
      <c r="P119" s="330">
        <f t="shared" si="9"/>
        <v>0.17865993385342663</v>
      </c>
      <c r="Q119" s="103"/>
    </row>
    <row r="120" spans="2:17" ht="14.15" customHeight="1">
      <c r="B120" s="324" t="s">
        <v>966</v>
      </c>
      <c r="C120" s="325">
        <v>11.365726079621099</v>
      </c>
      <c r="D120" s="326">
        <v>0</v>
      </c>
      <c r="E120" s="326">
        <v>0</v>
      </c>
      <c r="F120" s="325">
        <v>12.10918676</v>
      </c>
      <c r="G120" s="325">
        <v>11.756492</v>
      </c>
      <c r="H120" s="327">
        <f t="shared" si="5"/>
        <v>-0.74346068037890056</v>
      </c>
      <c r="I120" s="45"/>
      <c r="J120" s="328">
        <v>1.0565265448100001</v>
      </c>
      <c r="K120" s="327">
        <f t="shared" si="6"/>
        <v>-1.7999872251889006</v>
      </c>
      <c r="L120" s="45"/>
      <c r="M120" s="202">
        <f t="shared" si="7"/>
        <v>-0.1367177898770808</v>
      </c>
      <c r="N120" s="325">
        <v>33.6790721206958</v>
      </c>
      <c r="O120" s="329">
        <f t="shared" si="8"/>
        <v>6.2028501740190728E-3</v>
      </c>
      <c r="P120" s="330">
        <f t="shared" si="9"/>
        <v>1.1594214997883443E-2</v>
      </c>
      <c r="Q120" s="103"/>
    </row>
    <row r="121" spans="2:17" ht="14.15" customHeight="1">
      <c r="B121" s="324" t="s">
        <v>967</v>
      </c>
      <c r="C121" s="325">
        <v>14.8225029120833</v>
      </c>
      <c r="D121" s="326">
        <v>0</v>
      </c>
      <c r="E121" s="326">
        <v>0</v>
      </c>
      <c r="F121" s="325">
        <v>15.99180314</v>
      </c>
      <c r="G121" s="325">
        <v>13.498837999999999</v>
      </c>
      <c r="H121" s="327">
        <f t="shared" si="5"/>
        <v>-1.1693002279167004</v>
      </c>
      <c r="I121" s="45"/>
      <c r="J121" s="328">
        <v>0.4023537670024</v>
      </c>
      <c r="K121" s="327">
        <f t="shared" si="6"/>
        <v>-1.5716539949191004</v>
      </c>
      <c r="L121" s="45"/>
      <c r="M121" s="202">
        <f t="shared" si="7"/>
        <v>-9.586671664999151E-2</v>
      </c>
      <c r="N121" s="325">
        <v>35.9772275404233</v>
      </c>
      <c r="O121" s="329">
        <f t="shared" si="8"/>
        <v>6.6261134306222682E-3</v>
      </c>
      <c r="P121" s="330">
        <f t="shared" si="9"/>
        <v>6.0896814171535396E-3</v>
      </c>
      <c r="Q121" s="103"/>
    </row>
    <row r="122" spans="2:17" ht="14.15" customHeight="1">
      <c r="B122" s="324" t="s">
        <v>968</v>
      </c>
      <c r="C122" s="325">
        <v>1.94</v>
      </c>
      <c r="D122" s="326">
        <v>0</v>
      </c>
      <c r="E122" s="326">
        <v>0</v>
      </c>
      <c r="F122" s="325">
        <v>1.8093762799999999</v>
      </c>
      <c r="G122" s="325">
        <v>1.7566759999999999</v>
      </c>
      <c r="H122" s="327">
        <f t="shared" si="5"/>
        <v>0.13062372</v>
      </c>
      <c r="I122" s="45"/>
      <c r="J122" s="328">
        <v>7.8056492719199996E-2</v>
      </c>
      <c r="K122" s="327">
        <f t="shared" si="6"/>
        <v>5.2567227280800002E-2</v>
      </c>
      <c r="L122" s="45"/>
      <c r="M122" s="202">
        <f t="shared" si="7"/>
        <v>2.7851178617115502E-2</v>
      </c>
      <c r="N122" s="325">
        <v>4.4314846788159299</v>
      </c>
      <c r="O122" s="329">
        <f t="shared" si="8"/>
        <v>0</v>
      </c>
      <c r="P122" s="330">
        <f t="shared" si="9"/>
        <v>0</v>
      </c>
      <c r="Q122" s="103"/>
    </row>
    <row r="123" spans="2:17" ht="14.15" customHeight="1">
      <c r="B123" s="324" t="s">
        <v>969</v>
      </c>
      <c r="C123" s="325">
        <v>5.2040323772086996</v>
      </c>
      <c r="D123" s="326">
        <v>0</v>
      </c>
      <c r="E123" s="326">
        <v>0</v>
      </c>
      <c r="F123" s="325">
        <v>7.6521594300000002</v>
      </c>
      <c r="G123" s="325">
        <v>7.4292809999999996</v>
      </c>
      <c r="H123" s="327">
        <f t="shared" si="5"/>
        <v>-2.4481270527913006</v>
      </c>
      <c r="I123" s="45"/>
      <c r="J123" s="328">
        <v>0.74554989326489995</v>
      </c>
      <c r="K123" s="327">
        <f t="shared" si="6"/>
        <v>-3.1936769460562004</v>
      </c>
      <c r="L123" s="45"/>
      <c r="M123" s="202">
        <f t="shared" si="7"/>
        <v>-0.38030334500963031</v>
      </c>
      <c r="N123" s="325">
        <v>18.460060929999401</v>
      </c>
      <c r="O123" s="329">
        <f t="shared" si="8"/>
        <v>3.3998855948791451E-3</v>
      </c>
      <c r="P123" s="330">
        <f t="shared" si="9"/>
        <v>4.9172760988155942E-2</v>
      </c>
      <c r="Q123" s="103"/>
    </row>
    <row r="124" spans="2:17" ht="14.15" customHeight="1">
      <c r="B124" s="324" t="s">
        <v>970</v>
      </c>
      <c r="C124" s="325">
        <v>0.45</v>
      </c>
      <c r="D124" s="326">
        <v>0</v>
      </c>
      <c r="E124" s="326">
        <v>0</v>
      </c>
      <c r="F124" s="325">
        <v>0.36286929870000001</v>
      </c>
      <c r="G124" s="325">
        <v>0.28642299999999998</v>
      </c>
      <c r="H124" s="327">
        <f t="shared" si="5"/>
        <v>8.7130701300000002E-2</v>
      </c>
      <c r="I124" s="45"/>
      <c r="J124" s="328">
        <v>1.9253844989021999E-2</v>
      </c>
      <c r="K124" s="327">
        <f t="shared" si="6"/>
        <v>6.7876856310978007E-2</v>
      </c>
      <c r="L124" s="45"/>
      <c r="M124" s="202">
        <f t="shared" si="7"/>
        <v>0.17763084343882948</v>
      </c>
      <c r="N124" s="325">
        <v>0.80262303542573699</v>
      </c>
      <c r="O124" s="329">
        <f t="shared" si="8"/>
        <v>0</v>
      </c>
      <c r="P124" s="330">
        <f t="shared" si="9"/>
        <v>0</v>
      </c>
      <c r="Q124" s="103"/>
    </row>
    <row r="125" spans="2:17" ht="14.15" customHeight="1">
      <c r="B125" s="324" t="s">
        <v>971</v>
      </c>
      <c r="C125" s="325">
        <v>18.449505122121899</v>
      </c>
      <c r="D125" s="326">
        <v>0</v>
      </c>
      <c r="E125" s="326">
        <v>0</v>
      </c>
      <c r="F125" s="325">
        <v>17.187922090000001</v>
      </c>
      <c r="G125" s="325">
        <v>16.687303</v>
      </c>
      <c r="H125" s="327">
        <f t="shared" si="5"/>
        <v>1.2615830321218979</v>
      </c>
      <c r="I125" s="45"/>
      <c r="J125" s="328">
        <v>1.7122607986058</v>
      </c>
      <c r="K125" s="327">
        <f t="shared" si="6"/>
        <v>-0.45067776648390212</v>
      </c>
      <c r="L125" s="45"/>
      <c r="M125" s="202">
        <f t="shared" si="7"/>
        <v>-2.3845153728940822E-2</v>
      </c>
      <c r="N125" s="325">
        <v>26.152985767105601</v>
      </c>
      <c r="O125" s="329">
        <f t="shared" si="8"/>
        <v>4.8167316408020393E-3</v>
      </c>
      <c r="P125" s="330">
        <f t="shared" si="9"/>
        <v>2.7387519768504447E-4</v>
      </c>
      <c r="Q125" s="103"/>
    </row>
    <row r="126" spans="2:17" ht="14.15" customHeight="1">
      <c r="B126" s="324" t="s">
        <v>972</v>
      </c>
      <c r="C126" s="325">
        <v>29.8393708889778</v>
      </c>
      <c r="D126" s="326">
        <v>0</v>
      </c>
      <c r="E126" s="326">
        <v>0</v>
      </c>
      <c r="F126" s="325">
        <v>32.606395849999998</v>
      </c>
      <c r="G126" s="325">
        <v>31.656694999999999</v>
      </c>
      <c r="H126" s="327">
        <f t="shared" si="5"/>
        <v>-2.767024961022198</v>
      </c>
      <c r="I126" s="45"/>
      <c r="J126" s="328">
        <v>2.4705866135545</v>
      </c>
      <c r="K126" s="327">
        <f t="shared" si="6"/>
        <v>-5.2376115745766985</v>
      </c>
      <c r="L126" s="45"/>
      <c r="M126" s="202">
        <f t="shared" si="7"/>
        <v>-0.14931762103592161</v>
      </c>
      <c r="N126" s="325">
        <v>46.914766526963497</v>
      </c>
      <c r="O126" s="329">
        <f t="shared" si="8"/>
        <v>8.6405369682681036E-3</v>
      </c>
      <c r="P126" s="330">
        <f t="shared" si="9"/>
        <v>1.9264726897509778E-2</v>
      </c>
      <c r="Q126" s="103"/>
    </row>
    <row r="127" spans="2:17" ht="14.15" customHeight="1">
      <c r="B127" s="324" t="s">
        <v>973</v>
      </c>
      <c r="C127" s="325">
        <v>0.1</v>
      </c>
      <c r="D127" s="326">
        <v>0</v>
      </c>
      <c r="E127" s="326">
        <v>0</v>
      </c>
      <c r="F127" s="325">
        <v>2.7518304E-2</v>
      </c>
      <c r="G127" s="325">
        <v>1.6698000000000001E-2</v>
      </c>
      <c r="H127" s="327">
        <f t="shared" si="5"/>
        <v>7.2481696000000012E-2</v>
      </c>
      <c r="I127" s="45"/>
      <c r="J127" s="328">
        <v>1.7914415903999999E-3</v>
      </c>
      <c r="K127" s="327">
        <f t="shared" si="6"/>
        <v>7.0690254409600015E-2</v>
      </c>
      <c r="L127" s="45"/>
      <c r="M127" s="202">
        <f t="shared" si="7"/>
        <v>2.4118344593463008</v>
      </c>
      <c r="N127" s="325">
        <v>7.5777449316000903E-2</v>
      </c>
      <c r="O127" s="329">
        <f t="shared" si="8"/>
        <v>0</v>
      </c>
      <c r="P127" s="330">
        <f t="shared" si="9"/>
        <v>0</v>
      </c>
      <c r="Q127" s="103"/>
    </row>
    <row r="128" spans="2:17" ht="14.15" customHeight="1">
      <c r="B128" s="324" t="s">
        <v>974</v>
      </c>
      <c r="C128" s="325">
        <v>15.0312332860479</v>
      </c>
      <c r="D128" s="326">
        <v>0</v>
      </c>
      <c r="E128" s="326">
        <v>0</v>
      </c>
      <c r="F128" s="325">
        <v>13.661738720000001</v>
      </c>
      <c r="G128" s="325">
        <v>13.263824</v>
      </c>
      <c r="H128" s="327">
        <f t="shared" si="5"/>
        <v>1.3694945660478997</v>
      </c>
      <c r="I128" s="45"/>
      <c r="J128" s="328">
        <v>0.96861727524800001</v>
      </c>
      <c r="K128" s="327">
        <f t="shared" si="6"/>
        <v>0.40087729079989964</v>
      </c>
      <c r="L128" s="45"/>
      <c r="M128" s="202">
        <f t="shared" si="7"/>
        <v>2.7400378427572522E-2</v>
      </c>
      <c r="N128" s="325">
        <v>20.608019696070901</v>
      </c>
      <c r="O128" s="329">
        <f t="shared" si="8"/>
        <v>0</v>
      </c>
      <c r="P128" s="330">
        <f t="shared" si="9"/>
        <v>0</v>
      </c>
      <c r="Q128" s="103"/>
    </row>
    <row r="129" spans="2:17" ht="14.15" customHeight="1">
      <c r="B129" s="324" t="s">
        <v>975</v>
      </c>
      <c r="C129" s="325">
        <v>17.414040607225601</v>
      </c>
      <c r="D129" s="326">
        <v>0</v>
      </c>
      <c r="E129" s="326">
        <v>0</v>
      </c>
      <c r="F129" s="325">
        <v>15.41859221</v>
      </c>
      <c r="G129" s="325">
        <v>14.969507</v>
      </c>
      <c r="H129" s="327">
        <f t="shared" si="5"/>
        <v>1.9954483972256014</v>
      </c>
      <c r="I129" s="45"/>
      <c r="J129" s="328">
        <v>1.6591947077181</v>
      </c>
      <c r="K129" s="327">
        <f t="shared" si="6"/>
        <v>0.33625368950750145</v>
      </c>
      <c r="L129" s="45"/>
      <c r="M129" s="202">
        <f t="shared" si="7"/>
        <v>1.9689535367058614E-2</v>
      </c>
      <c r="N129" s="325">
        <v>36.113353783748302</v>
      </c>
      <c r="O129" s="329">
        <f t="shared" si="8"/>
        <v>0</v>
      </c>
      <c r="P129" s="330">
        <f t="shared" si="9"/>
        <v>0</v>
      </c>
      <c r="Q129" s="103"/>
    </row>
    <row r="130" spans="2:17" ht="14.15" customHeight="1">
      <c r="B130" s="324" t="s">
        <v>976</v>
      </c>
      <c r="C130" s="325">
        <v>0.4</v>
      </c>
      <c r="D130" s="326">
        <v>0</v>
      </c>
      <c r="E130" s="326">
        <v>0</v>
      </c>
      <c r="F130" s="325">
        <v>0.24040089000000001</v>
      </c>
      <c r="G130" s="325">
        <v>0.171263</v>
      </c>
      <c r="H130" s="327">
        <f t="shared" si="5"/>
        <v>0.15959911000000002</v>
      </c>
      <c r="I130" s="45"/>
      <c r="J130" s="328">
        <v>1.0363682367899999E-2</v>
      </c>
      <c r="K130" s="327">
        <f t="shared" si="6"/>
        <v>0.14923542763210002</v>
      </c>
      <c r="L130" s="45"/>
      <c r="M130" s="202">
        <f t="shared" si="7"/>
        <v>0.59512165623282209</v>
      </c>
      <c r="N130" s="325">
        <v>0.13183066018423401</v>
      </c>
      <c r="O130" s="329">
        <f t="shared" si="8"/>
        <v>0</v>
      </c>
      <c r="P130" s="330">
        <f t="shared" si="9"/>
        <v>0</v>
      </c>
      <c r="Q130" s="103"/>
    </row>
    <row r="131" spans="2:17" ht="14.15" customHeight="1">
      <c r="B131" s="324" t="s">
        <v>977</v>
      </c>
      <c r="C131" s="325">
        <v>0.4</v>
      </c>
      <c r="D131" s="326">
        <v>0</v>
      </c>
      <c r="E131" s="326">
        <v>0</v>
      </c>
      <c r="F131" s="325">
        <v>0.38739144599999997</v>
      </c>
      <c r="G131" s="325">
        <v>0.28931400000000002</v>
      </c>
      <c r="H131" s="327">
        <f t="shared" si="5"/>
        <v>1.260855400000005E-2</v>
      </c>
      <c r="I131" s="45"/>
      <c r="J131" s="328">
        <v>1.9962281212380001E-2</v>
      </c>
      <c r="K131" s="327">
        <f t="shared" si="6"/>
        <v>-7.3537272123799513E-3</v>
      </c>
      <c r="L131" s="45"/>
      <c r="M131" s="202">
        <f t="shared" si="7"/>
        <v>-1.8052436300763183E-2</v>
      </c>
      <c r="N131" s="325">
        <v>0.901830744211786</v>
      </c>
      <c r="O131" s="329">
        <f t="shared" si="8"/>
        <v>1.6609486652788039E-4</v>
      </c>
      <c r="P131" s="330">
        <f t="shared" si="9"/>
        <v>5.4128731857324022E-6</v>
      </c>
      <c r="Q131" s="103"/>
    </row>
    <row r="132" spans="2:17" ht="14.15" customHeight="1">
      <c r="B132" s="324" t="s">
        <v>978</v>
      </c>
      <c r="C132" s="325">
        <v>0.200536308181818</v>
      </c>
      <c r="D132" s="326">
        <v>0</v>
      </c>
      <c r="E132" s="326">
        <v>0</v>
      </c>
      <c r="F132" s="325">
        <v>0.24291629000000001</v>
      </c>
      <c r="G132" s="325">
        <v>0.18244299999999999</v>
      </c>
      <c r="H132" s="327">
        <f t="shared" si="5"/>
        <v>-4.2379981818182005E-2</v>
      </c>
      <c r="I132" s="45"/>
      <c r="J132" s="328">
        <v>1.0299650695999999E-2</v>
      </c>
      <c r="K132" s="327">
        <f t="shared" si="6"/>
        <v>-5.2679632514182007E-2</v>
      </c>
      <c r="L132" s="45"/>
      <c r="M132" s="202">
        <f t="shared" si="7"/>
        <v>-0.208042322965073</v>
      </c>
      <c r="N132" s="325">
        <v>0.33987592078747803</v>
      </c>
      <c r="O132" s="329">
        <f t="shared" si="8"/>
        <v>6.2596719020237239E-5</v>
      </c>
      <c r="P132" s="330">
        <f t="shared" si="9"/>
        <v>2.7092866637780318E-4</v>
      </c>
      <c r="Q132" s="103"/>
    </row>
    <row r="133" spans="2:17" ht="14.15" customHeight="1">
      <c r="B133" s="324" t="s">
        <v>979</v>
      </c>
      <c r="C133" s="325">
        <v>0.102541659859155</v>
      </c>
      <c r="D133" s="326">
        <v>0</v>
      </c>
      <c r="E133" s="326">
        <v>0</v>
      </c>
      <c r="F133" s="325">
        <v>0.1047901</v>
      </c>
      <c r="G133" s="325">
        <v>7.0669999999999997E-2</v>
      </c>
      <c r="H133" s="327">
        <f t="shared" si="5"/>
        <v>-2.2484401408449928E-3</v>
      </c>
      <c r="I133" s="45"/>
      <c r="J133" s="328">
        <v>2.1078528615000001E-2</v>
      </c>
      <c r="K133" s="327">
        <f t="shared" si="6"/>
        <v>-2.3326968755844994E-2</v>
      </c>
      <c r="L133" s="45"/>
      <c r="M133" s="202">
        <f t="shared" si="7"/>
        <v>-0.18532790110231703</v>
      </c>
      <c r="N133" s="325">
        <v>0.232763509387788</v>
      </c>
      <c r="O133" s="329">
        <f t="shared" si="8"/>
        <v>4.2869268177495814E-5</v>
      </c>
      <c r="P133" s="330">
        <f t="shared" si="9"/>
        <v>1.4724063583489792E-4</v>
      </c>
      <c r="Q133" s="103"/>
    </row>
    <row r="134" spans="2:17" ht="14.15" customHeight="1">
      <c r="B134" s="324" t="s">
        <v>980</v>
      </c>
      <c r="C134" s="325">
        <v>0.1</v>
      </c>
      <c r="D134" s="326">
        <v>0</v>
      </c>
      <c r="E134" s="326">
        <v>0</v>
      </c>
      <c r="F134" s="325">
        <v>6.5881477999999993E-2</v>
      </c>
      <c r="G134" s="325">
        <v>4.3810000000000002E-2</v>
      </c>
      <c r="H134" s="327">
        <f t="shared" si="5"/>
        <v>3.4118522000000012E-2</v>
      </c>
      <c r="I134" s="45"/>
      <c r="J134" s="328">
        <v>4.0121820102000001E-3</v>
      </c>
      <c r="K134" s="327">
        <f t="shared" si="6"/>
        <v>3.0106339989800012E-2</v>
      </c>
      <c r="L134" s="45"/>
      <c r="M134" s="202">
        <f t="shared" si="7"/>
        <v>0.43074493431029964</v>
      </c>
      <c r="N134" s="325">
        <v>5.9735767895981E-2</v>
      </c>
      <c r="O134" s="329">
        <f t="shared" si="8"/>
        <v>0</v>
      </c>
      <c r="P134" s="330">
        <f t="shared" si="9"/>
        <v>0</v>
      </c>
      <c r="Q134" s="103"/>
    </row>
    <row r="135" spans="2:17" ht="14.15" customHeight="1">
      <c r="B135" s="324" t="s">
        <v>981</v>
      </c>
      <c r="C135" s="325">
        <v>0.1</v>
      </c>
      <c r="D135" s="326">
        <v>0</v>
      </c>
      <c r="E135" s="326">
        <v>0</v>
      </c>
      <c r="F135" s="325">
        <v>8.1723187000000003E-2</v>
      </c>
      <c r="G135" s="325">
        <v>6.1032999999999997E-2</v>
      </c>
      <c r="H135" s="327">
        <f t="shared" si="5"/>
        <v>1.8276813000000003E-2</v>
      </c>
      <c r="I135" s="45"/>
      <c r="J135" s="328">
        <v>5.3683961540299998E-3</v>
      </c>
      <c r="K135" s="327">
        <f t="shared" si="6"/>
        <v>1.2908416845970003E-2</v>
      </c>
      <c r="L135" s="45"/>
      <c r="M135" s="202">
        <f t="shared" si="7"/>
        <v>0.14821658280272851</v>
      </c>
      <c r="N135" s="325">
        <v>0.21422482279937999</v>
      </c>
      <c r="O135" s="329">
        <f t="shared" si="8"/>
        <v>0</v>
      </c>
      <c r="P135" s="330">
        <f t="shared" si="9"/>
        <v>0</v>
      </c>
      <c r="Q135" s="103"/>
    </row>
    <row r="136" spans="2:17" ht="14.15" customHeight="1">
      <c r="B136" s="324" t="s">
        <v>982</v>
      </c>
      <c r="C136" s="325">
        <v>0.1</v>
      </c>
      <c r="D136" s="326">
        <v>0</v>
      </c>
      <c r="E136" s="326">
        <v>0</v>
      </c>
      <c r="F136" s="325">
        <v>0.128500946</v>
      </c>
      <c r="G136" s="325">
        <v>8.9112999999999998E-2</v>
      </c>
      <c r="H136" s="327">
        <f t="shared" si="5"/>
        <v>-2.8500945999999999E-2</v>
      </c>
      <c r="I136" s="45"/>
      <c r="J136" s="328">
        <v>7.9053781979199992E-3</v>
      </c>
      <c r="K136" s="327">
        <f t="shared" si="6"/>
        <v>-3.6406324197919997E-2</v>
      </c>
      <c r="L136" s="45"/>
      <c r="M136" s="202">
        <f t="shared" si="7"/>
        <v>-0.26689616051156034</v>
      </c>
      <c r="N136" s="325">
        <v>0.119471535791962</v>
      </c>
      <c r="O136" s="329">
        <f t="shared" si="8"/>
        <v>2.2003695170750065E-5</v>
      </c>
      <c r="P136" s="330">
        <f t="shared" si="9"/>
        <v>1.567401551077044E-4</v>
      </c>
      <c r="Q136" s="103"/>
    </row>
    <row r="137" spans="2:17" ht="14.15" customHeight="1">
      <c r="B137" s="324" t="s">
        <v>983</v>
      </c>
      <c r="C137" s="325">
        <v>0.18942459224788699</v>
      </c>
      <c r="D137" s="326">
        <v>0</v>
      </c>
      <c r="E137" s="326">
        <v>0</v>
      </c>
      <c r="F137" s="325">
        <v>0.2325553776</v>
      </c>
      <c r="G137" s="325">
        <v>0.13439400000000001</v>
      </c>
      <c r="H137" s="327">
        <f t="shared" si="5"/>
        <v>-4.313078535211301E-2</v>
      </c>
      <c r="I137" s="45"/>
      <c r="J137" s="328">
        <v>1.3467281916815999E-2</v>
      </c>
      <c r="K137" s="327">
        <f t="shared" si="6"/>
        <v>-5.6598067268929006E-2</v>
      </c>
      <c r="L137" s="45"/>
      <c r="M137" s="202">
        <f t="shared" si="7"/>
        <v>-0.23005225364235379</v>
      </c>
      <c r="N137" s="325">
        <v>0.14007007644574901</v>
      </c>
      <c r="O137" s="329">
        <f t="shared" si="8"/>
        <v>2.5797435717431194E-5</v>
      </c>
      <c r="P137" s="330">
        <f t="shared" si="9"/>
        <v>1.3653045044811684E-4</v>
      </c>
      <c r="Q137" s="103"/>
    </row>
    <row r="138" spans="2:17" ht="14.15" customHeight="1">
      <c r="B138" s="324" t="s">
        <v>984</v>
      </c>
      <c r="C138" s="325">
        <v>8.8986609499204103</v>
      </c>
      <c r="D138" s="326">
        <v>0</v>
      </c>
      <c r="E138" s="326">
        <v>0</v>
      </c>
      <c r="F138" s="325">
        <v>6.3654298699999998</v>
      </c>
      <c r="G138" s="325">
        <v>6.1800290000000002</v>
      </c>
      <c r="H138" s="327">
        <f t="shared" si="5"/>
        <v>2.5332310799204105</v>
      </c>
      <c r="I138" s="45"/>
      <c r="J138" s="328">
        <v>0.23908554591719999</v>
      </c>
      <c r="K138" s="327">
        <f t="shared" si="6"/>
        <v>2.2941455340032104</v>
      </c>
      <c r="L138" s="45"/>
      <c r="M138" s="202">
        <f t="shared" si="7"/>
        <v>0.34736016036456052</v>
      </c>
      <c r="N138" s="325">
        <v>5.5635627019673599</v>
      </c>
      <c r="O138" s="329">
        <f t="shared" si="8"/>
        <v>0</v>
      </c>
      <c r="P138" s="330">
        <f t="shared" si="9"/>
        <v>0</v>
      </c>
      <c r="Q138" s="103"/>
    </row>
    <row r="139" spans="2:17" ht="14.15" customHeight="1">
      <c r="B139" s="324" t="s">
        <v>985</v>
      </c>
      <c r="C139" s="325">
        <v>0.122129295714286</v>
      </c>
      <c r="D139" s="326">
        <v>0</v>
      </c>
      <c r="E139" s="326">
        <v>0</v>
      </c>
      <c r="F139" s="325">
        <v>0.17274355999999999</v>
      </c>
      <c r="G139" s="325">
        <v>0.12305199999999999</v>
      </c>
      <c r="H139" s="327">
        <f t="shared" si="5"/>
        <v>-5.0614264285713986E-2</v>
      </c>
      <c r="I139" s="45"/>
      <c r="J139" s="328">
        <v>2.03336444476E-2</v>
      </c>
      <c r="K139" s="327">
        <f t="shared" si="6"/>
        <v>-7.0947908733313983E-2</v>
      </c>
      <c r="L139" s="45"/>
      <c r="M139" s="202">
        <f t="shared" si="7"/>
        <v>-0.36745875276316642</v>
      </c>
      <c r="N139" s="325">
        <v>0.235611068688623</v>
      </c>
      <c r="O139" s="329">
        <f t="shared" si="8"/>
        <v>4.3393718009172147E-5</v>
      </c>
      <c r="P139" s="330">
        <f t="shared" si="9"/>
        <v>5.8592773465450843E-4</v>
      </c>
      <c r="Q139" s="103"/>
    </row>
    <row r="140" spans="2:17" ht="14.15" customHeight="1">
      <c r="B140" s="324" t="s">
        <v>986</v>
      </c>
      <c r="C140" s="325">
        <v>2.69291987053913</v>
      </c>
      <c r="D140" s="326">
        <v>0</v>
      </c>
      <c r="E140" s="326">
        <v>0</v>
      </c>
      <c r="F140" s="325">
        <v>2.6626539887999998</v>
      </c>
      <c r="G140" s="325">
        <v>2.2094879999999999</v>
      </c>
      <c r="H140" s="327">
        <f t="shared" si="5"/>
        <v>3.026588173913014E-2</v>
      </c>
      <c r="I140" s="45"/>
      <c r="J140" s="328">
        <v>0.23205029512392</v>
      </c>
      <c r="K140" s="327">
        <f t="shared" si="6"/>
        <v>-0.20178441338478986</v>
      </c>
      <c r="L140" s="45"/>
      <c r="M140" s="202">
        <f t="shared" si="7"/>
        <v>-6.9708126838870316E-2</v>
      </c>
      <c r="N140" s="325">
        <v>5.3498472049721704</v>
      </c>
      <c r="O140" s="329">
        <f t="shared" si="8"/>
        <v>9.8530923142461859E-4</v>
      </c>
      <c r="P140" s="330">
        <f t="shared" si="9"/>
        <v>4.7878372276078307E-4</v>
      </c>
      <c r="Q140" s="103"/>
    </row>
    <row r="141" spans="2:17" ht="14.15" customHeight="1">
      <c r="B141" s="324" t="s">
        <v>987</v>
      </c>
      <c r="C141" s="325">
        <v>6.2685000000000005E-2</v>
      </c>
      <c r="D141" s="326">
        <v>0</v>
      </c>
      <c r="E141" s="326">
        <v>0</v>
      </c>
      <c r="F141" s="325">
        <v>3.3721170000000002E-2</v>
      </c>
      <c r="G141" s="325">
        <v>3.2738999999999997E-2</v>
      </c>
      <c r="H141" s="327">
        <f t="shared" ref="H141:H204" si="10">+C141+D141-E141-F141</f>
        <v>2.8963830000000003E-2</v>
      </c>
      <c r="I141" s="45"/>
      <c r="J141" s="328">
        <v>8.1413020730999996E-3</v>
      </c>
      <c r="K141" s="327">
        <f t="shared" ref="K141:K204" si="11">+H141-J141</f>
        <v>2.0822527926900002E-2</v>
      </c>
      <c r="L141" s="45"/>
      <c r="M141" s="202">
        <f t="shared" ref="M141:M204" si="12">+IF(ISERROR(K141/(F141+J141)),0,K141/(F141+J141))</f>
        <v>0.49740320854773756</v>
      </c>
      <c r="N141" s="325">
        <v>0.109951832054691</v>
      </c>
      <c r="O141" s="329">
        <f t="shared" ref="O141:O204" si="13">IF(K141&lt;0,N141/$N$263,0)</f>
        <v>0</v>
      </c>
      <c r="P141" s="330">
        <f t="shared" ref="P141:P204" si="14">(M141^2*O141)*100</f>
        <v>0</v>
      </c>
      <c r="Q141" s="103"/>
    </row>
    <row r="142" spans="2:17" ht="14.15" customHeight="1">
      <c r="B142" s="324" t="s">
        <v>988</v>
      </c>
      <c r="C142" s="325">
        <v>0.142906168318605</v>
      </c>
      <c r="D142" s="326">
        <v>0</v>
      </c>
      <c r="E142" s="326">
        <v>0</v>
      </c>
      <c r="F142" s="325">
        <v>0.11795972</v>
      </c>
      <c r="G142" s="325">
        <v>0.114524</v>
      </c>
      <c r="H142" s="327">
        <f t="shared" si="10"/>
        <v>2.4946448318605E-2</v>
      </c>
      <c r="I142" s="45"/>
      <c r="J142" s="328">
        <v>5.4650738275999998E-3</v>
      </c>
      <c r="K142" s="327">
        <f t="shared" si="11"/>
        <v>1.9481374491005E-2</v>
      </c>
      <c r="L142" s="45"/>
      <c r="M142" s="202">
        <f t="shared" si="12"/>
        <v>0.15784004077994751</v>
      </c>
      <c r="N142" s="325">
        <v>0.224615885483154</v>
      </c>
      <c r="O142" s="329">
        <f t="shared" si="13"/>
        <v>0</v>
      </c>
      <c r="P142" s="330">
        <f t="shared" si="14"/>
        <v>0</v>
      </c>
      <c r="Q142" s="103"/>
    </row>
    <row r="143" spans="2:17" ht="14.15" customHeight="1">
      <c r="B143" s="324" t="s">
        <v>989</v>
      </c>
      <c r="C143" s="325">
        <v>0.54725000000000001</v>
      </c>
      <c r="D143" s="326">
        <v>0</v>
      </c>
      <c r="E143" s="326">
        <v>0</v>
      </c>
      <c r="F143" s="325">
        <v>0.44040121999999998</v>
      </c>
      <c r="G143" s="325">
        <v>0.42757400000000001</v>
      </c>
      <c r="H143" s="327">
        <f t="shared" si="10"/>
        <v>0.10684878000000003</v>
      </c>
      <c r="I143" s="45"/>
      <c r="J143" s="328">
        <v>2.6525365480599999E-2</v>
      </c>
      <c r="K143" s="327">
        <f t="shared" si="11"/>
        <v>8.0323414519400033E-2</v>
      </c>
      <c r="L143" s="45"/>
      <c r="M143" s="202">
        <f t="shared" si="12"/>
        <v>0.17202578952904224</v>
      </c>
      <c r="N143" s="325">
        <v>0.61887174042211701</v>
      </c>
      <c r="O143" s="329">
        <f t="shared" si="13"/>
        <v>0</v>
      </c>
      <c r="P143" s="330">
        <f t="shared" si="14"/>
        <v>0</v>
      </c>
      <c r="Q143" s="103"/>
    </row>
    <row r="144" spans="2:17" ht="14.15" customHeight="1">
      <c r="B144" s="324" t="s">
        <v>990</v>
      </c>
      <c r="C144" s="325">
        <v>2.7012277918894698</v>
      </c>
      <c r="D144" s="326">
        <v>0</v>
      </c>
      <c r="E144" s="326">
        <v>0</v>
      </c>
      <c r="F144" s="325">
        <v>3.0232055299999998</v>
      </c>
      <c r="G144" s="325">
        <v>2.9351509999999998</v>
      </c>
      <c r="H144" s="327">
        <f t="shared" si="10"/>
        <v>-0.32197773811052999</v>
      </c>
      <c r="I144" s="45"/>
      <c r="J144" s="328">
        <v>0.26555837375519997</v>
      </c>
      <c r="K144" s="327">
        <f t="shared" si="11"/>
        <v>-0.58753611186572996</v>
      </c>
      <c r="L144" s="45"/>
      <c r="M144" s="202">
        <f t="shared" si="12"/>
        <v>-0.17864952579747828</v>
      </c>
      <c r="N144" s="325">
        <v>6.0538470757159502</v>
      </c>
      <c r="O144" s="329">
        <f t="shared" si="13"/>
        <v>1.1149685553247285E-3</v>
      </c>
      <c r="P144" s="330">
        <f t="shared" si="14"/>
        <v>3.5584949593098414E-3</v>
      </c>
      <c r="Q144" s="103"/>
    </row>
    <row r="145" spans="2:17" ht="14.15" customHeight="1">
      <c r="B145" s="324" t="s">
        <v>991</v>
      </c>
      <c r="C145" s="325">
        <v>0.43</v>
      </c>
      <c r="D145" s="326">
        <v>0</v>
      </c>
      <c r="E145" s="326">
        <v>0</v>
      </c>
      <c r="F145" s="325">
        <v>0.31971803999999998</v>
      </c>
      <c r="G145" s="325">
        <v>0.20166799999999999</v>
      </c>
      <c r="H145" s="327">
        <f t="shared" si="10"/>
        <v>0.11028196000000001</v>
      </c>
      <c r="I145" s="45"/>
      <c r="J145" s="328">
        <v>1.40164388736E-2</v>
      </c>
      <c r="K145" s="327">
        <f t="shared" si="11"/>
        <v>9.6265521126400008E-2</v>
      </c>
      <c r="L145" s="45"/>
      <c r="M145" s="202">
        <f t="shared" si="12"/>
        <v>0.28844943276855739</v>
      </c>
      <c r="N145" s="325">
        <v>0.50577842745157797</v>
      </c>
      <c r="O145" s="329">
        <f t="shared" si="13"/>
        <v>0</v>
      </c>
      <c r="P145" s="330">
        <f t="shared" si="14"/>
        <v>0</v>
      </c>
      <c r="Q145" s="103"/>
    </row>
    <row r="146" spans="2:17" ht="14.15" customHeight="1">
      <c r="B146" s="324" t="s">
        <v>992</v>
      </c>
      <c r="C146" s="325">
        <v>5.05279288888889E-2</v>
      </c>
      <c r="D146" s="326">
        <v>0</v>
      </c>
      <c r="E146" s="326">
        <v>0</v>
      </c>
      <c r="F146" s="325">
        <v>4.6304539999999998E-2</v>
      </c>
      <c r="G146" s="325">
        <v>3.6218E-2</v>
      </c>
      <c r="H146" s="327">
        <f t="shared" si="10"/>
        <v>4.2233888888889015E-3</v>
      </c>
      <c r="I146" s="45"/>
      <c r="J146" s="328">
        <v>2.9667318778E-3</v>
      </c>
      <c r="K146" s="327">
        <f t="shared" si="11"/>
        <v>1.2566570110889015E-3</v>
      </c>
      <c r="L146" s="45"/>
      <c r="M146" s="202">
        <f t="shared" si="12"/>
        <v>2.5504862431917644E-2</v>
      </c>
      <c r="N146" s="325">
        <v>9.4244427475449297E-2</v>
      </c>
      <c r="O146" s="329">
        <f t="shared" si="13"/>
        <v>0</v>
      </c>
      <c r="P146" s="330">
        <f t="shared" si="14"/>
        <v>0</v>
      </c>
      <c r="Q146" s="103"/>
    </row>
    <row r="147" spans="2:17" ht="14.15" customHeight="1">
      <c r="B147" s="324" t="s">
        <v>993</v>
      </c>
      <c r="C147" s="325">
        <v>0.01</v>
      </c>
      <c r="D147" s="326">
        <v>0</v>
      </c>
      <c r="E147" s="326">
        <v>0</v>
      </c>
      <c r="F147" s="325">
        <v>5.3032742999999999E-3</v>
      </c>
      <c r="G147" s="325">
        <v>3.0109999999999998E-3</v>
      </c>
      <c r="H147" s="327">
        <f t="shared" si="10"/>
        <v>4.6967257000000004E-3</v>
      </c>
      <c r="I147" s="45"/>
      <c r="J147" s="328">
        <v>3.9387418226100002E-4</v>
      </c>
      <c r="K147" s="327">
        <f t="shared" si="11"/>
        <v>4.302851517739E-3</v>
      </c>
      <c r="L147" s="45"/>
      <c r="M147" s="202">
        <f t="shared" si="12"/>
        <v>0.75526406431860238</v>
      </c>
      <c r="N147" s="325">
        <v>2.0419625953014001E-2</v>
      </c>
      <c r="O147" s="329">
        <f t="shared" si="13"/>
        <v>0</v>
      </c>
      <c r="P147" s="330">
        <f t="shared" si="14"/>
        <v>0</v>
      </c>
      <c r="Q147" s="103"/>
    </row>
    <row r="148" spans="2:17" ht="14.15" customHeight="1">
      <c r="B148" s="324" t="s">
        <v>994</v>
      </c>
      <c r="C148" s="325">
        <v>0.20596500000000001</v>
      </c>
      <c r="D148" s="326">
        <v>0</v>
      </c>
      <c r="E148" s="326">
        <v>0</v>
      </c>
      <c r="F148" s="325">
        <v>0.11589457</v>
      </c>
      <c r="G148" s="325">
        <v>0.11251899999999999</v>
      </c>
      <c r="H148" s="327">
        <f t="shared" si="10"/>
        <v>9.0070430000000007E-2</v>
      </c>
      <c r="I148" s="45"/>
      <c r="J148" s="328">
        <v>6.9698994398000001E-3</v>
      </c>
      <c r="K148" s="327">
        <f t="shared" si="11"/>
        <v>8.3100530560200003E-2</v>
      </c>
      <c r="L148" s="45"/>
      <c r="M148" s="202">
        <f t="shared" si="12"/>
        <v>0.67635933267849113</v>
      </c>
      <c r="N148" s="325">
        <v>0.19791329769844401</v>
      </c>
      <c r="O148" s="329">
        <f t="shared" si="13"/>
        <v>0</v>
      </c>
      <c r="P148" s="330">
        <f t="shared" si="14"/>
        <v>0</v>
      </c>
      <c r="Q148" s="103"/>
    </row>
    <row r="149" spans="2:17" ht="14.15" customHeight="1">
      <c r="B149" s="324" t="s">
        <v>995</v>
      </c>
      <c r="C149" s="325">
        <v>5.6715287183098602E-2</v>
      </c>
      <c r="D149" s="326">
        <v>0</v>
      </c>
      <c r="E149" s="326">
        <v>0</v>
      </c>
      <c r="F149" s="325">
        <v>6.9589090000000006E-2</v>
      </c>
      <c r="G149" s="325">
        <v>4.6203000000000001E-2</v>
      </c>
      <c r="H149" s="327">
        <f t="shared" si="10"/>
        <v>-1.2873802816901404E-2</v>
      </c>
      <c r="I149" s="45"/>
      <c r="J149" s="328">
        <v>1.0673574624200001E-2</v>
      </c>
      <c r="K149" s="327">
        <f t="shared" si="11"/>
        <v>-2.3547377441101407E-2</v>
      </c>
      <c r="L149" s="45"/>
      <c r="M149" s="202">
        <f t="shared" si="12"/>
        <v>-0.29337896457030449</v>
      </c>
      <c r="N149" s="325">
        <v>0.17121070991373299</v>
      </c>
      <c r="O149" s="329">
        <f t="shared" si="13"/>
        <v>3.1532768419998478E-5</v>
      </c>
      <c r="P149" s="330">
        <f t="shared" si="14"/>
        <v>2.7140637486324333E-4</v>
      </c>
      <c r="Q149" s="103"/>
    </row>
    <row r="150" spans="2:17" ht="14.15" customHeight="1">
      <c r="B150" s="324" t="s">
        <v>996</v>
      </c>
      <c r="C150" s="325">
        <v>0.47</v>
      </c>
      <c r="D150" s="326">
        <v>0</v>
      </c>
      <c r="E150" s="326">
        <v>0</v>
      </c>
      <c r="F150" s="325">
        <v>0.44302697000000002</v>
      </c>
      <c r="G150" s="325">
        <v>0.34759899999999999</v>
      </c>
      <c r="H150" s="327">
        <f t="shared" si="10"/>
        <v>2.6973029999999953E-2</v>
      </c>
      <c r="I150" s="45"/>
      <c r="J150" s="328">
        <v>2.3958898537599999E-2</v>
      </c>
      <c r="K150" s="327">
        <f t="shared" si="11"/>
        <v>3.0141314623999549E-3</v>
      </c>
      <c r="L150" s="45"/>
      <c r="M150" s="202">
        <f t="shared" si="12"/>
        <v>6.454438272059335E-3</v>
      </c>
      <c r="N150" s="325">
        <v>0.40839251906028101</v>
      </c>
      <c r="O150" s="329">
        <f t="shared" si="13"/>
        <v>0</v>
      </c>
      <c r="P150" s="330">
        <f t="shared" si="14"/>
        <v>0</v>
      </c>
      <c r="Q150" s="103"/>
    </row>
    <row r="151" spans="2:17" ht="14.15" customHeight="1">
      <c r="B151" s="324" t="s">
        <v>997</v>
      </c>
      <c r="C151" s="325">
        <v>0.15</v>
      </c>
      <c r="D151" s="326">
        <v>0</v>
      </c>
      <c r="E151" s="326">
        <v>0</v>
      </c>
      <c r="F151" s="325">
        <v>9.5368936000000001E-2</v>
      </c>
      <c r="G151" s="325">
        <v>7.1223999999999996E-2</v>
      </c>
      <c r="H151" s="327">
        <f t="shared" si="10"/>
        <v>5.4631063999999993E-2</v>
      </c>
      <c r="I151" s="45"/>
      <c r="J151" s="328">
        <v>8.0148053814399992E-3</v>
      </c>
      <c r="K151" s="327">
        <f t="shared" si="11"/>
        <v>4.6616258618559996E-2</v>
      </c>
      <c r="L151" s="45"/>
      <c r="M151" s="202">
        <f t="shared" si="12"/>
        <v>0.45090512294933055</v>
      </c>
      <c r="N151" s="325">
        <v>0.190059595408823</v>
      </c>
      <c r="O151" s="329">
        <f t="shared" si="13"/>
        <v>0</v>
      </c>
      <c r="P151" s="330">
        <f t="shared" si="14"/>
        <v>0</v>
      </c>
      <c r="Q151" s="103"/>
    </row>
    <row r="152" spans="2:17" ht="14.15" customHeight="1">
      <c r="B152" s="324" t="s">
        <v>998</v>
      </c>
      <c r="C152" s="325">
        <v>0.13930000000000001</v>
      </c>
      <c r="D152" s="326">
        <v>0</v>
      </c>
      <c r="E152" s="326">
        <v>0</v>
      </c>
      <c r="F152" s="325">
        <v>0.11399113</v>
      </c>
      <c r="G152" s="325">
        <v>0.11067100000000001</v>
      </c>
      <c r="H152" s="327">
        <f t="shared" si="10"/>
        <v>2.5308870000000011E-2</v>
      </c>
      <c r="I152" s="45"/>
      <c r="J152" s="328">
        <v>5.0669057284999999E-3</v>
      </c>
      <c r="K152" s="327">
        <f t="shared" si="11"/>
        <v>2.0241964271500011E-2</v>
      </c>
      <c r="L152" s="45"/>
      <c r="M152" s="202">
        <f t="shared" si="12"/>
        <v>0.17001762331825965</v>
      </c>
      <c r="N152" s="325">
        <v>0.14136664121317399</v>
      </c>
      <c r="O152" s="329">
        <f t="shared" si="13"/>
        <v>0</v>
      </c>
      <c r="P152" s="330">
        <f t="shared" si="14"/>
        <v>0</v>
      </c>
      <c r="Q152" s="103"/>
    </row>
    <row r="153" spans="2:17" ht="14.15" customHeight="1">
      <c r="B153" s="324" t="s">
        <v>999</v>
      </c>
      <c r="C153" s="325">
        <v>0.86945081314782602</v>
      </c>
      <c r="D153" s="326">
        <v>0</v>
      </c>
      <c r="E153" s="326">
        <v>0</v>
      </c>
      <c r="F153" s="325">
        <v>1.0253139737999999</v>
      </c>
      <c r="G153" s="325">
        <v>0.81594299999999997</v>
      </c>
      <c r="H153" s="327">
        <f t="shared" si="10"/>
        <v>-0.15586316065217387</v>
      </c>
      <c r="I153" s="45"/>
      <c r="J153" s="328">
        <v>0.101054945257728</v>
      </c>
      <c r="K153" s="327">
        <f t="shared" si="11"/>
        <v>-0.25691810590990188</v>
      </c>
      <c r="L153" s="45"/>
      <c r="M153" s="202">
        <f t="shared" si="12"/>
        <v>-0.22809410093171656</v>
      </c>
      <c r="N153" s="325">
        <v>1.03825944268787</v>
      </c>
      <c r="O153" s="329">
        <f t="shared" si="13"/>
        <v>1.9122165069375278E-4</v>
      </c>
      <c r="P153" s="330">
        <f t="shared" si="14"/>
        <v>9.9486733087145261E-4</v>
      </c>
      <c r="Q153" s="103"/>
    </row>
    <row r="154" spans="2:17" ht="14.15" customHeight="1">
      <c r="B154" s="324" t="s">
        <v>1000</v>
      </c>
      <c r="C154" s="325">
        <v>0.22615469999999999</v>
      </c>
      <c r="D154" s="326">
        <v>0</v>
      </c>
      <c r="E154" s="326">
        <v>0</v>
      </c>
      <c r="F154" s="325">
        <v>0.83310795000000004</v>
      </c>
      <c r="G154" s="325">
        <v>0.64476500000000003</v>
      </c>
      <c r="H154" s="327">
        <f t="shared" si="10"/>
        <v>-0.60695325000000011</v>
      </c>
      <c r="I154" s="45"/>
      <c r="J154" s="328">
        <v>0.16875434635200001</v>
      </c>
      <c r="K154" s="327">
        <f t="shared" si="11"/>
        <v>-0.77570759635200015</v>
      </c>
      <c r="L154" s="45"/>
      <c r="M154" s="202">
        <f t="shared" si="12"/>
        <v>-0.77426568419284891</v>
      </c>
      <c r="N154" s="325">
        <v>1.0790986945938901</v>
      </c>
      <c r="O154" s="329">
        <f t="shared" si="13"/>
        <v>1.9874322848200781E-4</v>
      </c>
      <c r="P154" s="330">
        <f t="shared" si="14"/>
        <v>1.1914405131720112E-2</v>
      </c>
      <c r="Q154" s="103"/>
    </row>
    <row r="155" spans="2:17" ht="14.15" customHeight="1">
      <c r="B155" s="324" t="s">
        <v>1001</v>
      </c>
      <c r="C155" s="325">
        <v>9.0545E-2</v>
      </c>
      <c r="D155" s="326">
        <v>0</v>
      </c>
      <c r="E155" s="326">
        <v>0</v>
      </c>
      <c r="F155" s="325">
        <v>5.223233E-2</v>
      </c>
      <c r="G155" s="325">
        <v>5.0710999999999999E-2</v>
      </c>
      <c r="H155" s="327">
        <f t="shared" si="10"/>
        <v>3.831267E-2</v>
      </c>
      <c r="I155" s="45"/>
      <c r="J155" s="328">
        <v>3.3982353897999999E-3</v>
      </c>
      <c r="K155" s="327">
        <f t="shared" si="11"/>
        <v>3.4914434610200003E-2</v>
      </c>
      <c r="L155" s="45"/>
      <c r="M155" s="202">
        <f t="shared" si="12"/>
        <v>0.62761243509852316</v>
      </c>
      <c r="N155" s="325">
        <v>0.13979590075525</v>
      </c>
      <c r="O155" s="329">
        <f t="shared" si="13"/>
        <v>0</v>
      </c>
      <c r="P155" s="330">
        <f t="shared" si="14"/>
        <v>0</v>
      </c>
      <c r="Q155" s="103"/>
    </row>
    <row r="156" spans="2:17" ht="14.15" customHeight="1">
      <c r="B156" s="324" t="s">
        <v>1002</v>
      </c>
      <c r="C156" s="325">
        <v>0.16400000000000001</v>
      </c>
      <c r="D156" s="326">
        <v>0</v>
      </c>
      <c r="E156" s="326">
        <v>0</v>
      </c>
      <c r="F156" s="325">
        <v>0.20874227200000001</v>
      </c>
      <c r="G156" s="325">
        <v>0.14272000000000001</v>
      </c>
      <c r="H156" s="327">
        <f t="shared" si="10"/>
        <v>-4.4742272E-2</v>
      </c>
      <c r="I156" s="45"/>
      <c r="J156" s="328">
        <v>1.3491013039359999E-2</v>
      </c>
      <c r="K156" s="327">
        <f t="shared" si="11"/>
        <v>-5.8233285039359997E-2</v>
      </c>
      <c r="L156" s="45"/>
      <c r="M156" s="202">
        <f t="shared" si="12"/>
        <v>-0.26203673778680914</v>
      </c>
      <c r="N156" s="325">
        <v>0.30158216792143799</v>
      </c>
      <c r="O156" s="329">
        <f t="shared" si="13"/>
        <v>5.5543959051740449E-5</v>
      </c>
      <c r="P156" s="330">
        <f t="shared" si="14"/>
        <v>3.8138288546675253E-4</v>
      </c>
      <c r="Q156" s="103"/>
    </row>
    <row r="157" spans="2:17" ht="14.15" customHeight="1">
      <c r="B157" s="324" t="s">
        <v>1003</v>
      </c>
      <c r="C157" s="325">
        <v>0.6169</v>
      </c>
      <c r="D157" s="326">
        <v>0</v>
      </c>
      <c r="E157" s="326">
        <v>0</v>
      </c>
      <c r="F157" s="325">
        <v>0.40299780000000002</v>
      </c>
      <c r="G157" s="325">
        <v>0.39126</v>
      </c>
      <c r="H157" s="327">
        <f t="shared" si="10"/>
        <v>0.21390219999999999</v>
      </c>
      <c r="I157" s="45"/>
      <c r="J157" s="328">
        <v>4.2649257173999998E-2</v>
      </c>
      <c r="K157" s="327">
        <f t="shared" si="11"/>
        <v>0.17125294282599998</v>
      </c>
      <c r="L157" s="45"/>
      <c r="M157" s="202">
        <f t="shared" si="12"/>
        <v>0.38427930818610878</v>
      </c>
      <c r="N157" s="325">
        <v>0.86547799231621003</v>
      </c>
      <c r="O157" s="329">
        <f t="shared" si="13"/>
        <v>0</v>
      </c>
      <c r="P157" s="330">
        <f t="shared" si="14"/>
        <v>0</v>
      </c>
      <c r="Q157" s="103"/>
    </row>
    <row r="158" spans="2:17" ht="14.15" customHeight="1">
      <c r="B158" s="324" t="s">
        <v>1004</v>
      </c>
      <c r="C158" s="325">
        <v>4.1000000000000002E-2</v>
      </c>
      <c r="D158" s="326">
        <v>0</v>
      </c>
      <c r="E158" s="326">
        <v>0</v>
      </c>
      <c r="F158" s="325">
        <v>1.7969936200000002E-2</v>
      </c>
      <c r="G158" s="325">
        <v>1.1554E-2</v>
      </c>
      <c r="H158" s="327">
        <f t="shared" si="10"/>
        <v>2.30300638E-2</v>
      </c>
      <c r="I158" s="45"/>
      <c r="J158" s="328">
        <v>2.6376272354360001E-3</v>
      </c>
      <c r="K158" s="327">
        <f t="shared" si="11"/>
        <v>2.0392436564564E-2</v>
      </c>
      <c r="L158" s="45"/>
      <c r="M158" s="202">
        <f t="shared" si="12"/>
        <v>0.9895607808489344</v>
      </c>
      <c r="N158" s="325">
        <v>3.1414809158483097E-2</v>
      </c>
      <c r="O158" s="329">
        <f t="shared" si="13"/>
        <v>0</v>
      </c>
      <c r="P158" s="330">
        <f t="shared" si="14"/>
        <v>0</v>
      </c>
      <c r="Q158" s="103"/>
    </row>
    <row r="159" spans="2:17" ht="14.15" customHeight="1">
      <c r="B159" s="324" t="s">
        <v>1005</v>
      </c>
      <c r="C159" s="325">
        <v>1.1639999999999999</v>
      </c>
      <c r="D159" s="326">
        <v>0</v>
      </c>
      <c r="E159" s="326">
        <v>0</v>
      </c>
      <c r="F159" s="325">
        <v>0.82181433999999998</v>
      </c>
      <c r="G159" s="325">
        <v>0.79787799999999998</v>
      </c>
      <c r="H159" s="327">
        <f t="shared" si="10"/>
        <v>0.34218565999999995</v>
      </c>
      <c r="I159" s="45"/>
      <c r="J159" s="328">
        <v>6.9040622703400001E-2</v>
      </c>
      <c r="K159" s="327">
        <f t="shared" si="11"/>
        <v>0.27314503729659995</v>
      </c>
      <c r="L159" s="45"/>
      <c r="M159" s="202">
        <f t="shared" si="12"/>
        <v>0.30660999683687062</v>
      </c>
      <c r="N159" s="325">
        <v>1.5126230609809601</v>
      </c>
      <c r="O159" s="329">
        <f t="shared" si="13"/>
        <v>0</v>
      </c>
      <c r="P159" s="330">
        <f t="shared" si="14"/>
        <v>0</v>
      </c>
      <c r="Q159" s="103"/>
    </row>
    <row r="160" spans="2:17" ht="14.15" customHeight="1">
      <c r="B160" s="324" t="s">
        <v>1006</v>
      </c>
      <c r="C160" s="325">
        <v>0.54258721685106404</v>
      </c>
      <c r="D160" s="326">
        <v>0</v>
      </c>
      <c r="E160" s="326">
        <v>0</v>
      </c>
      <c r="F160" s="325">
        <v>0.67788543599999995</v>
      </c>
      <c r="G160" s="325">
        <v>0.487512</v>
      </c>
      <c r="H160" s="327">
        <f t="shared" si="10"/>
        <v>-0.13529821914893592</v>
      </c>
      <c r="I160" s="45"/>
      <c r="J160" s="328">
        <v>5.1410831466240002E-2</v>
      </c>
      <c r="K160" s="327">
        <f t="shared" si="11"/>
        <v>-0.18670905061517593</v>
      </c>
      <c r="L160" s="45"/>
      <c r="M160" s="202">
        <f t="shared" si="12"/>
        <v>-0.25601262332501779</v>
      </c>
      <c r="N160" s="325">
        <v>0.89532206101676903</v>
      </c>
      <c r="O160" s="329">
        <f t="shared" si="13"/>
        <v>1.6489612843485446E-4</v>
      </c>
      <c r="P160" s="330">
        <f t="shared" si="14"/>
        <v>1.0807698446543329E-3</v>
      </c>
      <c r="Q160" s="103"/>
    </row>
    <row r="161" spans="2:17" ht="14.15" customHeight="1">
      <c r="B161" s="324" t="s">
        <v>1007</v>
      </c>
      <c r="C161" s="325">
        <v>0.95666710064698801</v>
      </c>
      <c r="D161" s="326">
        <v>0</v>
      </c>
      <c r="E161" s="326">
        <v>0</v>
      </c>
      <c r="F161" s="325">
        <v>0.91152321999999997</v>
      </c>
      <c r="G161" s="325">
        <v>0.88497400000000004</v>
      </c>
      <c r="H161" s="327">
        <f t="shared" si="10"/>
        <v>4.5143880646988044E-2</v>
      </c>
      <c r="I161" s="45"/>
      <c r="J161" s="328">
        <v>4.9012603539399999E-2</v>
      </c>
      <c r="K161" s="327">
        <f t="shared" si="11"/>
        <v>-3.8687228924119549E-3</v>
      </c>
      <c r="L161" s="45"/>
      <c r="M161" s="202">
        <f t="shared" si="12"/>
        <v>-4.0276716366042589E-3</v>
      </c>
      <c r="N161" s="325">
        <v>1.5642026027718501</v>
      </c>
      <c r="O161" s="329">
        <f t="shared" si="13"/>
        <v>2.8808734255010126E-4</v>
      </c>
      <c r="P161" s="330">
        <f t="shared" si="14"/>
        <v>4.6733928609162149E-7</v>
      </c>
      <c r="Q161" s="103"/>
    </row>
    <row r="162" spans="2:17" ht="14.15" customHeight="1">
      <c r="B162" s="324" t="s">
        <v>1008</v>
      </c>
      <c r="C162" s="325">
        <v>0.87</v>
      </c>
      <c r="D162" s="326">
        <v>0</v>
      </c>
      <c r="E162" s="326">
        <v>0</v>
      </c>
      <c r="F162" s="325">
        <v>0.94536939080000004</v>
      </c>
      <c r="G162" s="325">
        <v>0.74018899999999999</v>
      </c>
      <c r="H162" s="327">
        <f t="shared" si="10"/>
        <v>-7.5369390800000047E-2</v>
      </c>
      <c r="I162" s="45"/>
      <c r="J162" s="328">
        <v>4.8762153177463997E-2</v>
      </c>
      <c r="K162" s="327">
        <f t="shared" si="11"/>
        <v>-0.12413154397746404</v>
      </c>
      <c r="L162" s="45"/>
      <c r="M162" s="202">
        <f t="shared" si="12"/>
        <v>-0.12486430465813483</v>
      </c>
      <c r="N162" s="325">
        <v>1.70898561536314</v>
      </c>
      <c r="O162" s="329">
        <f t="shared" si="13"/>
        <v>3.1475278427095635E-4</v>
      </c>
      <c r="P162" s="330">
        <f t="shared" si="14"/>
        <v>4.9073404281816172E-4</v>
      </c>
      <c r="Q162" s="103"/>
    </row>
    <row r="163" spans="2:17" ht="14.15" customHeight="1">
      <c r="B163" s="324" t="s">
        <v>1009</v>
      </c>
      <c r="C163" s="325">
        <v>10.191113791831601</v>
      </c>
      <c r="D163" s="326">
        <v>0</v>
      </c>
      <c r="E163" s="326">
        <v>0</v>
      </c>
      <c r="F163" s="325">
        <v>8.0256609551999993</v>
      </c>
      <c r="G163" s="325">
        <v>6.9570569999999998</v>
      </c>
      <c r="H163" s="327">
        <f t="shared" si="10"/>
        <v>2.1654528366316015</v>
      </c>
      <c r="I163" s="45"/>
      <c r="J163" s="328">
        <v>0.81917921369726399</v>
      </c>
      <c r="K163" s="327">
        <f t="shared" si="11"/>
        <v>1.3462736229343375</v>
      </c>
      <c r="L163" s="45"/>
      <c r="M163" s="202">
        <f t="shared" si="12"/>
        <v>0.15221005662357662</v>
      </c>
      <c r="N163" s="325">
        <v>11.3732579798477</v>
      </c>
      <c r="O163" s="329">
        <f t="shared" si="13"/>
        <v>0</v>
      </c>
      <c r="P163" s="330">
        <f t="shared" si="14"/>
        <v>0</v>
      </c>
      <c r="Q163" s="103"/>
    </row>
    <row r="164" spans="2:17" ht="14.15" customHeight="1">
      <c r="B164" s="324" t="s">
        <v>1010</v>
      </c>
      <c r="C164" s="325">
        <v>3.4924614497204201</v>
      </c>
      <c r="D164" s="326">
        <v>0</v>
      </c>
      <c r="E164" s="326">
        <v>0</v>
      </c>
      <c r="F164" s="325">
        <v>3.3612875799999999</v>
      </c>
      <c r="G164" s="325">
        <v>3.2633860000000001</v>
      </c>
      <c r="H164" s="327">
        <f t="shared" si="10"/>
        <v>0.13117386972042011</v>
      </c>
      <c r="I164" s="45"/>
      <c r="J164" s="328">
        <v>0.16134180383999999</v>
      </c>
      <c r="K164" s="327">
        <f t="shared" si="11"/>
        <v>-3.0167934119579881E-2</v>
      </c>
      <c r="L164" s="45"/>
      <c r="M164" s="202">
        <f t="shared" si="12"/>
        <v>-8.5640386292054303E-3</v>
      </c>
      <c r="N164" s="325">
        <v>5.3413861656283803</v>
      </c>
      <c r="O164" s="329">
        <f t="shared" si="13"/>
        <v>9.837509177282695E-4</v>
      </c>
      <c r="P164" s="330">
        <f t="shared" si="14"/>
        <v>7.2151005139553882E-6</v>
      </c>
      <c r="Q164" s="103"/>
    </row>
    <row r="165" spans="2:17" ht="14.15" customHeight="1">
      <c r="B165" s="324" t="s">
        <v>1011</v>
      </c>
      <c r="C165" s="325">
        <v>0.19</v>
      </c>
      <c r="D165" s="326">
        <v>0</v>
      </c>
      <c r="E165" s="326">
        <v>0</v>
      </c>
      <c r="F165" s="325">
        <v>0.17126180799999999</v>
      </c>
      <c r="G165" s="325">
        <v>0.103921</v>
      </c>
      <c r="H165" s="327">
        <f t="shared" si="10"/>
        <v>1.8738192000000015E-2</v>
      </c>
      <c r="I165" s="45"/>
      <c r="J165" s="328">
        <v>2.215785271904E-2</v>
      </c>
      <c r="K165" s="327">
        <f t="shared" si="11"/>
        <v>-3.4196607190399853E-3</v>
      </c>
      <c r="L165" s="45"/>
      <c r="M165" s="202">
        <f t="shared" si="12"/>
        <v>-1.7680005777734042E-2</v>
      </c>
      <c r="N165" s="325">
        <v>0.31444885325190802</v>
      </c>
      <c r="O165" s="329">
        <f t="shared" si="13"/>
        <v>5.7913683522032824E-5</v>
      </c>
      <c r="P165" s="330">
        <f t="shared" si="14"/>
        <v>1.8102810019964085E-6</v>
      </c>
      <c r="Q165" s="103"/>
    </row>
    <row r="166" spans="2:17" ht="14.15" customHeight="1">
      <c r="B166" s="324" t="s">
        <v>1012</v>
      </c>
      <c r="C166" s="325">
        <v>3.1392339750337399</v>
      </c>
      <c r="D166" s="326">
        <v>0</v>
      </c>
      <c r="E166" s="326">
        <v>0</v>
      </c>
      <c r="F166" s="325">
        <v>2.9769338099999998</v>
      </c>
      <c r="G166" s="325">
        <v>2.8902269999999999</v>
      </c>
      <c r="H166" s="327">
        <f t="shared" si="10"/>
        <v>0.16230016503374012</v>
      </c>
      <c r="I166" s="45"/>
      <c r="J166" s="328">
        <v>0.40730408388419997</v>
      </c>
      <c r="K166" s="327">
        <f t="shared" si="11"/>
        <v>-0.24500391885045986</v>
      </c>
      <c r="L166" s="45"/>
      <c r="M166" s="202">
        <f t="shared" si="12"/>
        <v>-7.2395595857258396E-2</v>
      </c>
      <c r="N166" s="325">
        <v>7.1393108280046302</v>
      </c>
      <c r="O166" s="329">
        <f t="shared" si="13"/>
        <v>1.3148840696431238E-3</v>
      </c>
      <c r="P166" s="330">
        <f t="shared" si="14"/>
        <v>6.8914682187000322E-4</v>
      </c>
      <c r="Q166" s="103"/>
    </row>
    <row r="167" spans="2:17" ht="14.15" customHeight="1">
      <c r="B167" s="324" t="s">
        <v>1013</v>
      </c>
      <c r="C167" s="325">
        <v>9.8176224462956494</v>
      </c>
      <c r="D167" s="326">
        <v>0</v>
      </c>
      <c r="E167" s="326">
        <v>0</v>
      </c>
      <c r="F167" s="325">
        <v>8.9311155800000002</v>
      </c>
      <c r="G167" s="325">
        <v>8.6709859999999992</v>
      </c>
      <c r="H167" s="327">
        <f t="shared" si="10"/>
        <v>0.88650686629564923</v>
      </c>
      <c r="I167" s="45"/>
      <c r="J167" s="328">
        <v>0.46057763046060002</v>
      </c>
      <c r="K167" s="327">
        <f t="shared" si="11"/>
        <v>0.42592923583504921</v>
      </c>
      <c r="L167" s="45"/>
      <c r="M167" s="202">
        <f t="shared" si="12"/>
        <v>4.5351698175217565E-2</v>
      </c>
      <c r="N167" s="325">
        <v>13.3381848767963</v>
      </c>
      <c r="O167" s="329">
        <f t="shared" si="13"/>
        <v>0</v>
      </c>
      <c r="P167" s="330">
        <f t="shared" si="14"/>
        <v>0</v>
      </c>
      <c r="Q167" s="103"/>
    </row>
    <row r="168" spans="2:17" ht="14.15" customHeight="1">
      <c r="B168" s="324" t="s">
        <v>1014</v>
      </c>
      <c r="C168" s="325">
        <v>0</v>
      </c>
      <c r="D168" s="326">
        <v>0</v>
      </c>
      <c r="E168" s="326">
        <v>0</v>
      </c>
      <c r="F168" s="325">
        <v>0.53516430999999998</v>
      </c>
      <c r="G168" s="325">
        <v>0.51957699999999996</v>
      </c>
      <c r="H168" s="327">
        <f t="shared" si="10"/>
        <v>-0.53516430999999998</v>
      </c>
      <c r="I168" s="45"/>
      <c r="J168" s="328">
        <v>2.8064016416399998E-2</v>
      </c>
      <c r="K168" s="327">
        <f t="shared" si="11"/>
        <v>-0.56322832641639997</v>
      </c>
      <c r="L168" s="45"/>
      <c r="M168" s="202">
        <f t="shared" si="12"/>
        <v>-1</v>
      </c>
      <c r="N168" s="325">
        <v>1.08019144375249</v>
      </c>
      <c r="O168" s="329">
        <f t="shared" si="13"/>
        <v>1.9894448578756214E-4</v>
      </c>
      <c r="P168" s="330">
        <f t="shared" si="14"/>
        <v>1.9894448578756215E-2</v>
      </c>
      <c r="Q168" s="103"/>
    </row>
    <row r="169" spans="2:17" ht="14.15" customHeight="1">
      <c r="B169" s="324" t="s">
        <v>1015</v>
      </c>
      <c r="C169" s="325">
        <v>0.25735284077746501</v>
      </c>
      <c r="D169" s="326">
        <v>0</v>
      </c>
      <c r="E169" s="326">
        <v>0</v>
      </c>
      <c r="F169" s="325">
        <v>0.36694063119999998</v>
      </c>
      <c r="G169" s="325">
        <v>0.234377</v>
      </c>
      <c r="H169" s="327">
        <f t="shared" si="10"/>
        <v>-0.10958779042253497</v>
      </c>
      <c r="I169" s="45"/>
      <c r="J169" s="328">
        <v>3.3149416622608001E-2</v>
      </c>
      <c r="K169" s="327">
        <f t="shared" si="11"/>
        <v>-0.14273720704514298</v>
      </c>
      <c r="L169" s="45"/>
      <c r="M169" s="202">
        <f t="shared" si="12"/>
        <v>-0.35676270335129612</v>
      </c>
      <c r="N169" s="325">
        <v>0.42879389079805702</v>
      </c>
      <c r="O169" s="329">
        <f t="shared" si="13"/>
        <v>7.8973204802772158E-5</v>
      </c>
      <c r="P169" s="330">
        <f t="shared" si="14"/>
        <v>1.0051680011004247E-3</v>
      </c>
      <c r="Q169" s="103"/>
    </row>
    <row r="170" spans="2:17" ht="14.15" customHeight="1">
      <c r="B170" s="324" t="s">
        <v>1016</v>
      </c>
      <c r="C170" s="325">
        <v>1.0289056378947401</v>
      </c>
      <c r="D170" s="326">
        <v>0</v>
      </c>
      <c r="E170" s="326">
        <v>0</v>
      </c>
      <c r="F170" s="325">
        <v>0.62221888000000003</v>
      </c>
      <c r="G170" s="325">
        <v>0.47194999999999998</v>
      </c>
      <c r="H170" s="327">
        <f t="shared" si="10"/>
        <v>0.40668675789474007</v>
      </c>
      <c r="I170" s="45"/>
      <c r="J170" s="328">
        <v>6.2638774649599993E-2</v>
      </c>
      <c r="K170" s="327">
        <f t="shared" si="11"/>
        <v>0.34404798324514008</v>
      </c>
      <c r="L170" s="45"/>
      <c r="M170" s="202">
        <f t="shared" si="12"/>
        <v>0.50236422256413049</v>
      </c>
      <c r="N170" s="325">
        <v>0.95643071851690098</v>
      </c>
      <c r="O170" s="329">
        <f t="shared" si="13"/>
        <v>0</v>
      </c>
      <c r="P170" s="330">
        <f t="shared" si="14"/>
        <v>0</v>
      </c>
      <c r="Q170" s="103"/>
    </row>
    <row r="171" spans="2:17" ht="14.15" customHeight="1">
      <c r="B171" s="324" t="s">
        <v>1017</v>
      </c>
      <c r="C171" s="325">
        <v>0.2</v>
      </c>
      <c r="D171" s="326">
        <v>0</v>
      </c>
      <c r="E171" s="326">
        <v>0</v>
      </c>
      <c r="F171" s="325">
        <v>0.25580712</v>
      </c>
      <c r="G171" s="325">
        <v>0.190104</v>
      </c>
      <c r="H171" s="327">
        <f t="shared" si="10"/>
        <v>-5.5807119999999988E-2</v>
      </c>
      <c r="I171" s="45"/>
      <c r="J171" s="328">
        <v>1.4862393672000001E-2</v>
      </c>
      <c r="K171" s="327">
        <f t="shared" si="11"/>
        <v>-7.0669513671999987E-2</v>
      </c>
      <c r="L171" s="45"/>
      <c r="M171" s="202">
        <f t="shared" si="12"/>
        <v>-0.26109151604579306</v>
      </c>
      <c r="N171" s="325">
        <v>0.37777952443343399</v>
      </c>
      <c r="O171" s="329">
        <f t="shared" si="13"/>
        <v>6.9577623174268036E-5</v>
      </c>
      <c r="P171" s="330">
        <f t="shared" si="14"/>
        <v>4.7430216697710566E-4</v>
      </c>
      <c r="Q171" s="103"/>
    </row>
    <row r="172" spans="2:17" ht="14.15" customHeight="1">
      <c r="B172" s="324" t="s">
        <v>1018</v>
      </c>
      <c r="C172" s="325">
        <v>1.4528228333333301E-2</v>
      </c>
      <c r="D172" s="326">
        <v>0</v>
      </c>
      <c r="E172" s="326">
        <v>0</v>
      </c>
      <c r="F172" s="325">
        <v>2.9562020000000001E-2</v>
      </c>
      <c r="G172" s="325">
        <v>2.0934000000000001E-2</v>
      </c>
      <c r="H172" s="327">
        <f t="shared" si="10"/>
        <v>-1.50337916666667E-2</v>
      </c>
      <c r="I172" s="45"/>
      <c r="J172" s="328">
        <v>1.6602030432000001E-3</v>
      </c>
      <c r="K172" s="327">
        <f t="shared" si="11"/>
        <v>-1.66939947098667E-2</v>
      </c>
      <c r="L172" s="45"/>
      <c r="M172" s="202">
        <f t="shared" si="12"/>
        <v>-0.53468309052716678</v>
      </c>
      <c r="N172" s="325">
        <v>3.86195000313862E-2</v>
      </c>
      <c r="O172" s="329">
        <f t="shared" si="13"/>
        <v>7.1127545210192806E-6</v>
      </c>
      <c r="P172" s="330">
        <f t="shared" si="14"/>
        <v>2.0334369908885159E-4</v>
      </c>
      <c r="Q172" s="103"/>
    </row>
    <row r="173" spans="2:17" ht="14.15" customHeight="1">
      <c r="B173" s="324" t="s">
        <v>1019</v>
      </c>
      <c r="C173" s="325">
        <v>7.0478577994736797</v>
      </c>
      <c r="D173" s="326">
        <v>0</v>
      </c>
      <c r="E173" s="326">
        <v>0</v>
      </c>
      <c r="F173" s="325">
        <v>8.1258668099999998</v>
      </c>
      <c r="G173" s="325">
        <v>6.6513270000000002</v>
      </c>
      <c r="H173" s="327">
        <f t="shared" si="10"/>
        <v>-1.07800901052632</v>
      </c>
      <c r="I173" s="45"/>
      <c r="J173" s="328">
        <v>0.30610140273269998</v>
      </c>
      <c r="K173" s="327">
        <f t="shared" si="11"/>
        <v>-1.3841104132590201</v>
      </c>
      <c r="L173" s="45"/>
      <c r="M173" s="202">
        <f t="shared" si="12"/>
        <v>-0.16415033576252613</v>
      </c>
      <c r="N173" s="325">
        <v>13.6716613216959</v>
      </c>
      <c r="O173" s="329">
        <f t="shared" si="13"/>
        <v>2.5179810923680289E-3</v>
      </c>
      <c r="P173" s="330">
        <f t="shared" si="14"/>
        <v>6.7847838344097652E-3</v>
      </c>
      <c r="Q173" s="103"/>
    </row>
    <row r="174" spans="2:17" ht="14.15" customHeight="1">
      <c r="B174" s="324" t="s">
        <v>1020</v>
      </c>
      <c r="C174" s="325">
        <v>0</v>
      </c>
      <c r="D174" s="326">
        <v>0</v>
      </c>
      <c r="E174" s="326">
        <v>0</v>
      </c>
      <c r="F174" s="325">
        <v>6.3678720000000001E-3</v>
      </c>
      <c r="G174" s="325">
        <v>3.8639999999999998E-3</v>
      </c>
      <c r="H174" s="327">
        <f t="shared" si="10"/>
        <v>-6.3678720000000001E-3</v>
      </c>
      <c r="I174" s="45"/>
      <c r="J174" s="328">
        <v>1.03968246144E-3</v>
      </c>
      <c r="K174" s="327">
        <f t="shared" si="11"/>
        <v>-7.4075544614400001E-3</v>
      </c>
      <c r="L174" s="45"/>
      <c r="M174" s="202">
        <f t="shared" si="12"/>
        <v>-1</v>
      </c>
      <c r="N174" s="325">
        <v>9.7048841031831794E-3</v>
      </c>
      <c r="O174" s="329">
        <f t="shared" si="13"/>
        <v>1.7873990658808282E-6</v>
      </c>
      <c r="P174" s="330">
        <f t="shared" si="14"/>
        <v>1.7873990658808281E-4</v>
      </c>
      <c r="Q174" s="103"/>
    </row>
    <row r="175" spans="2:17" ht="14.15" customHeight="1">
      <c r="B175" s="324" t="s">
        <v>1021</v>
      </c>
      <c r="C175" s="325">
        <v>1.0847955477777799E-2</v>
      </c>
      <c r="D175" s="326">
        <v>0</v>
      </c>
      <c r="E175" s="326">
        <v>0</v>
      </c>
      <c r="F175" s="325">
        <v>0.25753640020000002</v>
      </c>
      <c r="G175" s="325">
        <v>0.20494699999999999</v>
      </c>
      <c r="H175" s="327">
        <f t="shared" si="10"/>
        <v>-0.24668844472222221</v>
      </c>
      <c r="I175" s="45"/>
      <c r="J175" s="328">
        <v>1.7239486629387998E-2</v>
      </c>
      <c r="K175" s="327">
        <f t="shared" si="11"/>
        <v>-0.26392793135161019</v>
      </c>
      <c r="L175" s="45"/>
      <c r="M175" s="202">
        <f t="shared" si="12"/>
        <v>-0.96052071525288729</v>
      </c>
      <c r="N175" s="325">
        <v>0.38795043213347102</v>
      </c>
      <c r="O175" s="329">
        <f t="shared" si="13"/>
        <v>7.1450852233875608E-5</v>
      </c>
      <c r="P175" s="330">
        <f t="shared" si="14"/>
        <v>6.5920559445529145E-3</v>
      </c>
      <c r="Q175" s="103"/>
    </row>
    <row r="176" spans="2:17" ht="14.15" customHeight="1">
      <c r="B176" s="324" t="s">
        <v>1022</v>
      </c>
      <c r="C176" s="325">
        <v>13.871</v>
      </c>
      <c r="D176" s="326">
        <v>0</v>
      </c>
      <c r="E176" s="326">
        <v>0</v>
      </c>
      <c r="F176" s="325">
        <v>7.6850524800000004</v>
      </c>
      <c r="G176" s="325">
        <v>7.4612160000000003</v>
      </c>
      <c r="H176" s="327">
        <f t="shared" si="10"/>
        <v>6.18594752</v>
      </c>
      <c r="I176" s="45"/>
      <c r="J176" s="328">
        <v>2.1777325269535801</v>
      </c>
      <c r="K176" s="327">
        <f t="shared" si="11"/>
        <v>4.0082149930464199</v>
      </c>
      <c r="L176" s="45"/>
      <c r="M176" s="202">
        <f t="shared" si="12"/>
        <v>0.4063978876372647</v>
      </c>
      <c r="N176" s="325">
        <v>19.7828856965975</v>
      </c>
      <c r="O176" s="329">
        <f t="shared" si="13"/>
        <v>0</v>
      </c>
      <c r="P176" s="330">
        <f t="shared" si="14"/>
        <v>0</v>
      </c>
      <c r="Q176" s="103"/>
    </row>
    <row r="177" spans="2:17" ht="14.15" customHeight="1">
      <c r="B177" s="324" t="s">
        <v>1023</v>
      </c>
      <c r="C177" s="325">
        <v>205.86951928261499</v>
      </c>
      <c r="D177" s="326">
        <v>0</v>
      </c>
      <c r="E177" s="326">
        <v>0</v>
      </c>
      <c r="F177" s="325">
        <v>191.42972814999999</v>
      </c>
      <c r="G177" s="325">
        <v>185.854105</v>
      </c>
      <c r="H177" s="327">
        <f t="shared" si="10"/>
        <v>14.439791132614999</v>
      </c>
      <c r="I177" s="45"/>
      <c r="J177" s="328">
        <v>16.4648709181815</v>
      </c>
      <c r="K177" s="327">
        <f t="shared" si="11"/>
        <v>-2.0250797855665006</v>
      </c>
      <c r="L177" s="45"/>
      <c r="M177" s="202">
        <f t="shared" si="12"/>
        <v>-9.7408965631779199E-3</v>
      </c>
      <c r="N177" s="325">
        <v>713.25293311342296</v>
      </c>
      <c r="O177" s="329">
        <f t="shared" si="13"/>
        <v>0.13136350860341953</v>
      </c>
      <c r="P177" s="330">
        <f t="shared" si="14"/>
        <v>1.2464435164717764E-3</v>
      </c>
      <c r="Q177" s="103"/>
    </row>
    <row r="178" spans="2:17" ht="14.15" customHeight="1">
      <c r="B178" s="324" t="s">
        <v>1024</v>
      </c>
      <c r="C178" s="325">
        <v>626.18849599999999</v>
      </c>
      <c r="D178" s="326">
        <v>0</v>
      </c>
      <c r="E178" s="326">
        <v>0</v>
      </c>
      <c r="F178" s="325">
        <v>455.88004867000001</v>
      </c>
      <c r="G178" s="325">
        <v>442.601989</v>
      </c>
      <c r="H178" s="327">
        <f t="shared" si="10"/>
        <v>170.30844732999998</v>
      </c>
      <c r="I178" s="45"/>
      <c r="J178" s="328">
        <v>11.178178793388399</v>
      </c>
      <c r="K178" s="327">
        <f t="shared" si="11"/>
        <v>159.13026853661157</v>
      </c>
      <c r="L178" s="45"/>
      <c r="M178" s="202">
        <f t="shared" si="12"/>
        <v>0.34070755888586807</v>
      </c>
      <c r="N178" s="325">
        <v>1464.2676321835499</v>
      </c>
      <c r="O178" s="329">
        <f t="shared" si="13"/>
        <v>0</v>
      </c>
      <c r="P178" s="330">
        <f t="shared" si="14"/>
        <v>0</v>
      </c>
      <c r="Q178" s="103"/>
    </row>
    <row r="179" spans="2:17" ht="14.15" customHeight="1">
      <c r="B179" s="324" t="s">
        <v>1025</v>
      </c>
      <c r="C179" s="325">
        <v>18.168711228871398</v>
      </c>
      <c r="D179" s="326">
        <v>0</v>
      </c>
      <c r="E179" s="326">
        <v>0</v>
      </c>
      <c r="F179" s="325">
        <v>11.52351949</v>
      </c>
      <c r="G179" s="325">
        <v>11.187882999999999</v>
      </c>
      <c r="H179" s="327">
        <f t="shared" si="10"/>
        <v>6.6451917388713984</v>
      </c>
      <c r="I179" s="45"/>
      <c r="J179" s="328">
        <v>1.5071611140971</v>
      </c>
      <c r="K179" s="327">
        <f t="shared" si="11"/>
        <v>5.1380306247742986</v>
      </c>
      <c r="L179" s="45"/>
      <c r="M179" s="202">
        <f t="shared" si="12"/>
        <v>0.39430255263557007</v>
      </c>
      <c r="N179" s="325">
        <v>43.2658467762096</v>
      </c>
      <c r="O179" s="329">
        <f t="shared" si="13"/>
        <v>0</v>
      </c>
      <c r="P179" s="330">
        <f t="shared" si="14"/>
        <v>0</v>
      </c>
      <c r="Q179" s="103"/>
    </row>
    <row r="180" spans="2:17" ht="14.15" customHeight="1">
      <c r="B180" s="324" t="s">
        <v>1026</v>
      </c>
      <c r="C180" s="325">
        <v>1.8821724489795899E-3</v>
      </c>
      <c r="D180" s="326">
        <v>0</v>
      </c>
      <c r="E180" s="326">
        <v>0</v>
      </c>
      <c r="F180" s="325">
        <v>8.8579999999999996E-4</v>
      </c>
      <c r="G180" s="325">
        <v>8.5999999999999998E-4</v>
      </c>
      <c r="H180" s="327">
        <f t="shared" si="10"/>
        <v>9.9637244897958998E-4</v>
      </c>
      <c r="I180" s="45"/>
      <c r="J180" s="328">
        <v>7.0864000000000005E-5</v>
      </c>
      <c r="K180" s="327">
        <f t="shared" si="11"/>
        <v>9.2550844897958996E-4</v>
      </c>
      <c r="L180" s="45"/>
      <c r="M180" s="202">
        <f t="shared" si="12"/>
        <v>0.96743313115115648</v>
      </c>
      <c r="N180" s="325">
        <v>1.5707404579241599E-3</v>
      </c>
      <c r="O180" s="329">
        <f t="shared" si="13"/>
        <v>0</v>
      </c>
      <c r="P180" s="330">
        <f t="shared" si="14"/>
        <v>0</v>
      </c>
      <c r="Q180" s="103"/>
    </row>
    <row r="181" spans="2:17" ht="14.15" customHeight="1">
      <c r="B181" s="324" t="s">
        <v>1027</v>
      </c>
      <c r="C181" s="325">
        <v>1.4999999999999999E-2</v>
      </c>
      <c r="D181" s="326">
        <v>0</v>
      </c>
      <c r="E181" s="326">
        <v>0</v>
      </c>
      <c r="F181" s="325">
        <v>1.306271E-2</v>
      </c>
      <c r="G181" s="325">
        <v>6.8570000000000002E-3</v>
      </c>
      <c r="H181" s="327">
        <f t="shared" si="10"/>
        <v>1.9372899999999995E-3</v>
      </c>
      <c r="I181" s="45"/>
      <c r="J181" s="328">
        <v>1.0450168E-3</v>
      </c>
      <c r="K181" s="327">
        <f t="shared" si="11"/>
        <v>8.9227319999999949E-4</v>
      </c>
      <c r="L181" s="45"/>
      <c r="M181" s="202">
        <f t="shared" si="12"/>
        <v>6.3247127808003734E-2</v>
      </c>
      <c r="N181" s="325">
        <v>3.4556290074331399E-2</v>
      </c>
      <c r="O181" s="329">
        <f t="shared" si="13"/>
        <v>0</v>
      </c>
      <c r="P181" s="330">
        <f t="shared" si="14"/>
        <v>0</v>
      </c>
      <c r="Q181" s="103"/>
    </row>
    <row r="182" spans="2:17" ht="14.15" customHeight="1">
      <c r="B182" s="324" t="s">
        <v>1028</v>
      </c>
      <c r="C182" s="325">
        <v>6.1542770151515099E-3</v>
      </c>
      <c r="D182" s="326">
        <v>0</v>
      </c>
      <c r="E182" s="326">
        <v>0</v>
      </c>
      <c r="F182" s="325">
        <v>5.7731500000000003E-3</v>
      </c>
      <c r="G182" s="325">
        <v>5.6049999999999997E-3</v>
      </c>
      <c r="H182" s="327">
        <f t="shared" si="10"/>
        <v>3.8112701515150959E-4</v>
      </c>
      <c r="I182" s="45"/>
      <c r="J182" s="328">
        <v>4.6185200000000001E-4</v>
      </c>
      <c r="K182" s="327">
        <f t="shared" si="11"/>
        <v>-8.072498484849042E-5</v>
      </c>
      <c r="L182" s="45"/>
      <c r="M182" s="202">
        <f t="shared" si="12"/>
        <v>-1.2947066392038114E-2</v>
      </c>
      <c r="N182" s="325">
        <v>2.4262210257957901E-2</v>
      </c>
      <c r="O182" s="329">
        <f t="shared" si="13"/>
        <v>4.4684976647020621E-6</v>
      </c>
      <c r="P182" s="330">
        <f t="shared" si="14"/>
        <v>7.4903874962437216E-8</v>
      </c>
      <c r="Q182" s="103"/>
    </row>
    <row r="183" spans="2:17" ht="14.15" customHeight="1">
      <c r="B183" s="324" t="s">
        <v>1029</v>
      </c>
      <c r="C183" s="325">
        <v>14.433899586382999</v>
      </c>
      <c r="D183" s="326">
        <v>0</v>
      </c>
      <c r="E183" s="326">
        <v>0</v>
      </c>
      <c r="F183" s="325">
        <v>15.324356480000001</v>
      </c>
      <c r="G183" s="325">
        <v>14.878016000000001</v>
      </c>
      <c r="H183" s="327">
        <f t="shared" si="10"/>
        <v>-0.8904568936170012</v>
      </c>
      <c r="I183" s="45"/>
      <c r="J183" s="328">
        <v>1.4103005268544</v>
      </c>
      <c r="K183" s="327">
        <f t="shared" si="11"/>
        <v>-2.3007574204714012</v>
      </c>
      <c r="L183" s="45"/>
      <c r="M183" s="202">
        <f t="shared" si="12"/>
        <v>-0.13748458779460054</v>
      </c>
      <c r="N183" s="325">
        <v>35.2511030535779</v>
      </c>
      <c r="O183" s="329">
        <f t="shared" si="13"/>
        <v>6.4923793009096873E-3</v>
      </c>
      <c r="P183" s="330">
        <f t="shared" si="14"/>
        <v>1.2271903068208594E-2</v>
      </c>
      <c r="Q183" s="103"/>
    </row>
    <row r="184" spans="2:17" ht="14.15" customHeight="1">
      <c r="B184" s="324" t="s">
        <v>1030</v>
      </c>
      <c r="C184" s="325">
        <v>76.6324927739131</v>
      </c>
      <c r="D184" s="326">
        <v>0</v>
      </c>
      <c r="E184" s="326">
        <v>0</v>
      </c>
      <c r="F184" s="325">
        <v>83.363843099999997</v>
      </c>
      <c r="G184" s="325">
        <v>80.935770000000005</v>
      </c>
      <c r="H184" s="327">
        <f t="shared" si="10"/>
        <v>-6.731350326086897</v>
      </c>
      <c r="I184" s="45"/>
      <c r="J184" s="328">
        <v>7.6719744804929997</v>
      </c>
      <c r="K184" s="327">
        <f t="shared" si="11"/>
        <v>-14.403324806579896</v>
      </c>
      <c r="L184" s="45"/>
      <c r="M184" s="202">
        <f t="shared" si="12"/>
        <v>-0.1582160207859353</v>
      </c>
      <c r="N184" s="325">
        <v>207.31195663601201</v>
      </c>
      <c r="O184" s="329">
        <f t="shared" si="13"/>
        <v>3.8181723109459428E-2</v>
      </c>
      <c r="P184" s="330">
        <f t="shared" si="14"/>
        <v>9.5577669993758108E-2</v>
      </c>
      <c r="Q184" s="103"/>
    </row>
    <row r="185" spans="2:17" ht="14.15" customHeight="1">
      <c r="B185" s="324" t="s">
        <v>1031</v>
      </c>
      <c r="C185" s="325">
        <v>4.9339669173469396</v>
      </c>
      <c r="D185" s="326">
        <v>0</v>
      </c>
      <c r="E185" s="326">
        <v>0</v>
      </c>
      <c r="F185" s="325">
        <v>4.9737000499999997</v>
      </c>
      <c r="G185" s="325">
        <v>4.8288349999999998</v>
      </c>
      <c r="H185" s="327">
        <f t="shared" si="10"/>
        <v>-3.973313265306011E-2</v>
      </c>
      <c r="I185" s="45"/>
      <c r="J185" s="328">
        <v>0.4577296156015</v>
      </c>
      <c r="K185" s="327">
        <f t="shared" si="11"/>
        <v>-0.49746274825456011</v>
      </c>
      <c r="L185" s="45"/>
      <c r="M185" s="202">
        <f t="shared" si="12"/>
        <v>-9.1589651138282574E-2</v>
      </c>
      <c r="N185" s="325">
        <v>8.3082206303675292</v>
      </c>
      <c r="O185" s="329">
        <f t="shared" si="13"/>
        <v>1.5301682777417143E-3</v>
      </c>
      <c r="P185" s="330">
        <f t="shared" si="14"/>
        <v>1.2836067844784267E-3</v>
      </c>
      <c r="Q185" s="103"/>
    </row>
    <row r="186" spans="2:17" ht="14.15" customHeight="1">
      <c r="B186" s="324" t="s">
        <v>1032</v>
      </c>
      <c r="C186" s="325">
        <v>49.521622847022499</v>
      </c>
      <c r="D186" s="326">
        <v>0</v>
      </c>
      <c r="E186" s="326">
        <v>0</v>
      </c>
      <c r="F186" s="325">
        <v>52.801317449999999</v>
      </c>
      <c r="G186" s="325">
        <v>51.263415000000002</v>
      </c>
      <c r="H186" s="327">
        <f t="shared" si="10"/>
        <v>-3.2796946029775</v>
      </c>
      <c r="I186" s="45"/>
      <c r="J186" s="328">
        <v>4.8593052449235001</v>
      </c>
      <c r="K186" s="327">
        <f t="shared" si="11"/>
        <v>-8.1389998479010011</v>
      </c>
      <c r="L186" s="45"/>
      <c r="M186" s="202">
        <f t="shared" si="12"/>
        <v>-0.14115351981132121</v>
      </c>
      <c r="N186" s="325">
        <v>123.411395143433</v>
      </c>
      <c r="O186" s="329">
        <f t="shared" si="13"/>
        <v>2.2729319593427232E-2</v>
      </c>
      <c r="P186" s="330">
        <f t="shared" si="14"/>
        <v>4.5286614957032248E-2</v>
      </c>
      <c r="Q186" s="103"/>
    </row>
    <row r="187" spans="2:17" ht="14.15" customHeight="1">
      <c r="B187" s="324" t="s">
        <v>1033</v>
      </c>
      <c r="C187" s="325">
        <v>51.357395802139301</v>
      </c>
      <c r="D187" s="326">
        <v>0</v>
      </c>
      <c r="E187" s="326">
        <v>0</v>
      </c>
      <c r="F187" s="325">
        <v>61.896446500000003</v>
      </c>
      <c r="G187" s="325">
        <v>52.096550000000001</v>
      </c>
      <c r="H187" s="327">
        <f t="shared" si="10"/>
        <v>-10.539050697860702</v>
      </c>
      <c r="I187" s="45"/>
      <c r="J187" s="328">
        <v>5.2222031912049998</v>
      </c>
      <c r="K187" s="327">
        <f t="shared" si="11"/>
        <v>-15.761253889065703</v>
      </c>
      <c r="L187" s="45"/>
      <c r="M187" s="202">
        <f t="shared" si="12"/>
        <v>-0.23482674281409155</v>
      </c>
      <c r="N187" s="325">
        <v>140.428171637367</v>
      </c>
      <c r="O187" s="329">
        <f t="shared" si="13"/>
        <v>2.5863387974479221E-2</v>
      </c>
      <c r="P187" s="330">
        <f t="shared" si="14"/>
        <v>0.14262002988844491</v>
      </c>
      <c r="Q187" s="103"/>
    </row>
    <row r="188" spans="2:17" ht="14.15" customHeight="1">
      <c r="B188" s="324" t="s">
        <v>1034</v>
      </c>
      <c r="C188" s="325">
        <v>16.782399999999999</v>
      </c>
      <c r="D188" s="326">
        <v>0</v>
      </c>
      <c r="E188" s="326">
        <v>0</v>
      </c>
      <c r="F188" s="325">
        <v>16.263135559999998</v>
      </c>
      <c r="G188" s="325">
        <v>15.789452000000001</v>
      </c>
      <c r="H188" s="327">
        <f t="shared" si="10"/>
        <v>0.5192644400000006</v>
      </c>
      <c r="I188" s="45"/>
      <c r="J188" s="328">
        <v>0.42202836778199998</v>
      </c>
      <c r="K188" s="327">
        <f t="shared" si="11"/>
        <v>9.7236072218000624E-2</v>
      </c>
      <c r="L188" s="45"/>
      <c r="M188" s="202">
        <f t="shared" si="12"/>
        <v>5.8276965475955291E-3</v>
      </c>
      <c r="N188" s="325">
        <v>32.068484340226803</v>
      </c>
      <c r="O188" s="329">
        <f t="shared" si="13"/>
        <v>0</v>
      </c>
      <c r="P188" s="330">
        <f t="shared" si="14"/>
        <v>0</v>
      </c>
      <c r="Q188" s="103"/>
    </row>
    <row r="189" spans="2:17" ht="14.15" customHeight="1">
      <c r="B189" s="324" t="s">
        <v>1035</v>
      </c>
      <c r="C189" s="325">
        <v>4.6001918591875004</v>
      </c>
      <c r="D189" s="326">
        <v>0</v>
      </c>
      <c r="E189" s="326">
        <v>0</v>
      </c>
      <c r="F189" s="325">
        <v>14.275263369999999</v>
      </c>
      <c r="G189" s="325">
        <v>13.859479</v>
      </c>
      <c r="H189" s="327">
        <f t="shared" si="10"/>
        <v>-9.6750715108124989</v>
      </c>
      <c r="I189" s="45"/>
      <c r="J189" s="328">
        <v>0.42283330101939998</v>
      </c>
      <c r="K189" s="327">
        <f t="shared" si="11"/>
        <v>-10.097904811831899</v>
      </c>
      <c r="L189" s="45"/>
      <c r="M189" s="202">
        <f t="shared" si="12"/>
        <v>-0.68702125437385286</v>
      </c>
      <c r="N189" s="325">
        <v>31.956546650526899</v>
      </c>
      <c r="O189" s="329">
        <f t="shared" si="13"/>
        <v>5.8856036841484745E-3</v>
      </c>
      <c r="P189" s="330">
        <f t="shared" si="14"/>
        <v>0.27779943681468094</v>
      </c>
      <c r="Q189" s="103"/>
    </row>
    <row r="190" spans="2:17" ht="14.15" customHeight="1">
      <c r="B190" s="324" t="s">
        <v>1036</v>
      </c>
      <c r="C190" s="325">
        <v>9.0885669999999994</v>
      </c>
      <c r="D190" s="326">
        <v>0</v>
      </c>
      <c r="E190" s="326">
        <v>0</v>
      </c>
      <c r="F190" s="325">
        <v>5.2345557899999999</v>
      </c>
      <c r="G190" s="325">
        <v>5.0820930000000004</v>
      </c>
      <c r="H190" s="327">
        <f t="shared" si="10"/>
        <v>3.8540112099999995</v>
      </c>
      <c r="I190" s="45"/>
      <c r="J190" s="328">
        <v>0.15504754249979999</v>
      </c>
      <c r="K190" s="327">
        <f t="shared" si="11"/>
        <v>3.6989636675001996</v>
      </c>
      <c r="L190" s="45"/>
      <c r="M190" s="202">
        <f t="shared" si="12"/>
        <v>0.68631463937153048</v>
      </c>
      <c r="N190" s="325">
        <v>12.786570377806401</v>
      </c>
      <c r="O190" s="329">
        <f t="shared" si="13"/>
        <v>0</v>
      </c>
      <c r="P190" s="330">
        <f t="shared" si="14"/>
        <v>0</v>
      </c>
      <c r="Q190" s="103"/>
    </row>
    <row r="191" spans="2:17" ht="14.15" customHeight="1">
      <c r="B191" s="324" t="s">
        <v>1037</v>
      </c>
      <c r="C191" s="325">
        <v>4.7922637064579003</v>
      </c>
      <c r="D191" s="326">
        <v>0</v>
      </c>
      <c r="E191" s="326">
        <v>0</v>
      </c>
      <c r="F191" s="325">
        <v>4.5118150899999998</v>
      </c>
      <c r="G191" s="325">
        <v>4.3804030000000003</v>
      </c>
      <c r="H191" s="327">
        <f t="shared" si="10"/>
        <v>0.28044861645790053</v>
      </c>
      <c r="I191" s="45"/>
      <c r="J191" s="328">
        <v>0.17817157790409999</v>
      </c>
      <c r="K191" s="327">
        <f t="shared" si="11"/>
        <v>0.10227703855380055</v>
      </c>
      <c r="L191" s="45"/>
      <c r="M191" s="202">
        <f t="shared" si="12"/>
        <v>2.1807532898490512E-2</v>
      </c>
      <c r="N191" s="325">
        <v>4.8209187996562903</v>
      </c>
      <c r="O191" s="329">
        <f t="shared" si="13"/>
        <v>0</v>
      </c>
      <c r="P191" s="330">
        <f t="shared" si="14"/>
        <v>0</v>
      </c>
      <c r="Q191" s="103"/>
    </row>
    <row r="192" spans="2:17" ht="14.15" customHeight="1">
      <c r="B192" s="324" t="s">
        <v>1038</v>
      </c>
      <c r="C192" s="325">
        <v>4.0029705180999997</v>
      </c>
      <c r="D192" s="326">
        <v>0</v>
      </c>
      <c r="E192" s="326">
        <v>0</v>
      </c>
      <c r="F192" s="325">
        <v>4.6500081299999998</v>
      </c>
      <c r="G192" s="325">
        <v>4.5145710000000001</v>
      </c>
      <c r="H192" s="327">
        <f t="shared" si="10"/>
        <v>-0.64703761190000009</v>
      </c>
      <c r="I192" s="45"/>
      <c r="J192" s="328">
        <v>0.18362882105369999</v>
      </c>
      <c r="K192" s="327">
        <f t="shared" si="11"/>
        <v>-0.83066643295370013</v>
      </c>
      <c r="L192" s="45"/>
      <c r="M192" s="202">
        <f t="shared" si="12"/>
        <v>-0.17185122535374123</v>
      </c>
      <c r="N192" s="325">
        <v>12.8512212951864</v>
      </c>
      <c r="O192" s="329">
        <f t="shared" si="13"/>
        <v>2.3668763783495144E-3</v>
      </c>
      <c r="P192" s="330">
        <f t="shared" si="14"/>
        <v>6.9900590033887188E-3</v>
      </c>
      <c r="Q192" s="103"/>
    </row>
    <row r="193" spans="2:17" ht="14.15" customHeight="1">
      <c r="B193" s="324" t="s">
        <v>1039</v>
      </c>
      <c r="C193" s="325">
        <v>116.359193776664</v>
      </c>
      <c r="D193" s="326">
        <v>0</v>
      </c>
      <c r="E193" s="326">
        <v>0</v>
      </c>
      <c r="F193" s="325">
        <v>91.565245910000002</v>
      </c>
      <c r="G193" s="325">
        <v>88.898296999999999</v>
      </c>
      <c r="H193" s="327">
        <f t="shared" si="10"/>
        <v>24.793947866663999</v>
      </c>
      <c r="I193" s="45"/>
      <c r="J193" s="328">
        <v>6.3289897972992</v>
      </c>
      <c r="K193" s="327">
        <f t="shared" si="11"/>
        <v>18.464958069364798</v>
      </c>
      <c r="L193" s="45"/>
      <c r="M193" s="202">
        <f t="shared" si="12"/>
        <v>0.18862150499417007</v>
      </c>
      <c r="N193" s="325">
        <v>161.96629466659999</v>
      </c>
      <c r="O193" s="329">
        <f t="shared" si="13"/>
        <v>0</v>
      </c>
      <c r="P193" s="330">
        <f t="shared" si="14"/>
        <v>0</v>
      </c>
      <c r="Q193" s="103"/>
    </row>
    <row r="194" spans="2:17" ht="14.15" customHeight="1">
      <c r="B194" s="324" t="s">
        <v>1040</v>
      </c>
      <c r="C194" s="325">
        <v>68.809135486774395</v>
      </c>
      <c r="D194" s="326">
        <v>0</v>
      </c>
      <c r="E194" s="326">
        <v>0</v>
      </c>
      <c r="F194" s="325">
        <v>73.697597979999998</v>
      </c>
      <c r="G194" s="325">
        <v>71.551066000000006</v>
      </c>
      <c r="H194" s="327">
        <f t="shared" si="10"/>
        <v>-4.8884624932256031</v>
      </c>
      <c r="I194" s="45"/>
      <c r="J194" s="328">
        <v>5.0939779723776004</v>
      </c>
      <c r="K194" s="327">
        <f t="shared" si="11"/>
        <v>-9.9824404656032044</v>
      </c>
      <c r="L194" s="45"/>
      <c r="M194" s="202">
        <f t="shared" si="12"/>
        <v>-0.12669426071178838</v>
      </c>
      <c r="N194" s="325">
        <v>163.65198510253401</v>
      </c>
      <c r="O194" s="329">
        <f t="shared" si="13"/>
        <v>3.0140638692003487E-2</v>
      </c>
      <c r="P194" s="330">
        <f t="shared" si="14"/>
        <v>4.8380052384044539E-2</v>
      </c>
      <c r="Q194" s="103"/>
    </row>
    <row r="195" spans="2:17" ht="14.15" customHeight="1">
      <c r="B195" s="324" t="s">
        <v>1041</v>
      </c>
      <c r="C195" s="325">
        <v>143.00276703171801</v>
      </c>
      <c r="D195" s="326">
        <v>0</v>
      </c>
      <c r="E195" s="326">
        <v>0</v>
      </c>
      <c r="F195" s="325">
        <v>139.7919502</v>
      </c>
      <c r="G195" s="325">
        <v>135.72033999999999</v>
      </c>
      <c r="H195" s="327">
        <f t="shared" si="10"/>
        <v>3.2108168317180059</v>
      </c>
      <c r="I195" s="45"/>
      <c r="J195" s="328">
        <v>15.516906472200001</v>
      </c>
      <c r="K195" s="327">
        <f t="shared" si="11"/>
        <v>-12.306089640481995</v>
      </c>
      <c r="L195" s="45"/>
      <c r="M195" s="202">
        <f t="shared" si="12"/>
        <v>-7.9236238706306583E-2</v>
      </c>
      <c r="N195" s="325">
        <v>408.284675912588</v>
      </c>
      <c r="O195" s="329">
        <f t="shared" si="13"/>
        <v>7.5195915848212377E-2</v>
      </c>
      <c r="P195" s="330">
        <f t="shared" si="14"/>
        <v>4.7210864876594844E-2</v>
      </c>
      <c r="Q195" s="103"/>
    </row>
    <row r="196" spans="2:17" ht="14.15" customHeight="1">
      <c r="B196" s="324" t="s">
        <v>1042</v>
      </c>
      <c r="C196" s="325">
        <v>11.513076813108899</v>
      </c>
      <c r="D196" s="326">
        <v>0</v>
      </c>
      <c r="E196" s="326">
        <v>0</v>
      </c>
      <c r="F196" s="325">
        <v>8.7969096699999998</v>
      </c>
      <c r="G196" s="325">
        <v>8.5406890000000004</v>
      </c>
      <c r="H196" s="327">
        <f t="shared" si="10"/>
        <v>2.7161671431088994</v>
      </c>
      <c r="I196" s="45"/>
      <c r="J196" s="328">
        <v>0.97645697337000004</v>
      </c>
      <c r="K196" s="327">
        <f t="shared" si="11"/>
        <v>1.7397101697388995</v>
      </c>
      <c r="L196" s="45"/>
      <c r="M196" s="202">
        <f t="shared" si="12"/>
        <v>0.178005208770007</v>
      </c>
      <c r="N196" s="325">
        <v>18.579422291337899</v>
      </c>
      <c r="O196" s="329">
        <f t="shared" si="13"/>
        <v>0</v>
      </c>
      <c r="P196" s="330">
        <f t="shared" si="14"/>
        <v>0</v>
      </c>
      <c r="Q196" s="103"/>
    </row>
    <row r="197" spans="2:17" ht="14.15" customHeight="1">
      <c r="B197" s="324"/>
      <c r="C197" s="59"/>
      <c r="D197" s="59"/>
      <c r="E197" s="59"/>
      <c r="F197" s="59"/>
      <c r="G197" s="59"/>
      <c r="H197" s="327">
        <f t="shared" si="10"/>
        <v>0</v>
      </c>
      <c r="I197" s="45"/>
      <c r="J197" s="18"/>
      <c r="K197" s="327">
        <f t="shared" si="11"/>
        <v>0</v>
      </c>
      <c r="L197" s="45"/>
      <c r="M197" s="202">
        <f t="shared" si="12"/>
        <v>0</v>
      </c>
      <c r="N197" s="59"/>
      <c r="O197" s="329">
        <f t="shared" si="13"/>
        <v>0</v>
      </c>
      <c r="P197" s="330">
        <f t="shared" si="14"/>
        <v>0</v>
      </c>
      <c r="Q197" s="103"/>
    </row>
    <row r="198" spans="2:17" ht="14.15" customHeight="1">
      <c r="B198" s="324"/>
      <c r="C198" s="59"/>
      <c r="D198" s="59"/>
      <c r="E198" s="59"/>
      <c r="F198" s="59"/>
      <c r="G198" s="59"/>
      <c r="H198" s="327">
        <f t="shared" si="10"/>
        <v>0</v>
      </c>
      <c r="I198" s="45"/>
      <c r="J198" s="18"/>
      <c r="K198" s="327">
        <f t="shared" si="11"/>
        <v>0</v>
      </c>
      <c r="L198" s="45"/>
      <c r="M198" s="202">
        <f t="shared" si="12"/>
        <v>0</v>
      </c>
      <c r="N198" s="59"/>
      <c r="O198" s="329">
        <f t="shared" si="13"/>
        <v>0</v>
      </c>
      <c r="P198" s="330">
        <f t="shared" si="14"/>
        <v>0</v>
      </c>
      <c r="Q198" s="103"/>
    </row>
    <row r="199" spans="2:17" ht="14.15" customHeight="1">
      <c r="B199" s="324"/>
      <c r="C199" s="59"/>
      <c r="D199" s="59"/>
      <c r="E199" s="59"/>
      <c r="F199" s="59"/>
      <c r="G199" s="59"/>
      <c r="H199" s="327">
        <f t="shared" si="10"/>
        <v>0</v>
      </c>
      <c r="I199" s="45"/>
      <c r="J199" s="18"/>
      <c r="K199" s="327">
        <f t="shared" si="11"/>
        <v>0</v>
      </c>
      <c r="L199" s="45"/>
      <c r="M199" s="202">
        <f t="shared" si="12"/>
        <v>0</v>
      </c>
      <c r="N199" s="59"/>
      <c r="O199" s="329">
        <f t="shared" si="13"/>
        <v>0</v>
      </c>
      <c r="P199" s="330">
        <f t="shared" si="14"/>
        <v>0</v>
      </c>
      <c r="Q199" s="103"/>
    </row>
    <row r="200" spans="2:17" ht="14.15" customHeight="1">
      <c r="B200" s="324"/>
      <c r="C200" s="59"/>
      <c r="D200" s="59"/>
      <c r="E200" s="59"/>
      <c r="F200" s="59"/>
      <c r="G200" s="59"/>
      <c r="H200" s="327">
        <f t="shared" si="10"/>
        <v>0</v>
      </c>
      <c r="I200" s="45"/>
      <c r="J200" s="18"/>
      <c r="K200" s="327">
        <f t="shared" si="11"/>
        <v>0</v>
      </c>
      <c r="L200" s="45"/>
      <c r="M200" s="202">
        <f t="shared" si="12"/>
        <v>0</v>
      </c>
      <c r="N200" s="59"/>
      <c r="O200" s="329">
        <f t="shared" si="13"/>
        <v>0</v>
      </c>
      <c r="P200" s="330">
        <f t="shared" si="14"/>
        <v>0</v>
      </c>
      <c r="Q200" s="103"/>
    </row>
    <row r="201" spans="2:17" ht="14.15" customHeight="1">
      <c r="B201" s="324"/>
      <c r="C201" s="59"/>
      <c r="D201" s="59"/>
      <c r="E201" s="59"/>
      <c r="F201" s="59"/>
      <c r="G201" s="59"/>
      <c r="H201" s="327">
        <f t="shared" si="10"/>
        <v>0</v>
      </c>
      <c r="I201" s="45"/>
      <c r="J201" s="18"/>
      <c r="K201" s="327">
        <f t="shared" si="11"/>
        <v>0</v>
      </c>
      <c r="L201" s="45"/>
      <c r="M201" s="202">
        <f t="shared" si="12"/>
        <v>0</v>
      </c>
      <c r="N201" s="59"/>
      <c r="O201" s="329">
        <f t="shared" si="13"/>
        <v>0</v>
      </c>
      <c r="P201" s="330">
        <f t="shared" si="14"/>
        <v>0</v>
      </c>
      <c r="Q201" s="103"/>
    </row>
    <row r="202" spans="2:17" ht="14.15" customHeight="1">
      <c r="B202" s="324"/>
      <c r="C202" s="59"/>
      <c r="D202" s="59"/>
      <c r="E202" s="59"/>
      <c r="F202" s="59"/>
      <c r="G202" s="59"/>
      <c r="H202" s="327">
        <f t="shared" si="10"/>
        <v>0</v>
      </c>
      <c r="I202" s="45"/>
      <c r="J202" s="18"/>
      <c r="K202" s="327">
        <f t="shared" si="11"/>
        <v>0</v>
      </c>
      <c r="L202" s="45"/>
      <c r="M202" s="202">
        <f t="shared" si="12"/>
        <v>0</v>
      </c>
      <c r="N202" s="59"/>
      <c r="O202" s="329">
        <f t="shared" si="13"/>
        <v>0</v>
      </c>
      <c r="P202" s="330">
        <f t="shared" si="14"/>
        <v>0</v>
      </c>
      <c r="Q202" s="103"/>
    </row>
    <row r="203" spans="2:17" ht="14.15" customHeight="1">
      <c r="B203" s="324"/>
      <c r="C203" s="59"/>
      <c r="D203" s="59"/>
      <c r="E203" s="59"/>
      <c r="F203" s="59"/>
      <c r="G203" s="59"/>
      <c r="H203" s="327">
        <f t="shared" si="10"/>
        <v>0</v>
      </c>
      <c r="I203" s="45"/>
      <c r="J203" s="18"/>
      <c r="K203" s="327">
        <f t="shared" si="11"/>
        <v>0</v>
      </c>
      <c r="L203" s="45"/>
      <c r="M203" s="202">
        <f t="shared" si="12"/>
        <v>0</v>
      </c>
      <c r="N203" s="59"/>
      <c r="O203" s="329">
        <f t="shared" si="13"/>
        <v>0</v>
      </c>
      <c r="P203" s="330">
        <f t="shared" si="14"/>
        <v>0</v>
      </c>
      <c r="Q203" s="103"/>
    </row>
    <row r="204" spans="2:17" ht="14.15" customHeight="1">
      <c r="B204" s="324"/>
      <c r="C204" s="59"/>
      <c r="D204" s="59"/>
      <c r="E204" s="59"/>
      <c r="F204" s="59"/>
      <c r="G204" s="59"/>
      <c r="H204" s="327">
        <f t="shared" si="10"/>
        <v>0</v>
      </c>
      <c r="I204" s="45"/>
      <c r="J204" s="18"/>
      <c r="K204" s="327">
        <f t="shared" si="11"/>
        <v>0</v>
      </c>
      <c r="L204" s="45"/>
      <c r="M204" s="202">
        <f t="shared" si="12"/>
        <v>0</v>
      </c>
      <c r="N204" s="59"/>
      <c r="O204" s="329">
        <f t="shared" si="13"/>
        <v>0</v>
      </c>
      <c r="P204" s="330">
        <f t="shared" si="14"/>
        <v>0</v>
      </c>
      <c r="Q204" s="103"/>
    </row>
    <row r="205" spans="2:17" ht="14.15" customHeight="1">
      <c r="B205" s="324"/>
      <c r="C205" s="59"/>
      <c r="D205" s="59"/>
      <c r="E205" s="59"/>
      <c r="F205" s="59"/>
      <c r="G205" s="59"/>
      <c r="H205" s="327">
        <f t="shared" ref="H205:H262" si="15">+C205+D205-E205-F205</f>
        <v>0</v>
      </c>
      <c r="I205" s="45"/>
      <c r="J205" s="18"/>
      <c r="K205" s="327">
        <f t="shared" ref="K205:K262" si="16">+H205-J205</f>
        <v>0</v>
      </c>
      <c r="L205" s="45"/>
      <c r="M205" s="202">
        <f t="shared" ref="M205:M262" si="17">+IF(ISERROR(K205/(F205+J205)),0,K205/(F205+J205))</f>
        <v>0</v>
      </c>
      <c r="N205" s="59"/>
      <c r="O205" s="329">
        <f t="shared" ref="O205:O262" si="18">IF(K205&lt;0,N205/$N$263,0)</f>
        <v>0</v>
      </c>
      <c r="P205" s="330">
        <f t="shared" ref="P205:P262" si="19">(M205^2*O205)*100</f>
        <v>0</v>
      </c>
      <c r="Q205" s="103"/>
    </row>
    <row r="206" spans="2:17" ht="14.15" customHeight="1">
      <c r="B206" s="324"/>
      <c r="C206" s="59"/>
      <c r="D206" s="59"/>
      <c r="E206" s="59"/>
      <c r="F206" s="59"/>
      <c r="G206" s="59"/>
      <c r="H206" s="327">
        <f t="shared" si="15"/>
        <v>0</v>
      </c>
      <c r="I206" s="45"/>
      <c r="J206" s="18"/>
      <c r="K206" s="327">
        <f t="shared" si="16"/>
        <v>0</v>
      </c>
      <c r="L206" s="45"/>
      <c r="M206" s="202">
        <f t="shared" si="17"/>
        <v>0</v>
      </c>
      <c r="N206" s="59"/>
      <c r="O206" s="329">
        <f t="shared" si="18"/>
        <v>0</v>
      </c>
      <c r="P206" s="330">
        <f t="shared" si="19"/>
        <v>0</v>
      </c>
      <c r="Q206" s="103"/>
    </row>
    <row r="207" spans="2:17" ht="14.15" customHeight="1">
      <c r="B207" s="324"/>
      <c r="C207" s="59"/>
      <c r="D207" s="59"/>
      <c r="E207" s="59"/>
      <c r="F207" s="59"/>
      <c r="G207" s="59"/>
      <c r="H207" s="327">
        <f t="shared" si="15"/>
        <v>0</v>
      </c>
      <c r="I207" s="45"/>
      <c r="J207" s="18"/>
      <c r="K207" s="327">
        <f t="shared" si="16"/>
        <v>0</v>
      </c>
      <c r="L207" s="45"/>
      <c r="M207" s="202">
        <f t="shared" si="17"/>
        <v>0</v>
      </c>
      <c r="N207" s="59"/>
      <c r="O207" s="329">
        <f t="shared" si="18"/>
        <v>0</v>
      </c>
      <c r="P207" s="330">
        <f t="shared" si="19"/>
        <v>0</v>
      </c>
      <c r="Q207" s="103"/>
    </row>
    <row r="208" spans="2:17" ht="14.15" customHeight="1">
      <c r="B208" s="324"/>
      <c r="C208" s="59"/>
      <c r="D208" s="59"/>
      <c r="E208" s="59"/>
      <c r="F208" s="59"/>
      <c r="G208" s="59"/>
      <c r="H208" s="327">
        <f t="shared" si="15"/>
        <v>0</v>
      </c>
      <c r="I208" s="45"/>
      <c r="J208" s="18"/>
      <c r="K208" s="327">
        <f t="shared" si="16"/>
        <v>0</v>
      </c>
      <c r="L208" s="45"/>
      <c r="M208" s="202">
        <f t="shared" si="17"/>
        <v>0</v>
      </c>
      <c r="N208" s="59"/>
      <c r="O208" s="329">
        <f t="shared" si="18"/>
        <v>0</v>
      </c>
      <c r="P208" s="330">
        <f t="shared" si="19"/>
        <v>0</v>
      </c>
      <c r="Q208" s="103"/>
    </row>
    <row r="209" spans="2:17" ht="14.15" customHeight="1">
      <c r="B209" s="324"/>
      <c r="C209" s="59"/>
      <c r="D209" s="59"/>
      <c r="E209" s="59"/>
      <c r="F209" s="59"/>
      <c r="G209" s="59"/>
      <c r="H209" s="327">
        <f t="shared" si="15"/>
        <v>0</v>
      </c>
      <c r="I209" s="45"/>
      <c r="J209" s="18"/>
      <c r="K209" s="327">
        <f t="shared" si="16"/>
        <v>0</v>
      </c>
      <c r="L209" s="45"/>
      <c r="M209" s="202">
        <f t="shared" si="17"/>
        <v>0</v>
      </c>
      <c r="N209" s="59"/>
      <c r="O209" s="329">
        <f t="shared" si="18"/>
        <v>0</v>
      </c>
      <c r="P209" s="330">
        <f t="shared" si="19"/>
        <v>0</v>
      </c>
      <c r="Q209" s="103"/>
    </row>
    <row r="210" spans="2:17" ht="14.15" customHeight="1">
      <c r="B210" s="324"/>
      <c r="C210" s="59"/>
      <c r="D210" s="59"/>
      <c r="E210" s="59"/>
      <c r="F210" s="59"/>
      <c r="G210" s="59"/>
      <c r="H210" s="327">
        <f t="shared" si="15"/>
        <v>0</v>
      </c>
      <c r="I210" s="45"/>
      <c r="J210" s="18"/>
      <c r="K210" s="327">
        <f t="shared" si="16"/>
        <v>0</v>
      </c>
      <c r="L210" s="45"/>
      <c r="M210" s="202">
        <f t="shared" si="17"/>
        <v>0</v>
      </c>
      <c r="N210" s="59"/>
      <c r="O210" s="329">
        <f t="shared" si="18"/>
        <v>0</v>
      </c>
      <c r="P210" s="330">
        <f t="shared" si="19"/>
        <v>0</v>
      </c>
      <c r="Q210" s="103"/>
    </row>
    <row r="211" spans="2:17" ht="14.15" customHeight="1">
      <c r="B211" s="324"/>
      <c r="C211" s="59"/>
      <c r="D211" s="59"/>
      <c r="E211" s="59"/>
      <c r="F211" s="59"/>
      <c r="G211" s="59"/>
      <c r="H211" s="327">
        <f t="shared" si="15"/>
        <v>0</v>
      </c>
      <c r="I211" s="45"/>
      <c r="J211" s="18"/>
      <c r="K211" s="327">
        <f t="shared" si="16"/>
        <v>0</v>
      </c>
      <c r="L211" s="45"/>
      <c r="M211" s="202">
        <f t="shared" si="17"/>
        <v>0</v>
      </c>
      <c r="N211" s="59"/>
      <c r="O211" s="329">
        <f t="shared" si="18"/>
        <v>0</v>
      </c>
      <c r="P211" s="330">
        <f t="shared" si="19"/>
        <v>0</v>
      </c>
      <c r="Q211" s="103"/>
    </row>
    <row r="212" spans="2:17" ht="14.15" customHeight="1">
      <c r="B212" s="324"/>
      <c r="C212" s="59"/>
      <c r="D212" s="59"/>
      <c r="E212" s="59"/>
      <c r="F212" s="59"/>
      <c r="G212" s="59"/>
      <c r="H212" s="327">
        <f t="shared" si="15"/>
        <v>0</v>
      </c>
      <c r="I212" s="45"/>
      <c r="J212" s="18"/>
      <c r="K212" s="327">
        <f t="shared" si="16"/>
        <v>0</v>
      </c>
      <c r="L212" s="45"/>
      <c r="M212" s="202">
        <f t="shared" si="17"/>
        <v>0</v>
      </c>
      <c r="N212" s="59"/>
      <c r="O212" s="329">
        <f t="shared" si="18"/>
        <v>0</v>
      </c>
      <c r="P212" s="330">
        <f t="shared" si="19"/>
        <v>0</v>
      </c>
      <c r="Q212" s="103"/>
    </row>
    <row r="213" spans="2:17" ht="14.15" customHeight="1">
      <c r="B213" s="324"/>
      <c r="C213" s="59"/>
      <c r="D213" s="59"/>
      <c r="E213" s="59"/>
      <c r="F213" s="59"/>
      <c r="G213" s="59"/>
      <c r="H213" s="327">
        <f t="shared" si="15"/>
        <v>0</v>
      </c>
      <c r="I213" s="45"/>
      <c r="J213" s="18"/>
      <c r="K213" s="327">
        <f t="shared" si="16"/>
        <v>0</v>
      </c>
      <c r="L213" s="45"/>
      <c r="M213" s="202">
        <f t="shared" si="17"/>
        <v>0</v>
      </c>
      <c r="N213" s="59"/>
      <c r="O213" s="329">
        <f t="shared" si="18"/>
        <v>0</v>
      </c>
      <c r="P213" s="330">
        <f t="shared" si="19"/>
        <v>0</v>
      </c>
      <c r="Q213" s="103"/>
    </row>
    <row r="214" spans="2:17" ht="14.15" customHeight="1">
      <c r="B214" s="324"/>
      <c r="C214" s="59"/>
      <c r="D214" s="59"/>
      <c r="E214" s="59"/>
      <c r="F214" s="59"/>
      <c r="G214" s="59"/>
      <c r="H214" s="327">
        <f t="shared" si="15"/>
        <v>0</v>
      </c>
      <c r="I214" s="45"/>
      <c r="J214" s="18"/>
      <c r="K214" s="327">
        <f t="shared" si="16"/>
        <v>0</v>
      </c>
      <c r="L214" s="45"/>
      <c r="M214" s="202">
        <f t="shared" si="17"/>
        <v>0</v>
      </c>
      <c r="N214" s="59"/>
      <c r="O214" s="329">
        <f t="shared" si="18"/>
        <v>0</v>
      </c>
      <c r="P214" s="330">
        <f t="shared" si="19"/>
        <v>0</v>
      </c>
      <c r="Q214" s="103"/>
    </row>
    <row r="215" spans="2:17" ht="14.15" customHeight="1">
      <c r="B215" s="324"/>
      <c r="C215" s="59"/>
      <c r="D215" s="59"/>
      <c r="E215" s="59"/>
      <c r="F215" s="59"/>
      <c r="G215" s="59"/>
      <c r="H215" s="327">
        <f t="shared" si="15"/>
        <v>0</v>
      </c>
      <c r="I215" s="45"/>
      <c r="J215" s="18"/>
      <c r="K215" s="327">
        <f t="shared" si="16"/>
        <v>0</v>
      </c>
      <c r="L215" s="45"/>
      <c r="M215" s="202">
        <f t="shared" si="17"/>
        <v>0</v>
      </c>
      <c r="N215" s="59"/>
      <c r="O215" s="329">
        <f t="shared" si="18"/>
        <v>0</v>
      </c>
      <c r="P215" s="330">
        <f t="shared" si="19"/>
        <v>0</v>
      </c>
      <c r="Q215" s="103"/>
    </row>
    <row r="216" spans="2:17" ht="14.15" customHeight="1">
      <c r="B216" s="324"/>
      <c r="C216" s="59"/>
      <c r="D216" s="59"/>
      <c r="E216" s="59"/>
      <c r="F216" s="59"/>
      <c r="G216" s="59"/>
      <c r="H216" s="327">
        <f t="shared" si="15"/>
        <v>0</v>
      </c>
      <c r="I216" s="45"/>
      <c r="J216" s="18"/>
      <c r="K216" s="327">
        <f t="shared" si="16"/>
        <v>0</v>
      </c>
      <c r="L216" s="45"/>
      <c r="M216" s="202">
        <f t="shared" si="17"/>
        <v>0</v>
      </c>
      <c r="N216" s="59"/>
      <c r="O216" s="329">
        <f t="shared" si="18"/>
        <v>0</v>
      </c>
      <c r="P216" s="330">
        <f t="shared" si="19"/>
        <v>0</v>
      </c>
      <c r="Q216" s="103"/>
    </row>
    <row r="217" spans="2:17" ht="14.15" customHeight="1">
      <c r="B217" s="324"/>
      <c r="C217" s="59"/>
      <c r="D217" s="59"/>
      <c r="E217" s="59"/>
      <c r="F217" s="59"/>
      <c r="G217" s="59"/>
      <c r="H217" s="327">
        <f t="shared" si="15"/>
        <v>0</v>
      </c>
      <c r="I217" s="45"/>
      <c r="J217" s="18"/>
      <c r="K217" s="327">
        <f t="shared" si="16"/>
        <v>0</v>
      </c>
      <c r="L217" s="45"/>
      <c r="M217" s="202">
        <f t="shared" si="17"/>
        <v>0</v>
      </c>
      <c r="N217" s="59"/>
      <c r="O217" s="329">
        <f t="shared" si="18"/>
        <v>0</v>
      </c>
      <c r="P217" s="330">
        <f t="shared" si="19"/>
        <v>0</v>
      </c>
      <c r="Q217" s="103"/>
    </row>
    <row r="218" spans="2:17" ht="14.15" customHeight="1">
      <c r="B218" s="324"/>
      <c r="C218" s="59"/>
      <c r="D218" s="59"/>
      <c r="E218" s="59"/>
      <c r="F218" s="59"/>
      <c r="G218" s="59"/>
      <c r="H218" s="327">
        <f t="shared" si="15"/>
        <v>0</v>
      </c>
      <c r="I218" s="45"/>
      <c r="J218" s="18"/>
      <c r="K218" s="327">
        <f t="shared" si="16"/>
        <v>0</v>
      </c>
      <c r="L218" s="45"/>
      <c r="M218" s="202">
        <f t="shared" si="17"/>
        <v>0</v>
      </c>
      <c r="N218" s="59"/>
      <c r="O218" s="329">
        <f t="shared" si="18"/>
        <v>0</v>
      </c>
      <c r="P218" s="330">
        <f t="shared" si="19"/>
        <v>0</v>
      </c>
      <c r="Q218" s="103"/>
    </row>
    <row r="219" spans="2:17" ht="14.15" customHeight="1">
      <c r="B219" s="324"/>
      <c r="C219" s="59"/>
      <c r="D219" s="59"/>
      <c r="E219" s="59"/>
      <c r="F219" s="59"/>
      <c r="G219" s="59"/>
      <c r="H219" s="327">
        <f t="shared" si="15"/>
        <v>0</v>
      </c>
      <c r="I219" s="45"/>
      <c r="J219" s="18"/>
      <c r="K219" s="327">
        <f t="shared" si="16"/>
        <v>0</v>
      </c>
      <c r="L219" s="45"/>
      <c r="M219" s="202">
        <f t="shared" si="17"/>
        <v>0</v>
      </c>
      <c r="N219" s="59"/>
      <c r="O219" s="329">
        <f t="shared" si="18"/>
        <v>0</v>
      </c>
      <c r="P219" s="330">
        <f t="shared" si="19"/>
        <v>0</v>
      </c>
      <c r="Q219" s="103"/>
    </row>
    <row r="220" spans="2:17" ht="14.15" customHeight="1">
      <c r="B220" s="324"/>
      <c r="C220" s="59"/>
      <c r="D220" s="59"/>
      <c r="E220" s="59"/>
      <c r="F220" s="59"/>
      <c r="G220" s="59"/>
      <c r="H220" s="327">
        <f t="shared" si="15"/>
        <v>0</v>
      </c>
      <c r="I220" s="45"/>
      <c r="J220" s="18"/>
      <c r="K220" s="327">
        <f t="shared" si="16"/>
        <v>0</v>
      </c>
      <c r="L220" s="45"/>
      <c r="M220" s="202">
        <f t="shared" si="17"/>
        <v>0</v>
      </c>
      <c r="N220" s="59"/>
      <c r="O220" s="329">
        <f t="shared" si="18"/>
        <v>0</v>
      </c>
      <c r="P220" s="330">
        <f t="shared" si="19"/>
        <v>0</v>
      </c>
      <c r="Q220" s="103"/>
    </row>
    <row r="221" spans="2:17" ht="14.15" customHeight="1">
      <c r="B221" s="324"/>
      <c r="C221" s="59"/>
      <c r="D221" s="59"/>
      <c r="E221" s="59"/>
      <c r="F221" s="59"/>
      <c r="G221" s="59"/>
      <c r="H221" s="327">
        <f t="shared" si="15"/>
        <v>0</v>
      </c>
      <c r="I221" s="45"/>
      <c r="J221" s="18"/>
      <c r="K221" s="327">
        <f t="shared" si="16"/>
        <v>0</v>
      </c>
      <c r="L221" s="45"/>
      <c r="M221" s="202">
        <f t="shared" si="17"/>
        <v>0</v>
      </c>
      <c r="N221" s="59"/>
      <c r="O221" s="329">
        <f t="shared" si="18"/>
        <v>0</v>
      </c>
      <c r="P221" s="330">
        <f t="shared" si="19"/>
        <v>0</v>
      </c>
      <c r="Q221" s="103"/>
    </row>
    <row r="222" spans="2:17" ht="14.15" customHeight="1">
      <c r="B222" s="324"/>
      <c r="C222" s="59"/>
      <c r="D222" s="59"/>
      <c r="E222" s="59"/>
      <c r="F222" s="59"/>
      <c r="G222" s="59"/>
      <c r="H222" s="327">
        <f t="shared" si="15"/>
        <v>0</v>
      </c>
      <c r="I222" s="45"/>
      <c r="J222" s="18"/>
      <c r="K222" s="327">
        <f t="shared" si="16"/>
        <v>0</v>
      </c>
      <c r="L222" s="45"/>
      <c r="M222" s="202">
        <f t="shared" si="17"/>
        <v>0</v>
      </c>
      <c r="N222" s="59"/>
      <c r="O222" s="329">
        <f t="shared" si="18"/>
        <v>0</v>
      </c>
      <c r="P222" s="330">
        <f t="shared" si="19"/>
        <v>0</v>
      </c>
      <c r="Q222" s="103"/>
    </row>
    <row r="223" spans="2:17" ht="14.15" customHeight="1">
      <c r="B223" s="324"/>
      <c r="C223" s="59"/>
      <c r="D223" s="59"/>
      <c r="E223" s="59"/>
      <c r="F223" s="59"/>
      <c r="G223" s="59"/>
      <c r="H223" s="327">
        <f t="shared" si="15"/>
        <v>0</v>
      </c>
      <c r="I223" s="45"/>
      <c r="J223" s="18"/>
      <c r="K223" s="327">
        <f t="shared" si="16"/>
        <v>0</v>
      </c>
      <c r="L223" s="45"/>
      <c r="M223" s="202">
        <f t="shared" si="17"/>
        <v>0</v>
      </c>
      <c r="N223" s="59"/>
      <c r="O223" s="329">
        <f t="shared" si="18"/>
        <v>0</v>
      </c>
      <c r="P223" s="330">
        <f t="shared" si="19"/>
        <v>0</v>
      </c>
      <c r="Q223" s="103"/>
    </row>
    <row r="224" spans="2:17" ht="14.15" customHeight="1">
      <c r="B224" s="324"/>
      <c r="C224" s="59"/>
      <c r="D224" s="59"/>
      <c r="E224" s="59"/>
      <c r="F224" s="59"/>
      <c r="G224" s="59"/>
      <c r="H224" s="327">
        <f t="shared" si="15"/>
        <v>0</v>
      </c>
      <c r="I224" s="45"/>
      <c r="J224" s="18"/>
      <c r="K224" s="327">
        <f t="shared" si="16"/>
        <v>0</v>
      </c>
      <c r="L224" s="45"/>
      <c r="M224" s="202">
        <f t="shared" si="17"/>
        <v>0</v>
      </c>
      <c r="N224" s="59"/>
      <c r="O224" s="329">
        <f t="shared" si="18"/>
        <v>0</v>
      </c>
      <c r="P224" s="330">
        <f t="shared" si="19"/>
        <v>0</v>
      </c>
      <c r="Q224" s="103"/>
    </row>
    <row r="225" spans="2:17" ht="14.15" customHeight="1">
      <c r="B225" s="324"/>
      <c r="C225" s="59"/>
      <c r="D225" s="59"/>
      <c r="E225" s="59"/>
      <c r="F225" s="59"/>
      <c r="G225" s="59"/>
      <c r="H225" s="327">
        <f t="shared" si="15"/>
        <v>0</v>
      </c>
      <c r="I225" s="45"/>
      <c r="J225" s="18"/>
      <c r="K225" s="327">
        <f t="shared" si="16"/>
        <v>0</v>
      </c>
      <c r="L225" s="45"/>
      <c r="M225" s="202">
        <f t="shared" si="17"/>
        <v>0</v>
      </c>
      <c r="N225" s="59"/>
      <c r="O225" s="329">
        <f t="shared" si="18"/>
        <v>0</v>
      </c>
      <c r="P225" s="330">
        <f t="shared" si="19"/>
        <v>0</v>
      </c>
      <c r="Q225" s="103"/>
    </row>
    <row r="226" spans="2:17" ht="14.15" customHeight="1">
      <c r="B226" s="324"/>
      <c r="C226" s="59"/>
      <c r="D226" s="59"/>
      <c r="E226" s="59"/>
      <c r="F226" s="59"/>
      <c r="G226" s="59"/>
      <c r="H226" s="327">
        <f t="shared" si="15"/>
        <v>0</v>
      </c>
      <c r="I226" s="45"/>
      <c r="J226" s="18"/>
      <c r="K226" s="327">
        <f t="shared" si="16"/>
        <v>0</v>
      </c>
      <c r="L226" s="45"/>
      <c r="M226" s="202">
        <f t="shared" si="17"/>
        <v>0</v>
      </c>
      <c r="N226" s="59"/>
      <c r="O226" s="329">
        <f t="shared" si="18"/>
        <v>0</v>
      </c>
      <c r="P226" s="330">
        <f t="shared" si="19"/>
        <v>0</v>
      </c>
      <c r="Q226" s="103"/>
    </row>
    <row r="227" spans="2:17" ht="14.15" customHeight="1">
      <c r="B227" s="324"/>
      <c r="C227" s="59"/>
      <c r="D227" s="59"/>
      <c r="E227" s="59"/>
      <c r="F227" s="59"/>
      <c r="G227" s="59"/>
      <c r="H227" s="327">
        <f t="shared" si="15"/>
        <v>0</v>
      </c>
      <c r="I227" s="45"/>
      <c r="J227" s="18"/>
      <c r="K227" s="327">
        <f t="shared" si="16"/>
        <v>0</v>
      </c>
      <c r="L227" s="45"/>
      <c r="M227" s="202">
        <f t="shared" si="17"/>
        <v>0</v>
      </c>
      <c r="N227" s="59"/>
      <c r="O227" s="329">
        <f t="shared" si="18"/>
        <v>0</v>
      </c>
      <c r="P227" s="330">
        <f t="shared" si="19"/>
        <v>0</v>
      </c>
      <c r="Q227" s="103"/>
    </row>
    <row r="228" spans="2:17" ht="14.15" customHeight="1">
      <c r="B228" s="324"/>
      <c r="C228" s="59"/>
      <c r="D228" s="59"/>
      <c r="E228" s="59"/>
      <c r="F228" s="59"/>
      <c r="G228" s="59"/>
      <c r="H228" s="327">
        <f t="shared" si="15"/>
        <v>0</v>
      </c>
      <c r="I228" s="45"/>
      <c r="J228" s="18"/>
      <c r="K228" s="327">
        <f t="shared" si="16"/>
        <v>0</v>
      </c>
      <c r="L228" s="45"/>
      <c r="M228" s="202">
        <f t="shared" si="17"/>
        <v>0</v>
      </c>
      <c r="N228" s="59"/>
      <c r="O228" s="329">
        <f t="shared" si="18"/>
        <v>0</v>
      </c>
      <c r="P228" s="330">
        <f t="shared" si="19"/>
        <v>0</v>
      </c>
      <c r="Q228" s="103"/>
    </row>
    <row r="229" spans="2:17" ht="14.15" customHeight="1">
      <c r="B229" s="324"/>
      <c r="C229" s="59"/>
      <c r="D229" s="59"/>
      <c r="E229" s="59"/>
      <c r="F229" s="59"/>
      <c r="G229" s="59"/>
      <c r="H229" s="327">
        <f t="shared" si="15"/>
        <v>0</v>
      </c>
      <c r="I229" s="45"/>
      <c r="J229" s="18"/>
      <c r="K229" s="327">
        <f t="shared" si="16"/>
        <v>0</v>
      </c>
      <c r="L229" s="45"/>
      <c r="M229" s="202">
        <f t="shared" si="17"/>
        <v>0</v>
      </c>
      <c r="N229" s="59"/>
      <c r="O229" s="329">
        <f t="shared" si="18"/>
        <v>0</v>
      </c>
      <c r="P229" s="330">
        <f t="shared" si="19"/>
        <v>0</v>
      </c>
      <c r="Q229" s="103"/>
    </row>
    <row r="230" spans="2:17" ht="14.15" customHeight="1">
      <c r="B230" s="324"/>
      <c r="C230" s="59"/>
      <c r="D230" s="59"/>
      <c r="E230" s="59"/>
      <c r="F230" s="59"/>
      <c r="G230" s="59"/>
      <c r="H230" s="327">
        <f t="shared" si="15"/>
        <v>0</v>
      </c>
      <c r="I230" s="45"/>
      <c r="J230" s="18"/>
      <c r="K230" s="327">
        <f t="shared" si="16"/>
        <v>0</v>
      </c>
      <c r="L230" s="45"/>
      <c r="M230" s="202">
        <f t="shared" si="17"/>
        <v>0</v>
      </c>
      <c r="N230" s="59"/>
      <c r="O230" s="329">
        <f t="shared" si="18"/>
        <v>0</v>
      </c>
      <c r="P230" s="330">
        <f t="shared" si="19"/>
        <v>0</v>
      </c>
      <c r="Q230" s="103"/>
    </row>
    <row r="231" spans="2:17" ht="14.15" customHeight="1">
      <c r="B231" s="324"/>
      <c r="C231" s="59"/>
      <c r="D231" s="59"/>
      <c r="E231" s="59"/>
      <c r="F231" s="59"/>
      <c r="G231" s="59"/>
      <c r="H231" s="327">
        <f t="shared" si="15"/>
        <v>0</v>
      </c>
      <c r="I231" s="45"/>
      <c r="J231" s="18"/>
      <c r="K231" s="327">
        <f t="shared" si="16"/>
        <v>0</v>
      </c>
      <c r="L231" s="45"/>
      <c r="M231" s="202">
        <f t="shared" si="17"/>
        <v>0</v>
      </c>
      <c r="N231" s="59"/>
      <c r="O231" s="329">
        <f t="shared" si="18"/>
        <v>0</v>
      </c>
      <c r="P231" s="330">
        <f t="shared" si="19"/>
        <v>0</v>
      </c>
      <c r="Q231" s="103"/>
    </row>
    <row r="232" spans="2:17" ht="14.15" customHeight="1">
      <c r="B232" s="324"/>
      <c r="C232" s="59"/>
      <c r="D232" s="59"/>
      <c r="E232" s="59"/>
      <c r="F232" s="59"/>
      <c r="G232" s="59"/>
      <c r="H232" s="327">
        <f t="shared" si="15"/>
        <v>0</v>
      </c>
      <c r="I232" s="45"/>
      <c r="J232" s="18"/>
      <c r="K232" s="327">
        <f t="shared" si="16"/>
        <v>0</v>
      </c>
      <c r="L232" s="45"/>
      <c r="M232" s="202">
        <f t="shared" si="17"/>
        <v>0</v>
      </c>
      <c r="N232" s="59"/>
      <c r="O232" s="329">
        <f t="shared" si="18"/>
        <v>0</v>
      </c>
      <c r="P232" s="330">
        <f t="shared" si="19"/>
        <v>0</v>
      </c>
      <c r="Q232" s="103"/>
    </row>
    <row r="233" spans="2:17" ht="14.15" customHeight="1">
      <c r="B233" s="324"/>
      <c r="C233" s="59"/>
      <c r="D233" s="59"/>
      <c r="E233" s="59"/>
      <c r="F233" s="59"/>
      <c r="G233" s="59"/>
      <c r="H233" s="327">
        <f t="shared" si="15"/>
        <v>0</v>
      </c>
      <c r="I233" s="45"/>
      <c r="J233" s="18"/>
      <c r="K233" s="327">
        <f t="shared" si="16"/>
        <v>0</v>
      </c>
      <c r="L233" s="45"/>
      <c r="M233" s="202">
        <f t="shared" si="17"/>
        <v>0</v>
      </c>
      <c r="N233" s="59"/>
      <c r="O233" s="329">
        <f t="shared" si="18"/>
        <v>0</v>
      </c>
      <c r="P233" s="330">
        <f t="shared" si="19"/>
        <v>0</v>
      </c>
      <c r="Q233" s="103"/>
    </row>
    <row r="234" spans="2:17" ht="14.15" customHeight="1">
      <c r="B234" s="324"/>
      <c r="C234" s="59"/>
      <c r="D234" s="59"/>
      <c r="E234" s="59"/>
      <c r="F234" s="59"/>
      <c r="G234" s="59"/>
      <c r="H234" s="327">
        <f t="shared" si="15"/>
        <v>0</v>
      </c>
      <c r="I234" s="45"/>
      <c r="J234" s="18"/>
      <c r="K234" s="327">
        <f t="shared" si="16"/>
        <v>0</v>
      </c>
      <c r="L234" s="45"/>
      <c r="M234" s="202">
        <f t="shared" si="17"/>
        <v>0</v>
      </c>
      <c r="N234" s="59"/>
      <c r="O234" s="329">
        <f t="shared" si="18"/>
        <v>0</v>
      </c>
      <c r="P234" s="330">
        <f t="shared" si="19"/>
        <v>0</v>
      </c>
      <c r="Q234" s="103"/>
    </row>
    <row r="235" spans="2:17" ht="14.15" customHeight="1">
      <c r="B235" s="324"/>
      <c r="C235" s="59"/>
      <c r="D235" s="59"/>
      <c r="E235" s="59"/>
      <c r="F235" s="59"/>
      <c r="G235" s="59"/>
      <c r="H235" s="327">
        <f t="shared" si="15"/>
        <v>0</v>
      </c>
      <c r="I235" s="45"/>
      <c r="J235" s="18"/>
      <c r="K235" s="327">
        <f t="shared" si="16"/>
        <v>0</v>
      </c>
      <c r="L235" s="45"/>
      <c r="M235" s="202">
        <f t="shared" si="17"/>
        <v>0</v>
      </c>
      <c r="N235" s="59"/>
      <c r="O235" s="329">
        <f t="shared" si="18"/>
        <v>0</v>
      </c>
      <c r="P235" s="330">
        <f t="shared" si="19"/>
        <v>0</v>
      </c>
      <c r="Q235" s="103"/>
    </row>
    <row r="236" spans="2:17" ht="14.15" customHeight="1">
      <c r="B236" s="324"/>
      <c r="C236" s="59"/>
      <c r="D236" s="59"/>
      <c r="E236" s="59"/>
      <c r="F236" s="59"/>
      <c r="G236" s="59"/>
      <c r="H236" s="327">
        <f t="shared" si="15"/>
        <v>0</v>
      </c>
      <c r="I236" s="45"/>
      <c r="J236" s="18"/>
      <c r="K236" s="327">
        <f t="shared" si="16"/>
        <v>0</v>
      </c>
      <c r="L236" s="45"/>
      <c r="M236" s="202">
        <f t="shared" si="17"/>
        <v>0</v>
      </c>
      <c r="N236" s="59"/>
      <c r="O236" s="329">
        <f t="shared" si="18"/>
        <v>0</v>
      </c>
      <c r="P236" s="330">
        <f t="shared" si="19"/>
        <v>0</v>
      </c>
      <c r="Q236" s="103"/>
    </row>
    <row r="237" spans="2:17" ht="14.15" customHeight="1">
      <c r="B237" s="324"/>
      <c r="C237" s="59"/>
      <c r="D237" s="59"/>
      <c r="E237" s="59"/>
      <c r="F237" s="59"/>
      <c r="G237" s="59"/>
      <c r="H237" s="327">
        <f t="shared" si="15"/>
        <v>0</v>
      </c>
      <c r="I237" s="45"/>
      <c r="J237" s="18"/>
      <c r="K237" s="327">
        <f t="shared" si="16"/>
        <v>0</v>
      </c>
      <c r="L237" s="45"/>
      <c r="M237" s="202">
        <f t="shared" si="17"/>
        <v>0</v>
      </c>
      <c r="N237" s="59"/>
      <c r="O237" s="329">
        <f t="shared" si="18"/>
        <v>0</v>
      </c>
      <c r="P237" s="330">
        <f t="shared" si="19"/>
        <v>0</v>
      </c>
      <c r="Q237" s="103"/>
    </row>
    <row r="238" spans="2:17" ht="14.15" customHeight="1">
      <c r="B238" s="324"/>
      <c r="C238" s="59"/>
      <c r="D238" s="59"/>
      <c r="E238" s="59"/>
      <c r="F238" s="59"/>
      <c r="G238" s="59"/>
      <c r="H238" s="327">
        <f t="shared" si="15"/>
        <v>0</v>
      </c>
      <c r="I238" s="45"/>
      <c r="J238" s="18"/>
      <c r="K238" s="327">
        <f t="shared" si="16"/>
        <v>0</v>
      </c>
      <c r="L238" s="45"/>
      <c r="M238" s="202">
        <f t="shared" si="17"/>
        <v>0</v>
      </c>
      <c r="N238" s="59"/>
      <c r="O238" s="329">
        <f t="shared" si="18"/>
        <v>0</v>
      </c>
      <c r="P238" s="330">
        <f t="shared" si="19"/>
        <v>0</v>
      </c>
      <c r="Q238" s="103"/>
    </row>
    <row r="239" spans="2:17" ht="14.15" customHeight="1">
      <c r="B239" s="324"/>
      <c r="C239" s="59"/>
      <c r="D239" s="59"/>
      <c r="E239" s="59"/>
      <c r="F239" s="59"/>
      <c r="G239" s="59"/>
      <c r="H239" s="327">
        <f t="shared" si="15"/>
        <v>0</v>
      </c>
      <c r="I239" s="45"/>
      <c r="J239" s="18"/>
      <c r="K239" s="327">
        <f t="shared" si="16"/>
        <v>0</v>
      </c>
      <c r="L239" s="45"/>
      <c r="M239" s="202">
        <f t="shared" si="17"/>
        <v>0</v>
      </c>
      <c r="N239" s="59"/>
      <c r="O239" s="329">
        <f t="shared" si="18"/>
        <v>0</v>
      </c>
      <c r="P239" s="330">
        <f t="shared" si="19"/>
        <v>0</v>
      </c>
      <c r="Q239" s="103"/>
    </row>
    <row r="240" spans="2:17" ht="14.15" customHeight="1">
      <c r="B240" s="324"/>
      <c r="C240" s="59"/>
      <c r="D240" s="59"/>
      <c r="E240" s="59"/>
      <c r="F240" s="59"/>
      <c r="G240" s="59"/>
      <c r="H240" s="327">
        <f t="shared" si="15"/>
        <v>0</v>
      </c>
      <c r="I240" s="45"/>
      <c r="J240" s="18"/>
      <c r="K240" s="327">
        <f t="shared" si="16"/>
        <v>0</v>
      </c>
      <c r="L240" s="45"/>
      <c r="M240" s="202">
        <f t="shared" si="17"/>
        <v>0</v>
      </c>
      <c r="N240" s="59"/>
      <c r="O240" s="329">
        <f t="shared" si="18"/>
        <v>0</v>
      </c>
      <c r="P240" s="330">
        <f t="shared" si="19"/>
        <v>0</v>
      </c>
      <c r="Q240" s="103"/>
    </row>
    <row r="241" spans="2:17" ht="14.15" customHeight="1">
      <c r="B241" s="324"/>
      <c r="C241" s="59"/>
      <c r="D241" s="59"/>
      <c r="E241" s="59"/>
      <c r="F241" s="59"/>
      <c r="G241" s="59"/>
      <c r="H241" s="327">
        <f t="shared" si="15"/>
        <v>0</v>
      </c>
      <c r="I241" s="45"/>
      <c r="J241" s="18"/>
      <c r="K241" s="327">
        <f t="shared" si="16"/>
        <v>0</v>
      </c>
      <c r="L241" s="45"/>
      <c r="M241" s="202">
        <f t="shared" si="17"/>
        <v>0</v>
      </c>
      <c r="N241" s="59"/>
      <c r="O241" s="329">
        <f t="shared" si="18"/>
        <v>0</v>
      </c>
      <c r="P241" s="330">
        <f t="shared" si="19"/>
        <v>0</v>
      </c>
      <c r="Q241" s="103"/>
    </row>
    <row r="242" spans="2:17" ht="14.15" customHeight="1">
      <c r="B242" s="324"/>
      <c r="C242" s="59"/>
      <c r="D242" s="59"/>
      <c r="E242" s="59"/>
      <c r="F242" s="59"/>
      <c r="G242" s="59"/>
      <c r="H242" s="327">
        <f t="shared" si="15"/>
        <v>0</v>
      </c>
      <c r="I242" s="45"/>
      <c r="J242" s="18"/>
      <c r="K242" s="327">
        <f t="shared" si="16"/>
        <v>0</v>
      </c>
      <c r="L242" s="45"/>
      <c r="M242" s="202">
        <f t="shared" si="17"/>
        <v>0</v>
      </c>
      <c r="N242" s="59"/>
      <c r="O242" s="329">
        <f t="shared" si="18"/>
        <v>0</v>
      </c>
      <c r="P242" s="330">
        <f t="shared" si="19"/>
        <v>0</v>
      </c>
      <c r="Q242" s="103"/>
    </row>
    <row r="243" spans="2:17" ht="14.15" customHeight="1">
      <c r="B243" s="324"/>
      <c r="C243" s="59"/>
      <c r="D243" s="59"/>
      <c r="E243" s="59"/>
      <c r="F243" s="59"/>
      <c r="G243" s="59"/>
      <c r="H243" s="327">
        <f t="shared" si="15"/>
        <v>0</v>
      </c>
      <c r="I243" s="45"/>
      <c r="J243" s="18"/>
      <c r="K243" s="327">
        <f t="shared" si="16"/>
        <v>0</v>
      </c>
      <c r="L243" s="45"/>
      <c r="M243" s="202">
        <f t="shared" si="17"/>
        <v>0</v>
      </c>
      <c r="N243" s="59"/>
      <c r="O243" s="329">
        <f t="shared" si="18"/>
        <v>0</v>
      </c>
      <c r="P243" s="330">
        <f t="shared" si="19"/>
        <v>0</v>
      </c>
      <c r="Q243" s="103"/>
    </row>
    <row r="244" spans="2:17" ht="14.15" customHeight="1">
      <c r="B244" s="324"/>
      <c r="C244" s="59"/>
      <c r="D244" s="59"/>
      <c r="E244" s="59"/>
      <c r="F244" s="59"/>
      <c r="G244" s="59"/>
      <c r="H244" s="327">
        <f t="shared" si="15"/>
        <v>0</v>
      </c>
      <c r="I244" s="45"/>
      <c r="J244" s="18"/>
      <c r="K244" s="327">
        <f t="shared" si="16"/>
        <v>0</v>
      </c>
      <c r="L244" s="45"/>
      <c r="M244" s="202">
        <f t="shared" si="17"/>
        <v>0</v>
      </c>
      <c r="N244" s="59"/>
      <c r="O244" s="329">
        <f t="shared" si="18"/>
        <v>0</v>
      </c>
      <c r="P244" s="330">
        <f t="shared" si="19"/>
        <v>0</v>
      </c>
      <c r="Q244" s="103"/>
    </row>
    <row r="245" spans="2:17" ht="14.15" customHeight="1">
      <c r="B245" s="324"/>
      <c r="C245" s="59"/>
      <c r="D245" s="59"/>
      <c r="E245" s="59"/>
      <c r="F245" s="59"/>
      <c r="G245" s="59"/>
      <c r="H245" s="327">
        <f t="shared" si="15"/>
        <v>0</v>
      </c>
      <c r="I245" s="45"/>
      <c r="J245" s="18"/>
      <c r="K245" s="327">
        <f t="shared" si="16"/>
        <v>0</v>
      </c>
      <c r="L245" s="45"/>
      <c r="M245" s="202">
        <f t="shared" si="17"/>
        <v>0</v>
      </c>
      <c r="N245" s="59"/>
      <c r="O245" s="329">
        <f t="shared" si="18"/>
        <v>0</v>
      </c>
      <c r="P245" s="330">
        <f t="shared" si="19"/>
        <v>0</v>
      </c>
      <c r="Q245" s="103"/>
    </row>
    <row r="246" spans="2:17" ht="14.15" customHeight="1">
      <c r="B246" s="324"/>
      <c r="C246" s="59"/>
      <c r="D246" s="59"/>
      <c r="E246" s="59"/>
      <c r="F246" s="59"/>
      <c r="G246" s="59"/>
      <c r="H246" s="327">
        <f t="shared" si="15"/>
        <v>0</v>
      </c>
      <c r="I246" s="45"/>
      <c r="J246" s="18"/>
      <c r="K246" s="327">
        <f t="shared" si="16"/>
        <v>0</v>
      </c>
      <c r="L246" s="45"/>
      <c r="M246" s="202">
        <f t="shared" si="17"/>
        <v>0</v>
      </c>
      <c r="N246" s="59"/>
      <c r="O246" s="329">
        <f t="shared" si="18"/>
        <v>0</v>
      </c>
      <c r="P246" s="330">
        <f t="shared" si="19"/>
        <v>0</v>
      </c>
      <c r="Q246" s="103"/>
    </row>
    <row r="247" spans="2:17" ht="14.15" customHeight="1">
      <c r="B247" s="324"/>
      <c r="C247" s="59"/>
      <c r="D247" s="59"/>
      <c r="E247" s="59"/>
      <c r="F247" s="59"/>
      <c r="G247" s="59"/>
      <c r="H247" s="327">
        <f t="shared" si="15"/>
        <v>0</v>
      </c>
      <c r="I247" s="45"/>
      <c r="J247" s="18"/>
      <c r="K247" s="327">
        <f t="shared" si="16"/>
        <v>0</v>
      </c>
      <c r="L247" s="45"/>
      <c r="M247" s="202">
        <f t="shared" si="17"/>
        <v>0</v>
      </c>
      <c r="N247" s="59"/>
      <c r="O247" s="329">
        <f t="shared" si="18"/>
        <v>0</v>
      </c>
      <c r="P247" s="330">
        <f t="shared" si="19"/>
        <v>0</v>
      </c>
      <c r="Q247" s="103"/>
    </row>
    <row r="248" spans="2:17" ht="14.15" customHeight="1">
      <c r="B248" s="324"/>
      <c r="C248" s="59"/>
      <c r="D248" s="59"/>
      <c r="E248" s="59"/>
      <c r="F248" s="59"/>
      <c r="G248" s="59"/>
      <c r="H248" s="327">
        <f t="shared" si="15"/>
        <v>0</v>
      </c>
      <c r="I248" s="45"/>
      <c r="J248" s="18"/>
      <c r="K248" s="327">
        <f t="shared" si="16"/>
        <v>0</v>
      </c>
      <c r="L248" s="45"/>
      <c r="M248" s="202">
        <f t="shared" si="17"/>
        <v>0</v>
      </c>
      <c r="N248" s="59"/>
      <c r="O248" s="329">
        <f t="shared" si="18"/>
        <v>0</v>
      </c>
      <c r="P248" s="330">
        <f t="shared" si="19"/>
        <v>0</v>
      </c>
      <c r="Q248" s="103"/>
    </row>
    <row r="249" spans="2:17" ht="14.15" customHeight="1">
      <c r="B249" s="324"/>
      <c r="C249" s="59"/>
      <c r="D249" s="59"/>
      <c r="E249" s="59"/>
      <c r="F249" s="59"/>
      <c r="G249" s="59"/>
      <c r="H249" s="327">
        <f t="shared" si="15"/>
        <v>0</v>
      </c>
      <c r="I249" s="45"/>
      <c r="J249" s="18"/>
      <c r="K249" s="327">
        <f t="shared" si="16"/>
        <v>0</v>
      </c>
      <c r="L249" s="45"/>
      <c r="M249" s="202">
        <f t="shared" si="17"/>
        <v>0</v>
      </c>
      <c r="N249" s="59"/>
      <c r="O249" s="329">
        <f t="shared" si="18"/>
        <v>0</v>
      </c>
      <c r="P249" s="330">
        <f t="shared" si="19"/>
        <v>0</v>
      </c>
      <c r="Q249" s="103"/>
    </row>
    <row r="250" spans="2:17" ht="14.15" customHeight="1">
      <c r="B250" s="324"/>
      <c r="C250" s="59"/>
      <c r="D250" s="59"/>
      <c r="E250" s="59"/>
      <c r="F250" s="59"/>
      <c r="G250" s="59"/>
      <c r="H250" s="327">
        <f t="shared" si="15"/>
        <v>0</v>
      </c>
      <c r="I250" s="45"/>
      <c r="J250" s="18"/>
      <c r="K250" s="327">
        <f t="shared" si="16"/>
        <v>0</v>
      </c>
      <c r="L250" s="45"/>
      <c r="M250" s="202">
        <f t="shared" si="17"/>
        <v>0</v>
      </c>
      <c r="N250" s="59"/>
      <c r="O250" s="329">
        <f t="shared" si="18"/>
        <v>0</v>
      </c>
      <c r="P250" s="330">
        <f t="shared" si="19"/>
        <v>0</v>
      </c>
      <c r="Q250" s="103"/>
    </row>
    <row r="251" spans="2:17" ht="14.15" customHeight="1">
      <c r="B251" s="324"/>
      <c r="C251" s="59"/>
      <c r="D251" s="59"/>
      <c r="E251" s="59"/>
      <c r="F251" s="59"/>
      <c r="G251" s="59"/>
      <c r="H251" s="327">
        <f t="shared" si="15"/>
        <v>0</v>
      </c>
      <c r="I251" s="45"/>
      <c r="J251" s="18"/>
      <c r="K251" s="327">
        <f t="shared" si="16"/>
        <v>0</v>
      </c>
      <c r="L251" s="45"/>
      <c r="M251" s="202">
        <f t="shared" si="17"/>
        <v>0</v>
      </c>
      <c r="N251" s="59"/>
      <c r="O251" s="329">
        <f t="shared" si="18"/>
        <v>0</v>
      </c>
      <c r="P251" s="330">
        <f t="shared" si="19"/>
        <v>0</v>
      </c>
      <c r="Q251" s="103"/>
    </row>
    <row r="252" spans="2:17" ht="14.15" customHeight="1">
      <c r="B252" s="324"/>
      <c r="C252" s="59"/>
      <c r="D252" s="59"/>
      <c r="E252" s="59"/>
      <c r="F252" s="59"/>
      <c r="G252" s="59"/>
      <c r="H252" s="327">
        <f t="shared" si="15"/>
        <v>0</v>
      </c>
      <c r="I252" s="45"/>
      <c r="J252" s="18"/>
      <c r="K252" s="327">
        <f t="shared" si="16"/>
        <v>0</v>
      </c>
      <c r="L252" s="45"/>
      <c r="M252" s="202">
        <f t="shared" si="17"/>
        <v>0</v>
      </c>
      <c r="N252" s="59"/>
      <c r="O252" s="329">
        <f t="shared" si="18"/>
        <v>0</v>
      </c>
      <c r="P252" s="330">
        <f t="shared" si="19"/>
        <v>0</v>
      </c>
      <c r="Q252" s="103"/>
    </row>
    <row r="253" spans="2:17" ht="14.15" customHeight="1">
      <c r="B253" s="324"/>
      <c r="C253" s="59"/>
      <c r="D253" s="59"/>
      <c r="E253" s="59"/>
      <c r="F253" s="59"/>
      <c r="G253" s="59"/>
      <c r="H253" s="327">
        <f t="shared" si="15"/>
        <v>0</v>
      </c>
      <c r="I253" s="45"/>
      <c r="J253" s="18"/>
      <c r="K253" s="327">
        <f t="shared" si="16"/>
        <v>0</v>
      </c>
      <c r="L253" s="45"/>
      <c r="M253" s="202">
        <f t="shared" si="17"/>
        <v>0</v>
      </c>
      <c r="N253" s="59"/>
      <c r="O253" s="329">
        <f t="shared" si="18"/>
        <v>0</v>
      </c>
      <c r="P253" s="330">
        <f t="shared" si="19"/>
        <v>0</v>
      </c>
      <c r="Q253" s="103"/>
    </row>
    <row r="254" spans="2:17" ht="14.15" customHeight="1">
      <c r="B254" s="324"/>
      <c r="C254" s="59"/>
      <c r="D254" s="59"/>
      <c r="E254" s="59"/>
      <c r="F254" s="59"/>
      <c r="G254" s="59"/>
      <c r="H254" s="327">
        <f t="shared" si="15"/>
        <v>0</v>
      </c>
      <c r="I254" s="45"/>
      <c r="J254" s="18"/>
      <c r="K254" s="327">
        <f t="shared" si="16"/>
        <v>0</v>
      </c>
      <c r="L254" s="45"/>
      <c r="M254" s="202">
        <f t="shared" si="17"/>
        <v>0</v>
      </c>
      <c r="N254" s="59"/>
      <c r="O254" s="329">
        <f t="shared" si="18"/>
        <v>0</v>
      </c>
      <c r="P254" s="330">
        <f t="shared" si="19"/>
        <v>0</v>
      </c>
      <c r="Q254" s="103"/>
    </row>
    <row r="255" spans="2:17" ht="14.15" customHeight="1">
      <c r="B255" s="324"/>
      <c r="C255" s="59"/>
      <c r="D255" s="59"/>
      <c r="E255" s="59"/>
      <c r="F255" s="59"/>
      <c r="G255" s="59"/>
      <c r="H255" s="327">
        <f t="shared" si="15"/>
        <v>0</v>
      </c>
      <c r="I255" s="45"/>
      <c r="J255" s="18"/>
      <c r="K255" s="327">
        <f t="shared" si="16"/>
        <v>0</v>
      </c>
      <c r="L255" s="45"/>
      <c r="M255" s="202">
        <f t="shared" si="17"/>
        <v>0</v>
      </c>
      <c r="N255" s="59"/>
      <c r="O255" s="329">
        <f t="shared" si="18"/>
        <v>0</v>
      </c>
      <c r="P255" s="330">
        <f t="shared" si="19"/>
        <v>0</v>
      </c>
      <c r="Q255" s="103"/>
    </row>
    <row r="256" spans="2:17" ht="14.15" customHeight="1">
      <c r="B256" s="324"/>
      <c r="C256" s="59"/>
      <c r="D256" s="59"/>
      <c r="E256" s="59"/>
      <c r="F256" s="59"/>
      <c r="G256" s="59"/>
      <c r="H256" s="327">
        <f t="shared" si="15"/>
        <v>0</v>
      </c>
      <c r="I256" s="45"/>
      <c r="J256" s="18"/>
      <c r="K256" s="327">
        <f t="shared" si="16"/>
        <v>0</v>
      </c>
      <c r="L256" s="45"/>
      <c r="M256" s="202">
        <f t="shared" si="17"/>
        <v>0</v>
      </c>
      <c r="N256" s="59"/>
      <c r="O256" s="329">
        <f t="shared" si="18"/>
        <v>0</v>
      </c>
      <c r="P256" s="330">
        <f t="shared" si="19"/>
        <v>0</v>
      </c>
      <c r="Q256" s="103"/>
    </row>
    <row r="257" spans="1:19" ht="14.15" customHeight="1">
      <c r="B257" s="324"/>
      <c r="C257" s="59"/>
      <c r="D257" s="59"/>
      <c r="E257" s="59"/>
      <c r="F257" s="59"/>
      <c r="G257" s="59"/>
      <c r="H257" s="327">
        <f t="shared" si="15"/>
        <v>0</v>
      </c>
      <c r="I257" s="45"/>
      <c r="J257" s="18"/>
      <c r="K257" s="327">
        <f t="shared" si="16"/>
        <v>0</v>
      </c>
      <c r="L257" s="45"/>
      <c r="M257" s="202">
        <f t="shared" si="17"/>
        <v>0</v>
      </c>
      <c r="N257" s="59"/>
      <c r="O257" s="329">
        <f t="shared" si="18"/>
        <v>0</v>
      </c>
      <c r="P257" s="330">
        <f t="shared" si="19"/>
        <v>0</v>
      </c>
      <c r="Q257" s="103"/>
    </row>
    <row r="258" spans="1:19" ht="14.15" customHeight="1">
      <c r="B258" s="324"/>
      <c r="C258" s="59"/>
      <c r="D258" s="59"/>
      <c r="E258" s="59"/>
      <c r="F258" s="59"/>
      <c r="G258" s="59"/>
      <c r="H258" s="327">
        <f t="shared" si="15"/>
        <v>0</v>
      </c>
      <c r="I258" s="45"/>
      <c r="J258" s="18"/>
      <c r="K258" s="327">
        <f t="shared" si="16"/>
        <v>0</v>
      </c>
      <c r="L258" s="45"/>
      <c r="M258" s="202">
        <f t="shared" si="17"/>
        <v>0</v>
      </c>
      <c r="N258" s="59"/>
      <c r="O258" s="329">
        <f t="shared" si="18"/>
        <v>0</v>
      </c>
      <c r="P258" s="330">
        <f t="shared" si="19"/>
        <v>0</v>
      </c>
      <c r="Q258" s="103"/>
    </row>
    <row r="259" spans="1:19" ht="14.15" customHeight="1">
      <c r="B259" s="324"/>
      <c r="C259" s="59"/>
      <c r="D259" s="59"/>
      <c r="E259" s="59"/>
      <c r="F259" s="59"/>
      <c r="G259" s="59"/>
      <c r="H259" s="327">
        <f t="shared" si="15"/>
        <v>0</v>
      </c>
      <c r="I259" s="45"/>
      <c r="J259" s="18"/>
      <c r="K259" s="327">
        <f t="shared" si="16"/>
        <v>0</v>
      </c>
      <c r="L259" s="45"/>
      <c r="M259" s="202">
        <f t="shared" si="17"/>
        <v>0</v>
      </c>
      <c r="N259" s="59"/>
      <c r="O259" s="329">
        <f t="shared" si="18"/>
        <v>0</v>
      </c>
      <c r="P259" s="330">
        <f t="shared" si="19"/>
        <v>0</v>
      </c>
      <c r="Q259" s="103"/>
    </row>
    <row r="260" spans="1:19" ht="14.15" customHeight="1">
      <c r="B260" s="324"/>
      <c r="C260" s="59"/>
      <c r="D260" s="59"/>
      <c r="E260" s="59"/>
      <c r="F260" s="59"/>
      <c r="G260" s="59"/>
      <c r="H260" s="327">
        <f t="shared" si="15"/>
        <v>0</v>
      </c>
      <c r="I260" s="45"/>
      <c r="J260" s="18"/>
      <c r="K260" s="327">
        <f t="shared" si="16"/>
        <v>0</v>
      </c>
      <c r="L260" s="45"/>
      <c r="M260" s="202">
        <f t="shared" si="17"/>
        <v>0</v>
      </c>
      <c r="N260" s="59"/>
      <c r="O260" s="329">
        <f t="shared" si="18"/>
        <v>0</v>
      </c>
      <c r="P260" s="330">
        <f t="shared" si="19"/>
        <v>0</v>
      </c>
      <c r="Q260" s="103"/>
    </row>
    <row r="261" spans="1:19" ht="14.15" customHeight="1">
      <c r="B261" s="324"/>
      <c r="C261" s="59"/>
      <c r="D261" s="59"/>
      <c r="E261" s="59"/>
      <c r="F261" s="59"/>
      <c r="G261" s="59"/>
      <c r="H261" s="327">
        <f t="shared" si="15"/>
        <v>0</v>
      </c>
      <c r="I261" s="45"/>
      <c r="J261" s="18"/>
      <c r="K261" s="327">
        <f t="shared" si="16"/>
        <v>0</v>
      </c>
      <c r="L261" s="45"/>
      <c r="M261" s="202">
        <f t="shared" si="17"/>
        <v>0</v>
      </c>
      <c r="N261" s="59"/>
      <c r="O261" s="329">
        <f t="shared" si="18"/>
        <v>0</v>
      </c>
      <c r="P261" s="330">
        <f t="shared" si="19"/>
        <v>0</v>
      </c>
      <c r="Q261" s="103"/>
    </row>
    <row r="262" spans="1:19" ht="15" customHeight="1">
      <c r="B262" s="244"/>
      <c r="C262" s="342"/>
      <c r="D262" s="342"/>
      <c r="E262" s="342"/>
      <c r="F262" s="342"/>
      <c r="G262" s="342"/>
      <c r="H262" s="331">
        <f t="shared" si="15"/>
        <v>0</v>
      </c>
      <c r="I262" s="45"/>
      <c r="J262" s="205"/>
      <c r="K262" s="331">
        <f t="shared" si="16"/>
        <v>0</v>
      </c>
      <c r="L262" s="45"/>
      <c r="M262" s="332">
        <f t="shared" si="17"/>
        <v>0</v>
      </c>
      <c r="N262" s="342"/>
      <c r="O262" s="333">
        <f t="shared" si="18"/>
        <v>0</v>
      </c>
      <c r="P262" s="334">
        <f t="shared" si="19"/>
        <v>0</v>
      </c>
      <c r="Q262" s="343"/>
    </row>
    <row r="263" spans="1:19" ht="15" customHeight="1">
      <c r="B263" s="335" t="s">
        <v>754</v>
      </c>
      <c r="C263" s="336">
        <f>SUM(C13:C262)</f>
        <v>2135.3166567969802</v>
      </c>
      <c r="D263" s="336">
        <f>SUM(D13:D262)</f>
        <v>0</v>
      </c>
      <c r="E263" s="336">
        <f>SUM(E13:E262)</f>
        <v>0</v>
      </c>
      <c r="F263" s="336">
        <f>SUM(F13:F262)</f>
        <v>1955.8606634946004</v>
      </c>
      <c r="G263" s="337">
        <f>SUM(G13:G262)</f>
        <v>1866.9692669999999</v>
      </c>
      <c r="H263" s="341"/>
      <c r="J263" s="344"/>
      <c r="K263" s="115"/>
      <c r="M263" s="345"/>
      <c r="N263" s="338">
        <f>SUM(N13:N262)</f>
        <v>5429.6123839589363</v>
      </c>
      <c r="O263" s="346"/>
      <c r="P263" s="338">
        <f>SUM(P13:P262)</f>
        <v>1.6561021292418905</v>
      </c>
      <c r="Q263" s="338">
        <f>(1-P263)*100</f>
        <v>-65.610212924189042</v>
      </c>
      <c r="R263" s="339">
        <f>1-SUM(O13:O262)</f>
        <v>0.45432510373733548</v>
      </c>
      <c r="S263" s="35"/>
    </row>
    <row r="264" spans="1:19" ht="14.15" customHeight="1">
      <c r="B264" s="33"/>
      <c r="C264" s="33"/>
      <c r="D264" s="33"/>
      <c r="E264" s="33"/>
      <c r="F264" s="33"/>
      <c r="G264" s="33"/>
      <c r="N264" s="33"/>
      <c r="P264" s="33"/>
      <c r="Q264" s="33"/>
      <c r="R264" s="33"/>
    </row>
    <row r="265" spans="1:19" ht="14.15" customHeight="1"/>
    <row r="266" spans="1:19" ht="14.15" customHeight="1"/>
    <row r="267" spans="1:19" ht="15" customHeight="1"/>
    <row r="268" spans="1:19" ht="14.15" customHeight="1">
      <c r="A268" s="551" t="s">
        <v>147</v>
      </c>
      <c r="B268" s="33"/>
      <c r="C268" s="33" t="s">
        <v>42</v>
      </c>
      <c r="D268" s="33"/>
      <c r="E268" s="33"/>
      <c r="F268" s="63"/>
      <c r="G268" s="35"/>
    </row>
    <row r="269" spans="1:19" ht="14.15" customHeight="1">
      <c r="A269" s="541"/>
      <c r="G269" s="35"/>
    </row>
    <row r="270" spans="1:19" ht="14.15" customHeight="1">
      <c r="A270" s="541" t="s">
        <v>43</v>
      </c>
      <c r="C270" s="36" t="s">
        <v>42</v>
      </c>
      <c r="G270" s="35"/>
    </row>
    <row r="271" spans="1:19" ht="14.15" customHeight="1">
      <c r="A271" s="541"/>
      <c r="G271" s="35"/>
    </row>
    <row r="272" spans="1:19" ht="15" customHeight="1">
      <c r="A272" s="552" t="s">
        <v>294</v>
      </c>
      <c r="B272" s="38"/>
      <c r="C272" s="340" t="s">
        <v>149</v>
      </c>
      <c r="D272" s="100"/>
      <c r="G272" s="35"/>
    </row>
    <row r="273" spans="1:6" ht="14.15" customHeight="1">
      <c r="A273" s="33"/>
      <c r="B273" s="33"/>
      <c r="C273" s="33"/>
      <c r="D273" s="33"/>
      <c r="E273" s="33"/>
      <c r="F273" s="33"/>
    </row>
    <row r="274" spans="1:6" ht="14.15" customHeight="1"/>
    <row r="275" spans="1:6" ht="14.15" customHeight="1"/>
  </sheetData>
  <mergeCells count="17">
    <mergeCell ref="A6:G6"/>
    <mergeCell ref="J10:J12"/>
    <mergeCell ref="B10:B12"/>
    <mergeCell ref="Q10:Q12"/>
    <mergeCell ref="K10:K12"/>
    <mergeCell ref="O10:O12"/>
    <mergeCell ref="E10:E12"/>
    <mergeCell ref="F10:F12"/>
    <mergeCell ref="C10:C12"/>
    <mergeCell ref="D10:D12"/>
    <mergeCell ref="G10:G12"/>
    <mergeCell ref="H10:H12"/>
    <mergeCell ref="R10:R12"/>
    <mergeCell ref="P10:P12"/>
    <mergeCell ref="N10:N12"/>
    <mergeCell ref="M10:M12"/>
    <mergeCell ref="A7:G7"/>
  </mergeCell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72"/>
  <sheetViews>
    <sheetView zoomScaleNormal="100" workbookViewId="0">
      <selection sqref="A1:XFD1048576"/>
    </sheetView>
  </sheetViews>
  <sheetFormatPr defaultColWidth="13.7265625" defaultRowHeight="12.5"/>
  <cols>
    <col min="1" max="1" width="11.26953125" customWidth="1"/>
    <col min="2" max="2" width="22.7265625" customWidth="1"/>
    <col min="3" max="3" width="6.26953125" customWidth="1"/>
    <col min="4" max="4" width="6.54296875" customWidth="1"/>
    <col min="5" max="5" width="2.6328125" customWidth="1"/>
    <col min="6" max="7" width="22.7265625" customWidth="1"/>
    <col min="8" max="8" width="35.54296875" customWidth="1"/>
    <col min="9" max="40" width="22.7265625" customWidth="1"/>
  </cols>
  <sheetData>
    <row r="1" spans="1:30" ht="22.5" customHeight="1">
      <c r="A1" s="527" t="s">
        <v>1049</v>
      </c>
    </row>
    <row r="2" spans="1:30" ht="22.5" customHeight="1">
      <c r="A2" s="536"/>
    </row>
    <row r="3" spans="1:30" ht="22.5" customHeight="1">
      <c r="A3" s="528" t="s">
        <v>1</v>
      </c>
    </row>
    <row r="4" spans="1:30" ht="20.149999999999999" customHeight="1">
      <c r="A4" s="347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</row>
    <row r="5" spans="1:30" ht="20.149999999999999" customHeight="1">
      <c r="A5" s="650" t="s">
        <v>1050</v>
      </c>
      <c r="B5" s="650"/>
      <c r="C5" s="650"/>
      <c r="D5" s="650"/>
      <c r="E5" s="650"/>
      <c r="F5" s="650"/>
      <c r="G5" s="650"/>
      <c r="H5" s="650"/>
      <c r="I5" s="650"/>
      <c r="J5" s="650"/>
      <c r="K5" s="650"/>
      <c r="L5" s="650"/>
      <c r="M5" s="650"/>
    </row>
    <row r="6" spans="1:30" ht="14.15" customHeight="1" thickBot="1"/>
    <row r="7" spans="1:30" ht="30" customHeight="1">
      <c r="A7" s="349" t="s">
        <v>1051</v>
      </c>
      <c r="B7" s="350" t="s">
        <v>5</v>
      </c>
      <c r="C7" s="351" t="s">
        <v>6</v>
      </c>
      <c r="D7" s="352" t="s">
        <v>1052</v>
      </c>
      <c r="E7" s="103"/>
    </row>
    <row r="8" spans="1:30" ht="15" customHeight="1">
      <c r="A8" s="115"/>
      <c r="B8" s="75"/>
      <c r="C8" s="75"/>
      <c r="D8" s="75"/>
      <c r="F8" s="653">
        <v>1</v>
      </c>
      <c r="G8" s="654"/>
      <c r="H8" s="653">
        <v>2</v>
      </c>
      <c r="I8" s="654"/>
      <c r="J8" s="653">
        <v>3</v>
      </c>
      <c r="K8" s="654"/>
      <c r="L8" s="653">
        <v>4</v>
      </c>
      <c r="M8" s="654"/>
      <c r="N8" s="653">
        <v>5</v>
      </c>
      <c r="O8" s="654"/>
      <c r="P8" s="653">
        <v>6</v>
      </c>
      <c r="Q8" s="654"/>
      <c r="R8" s="653">
        <v>7</v>
      </c>
      <c r="S8" s="654"/>
      <c r="T8" s="653">
        <v>8</v>
      </c>
      <c r="U8" s="654"/>
      <c r="V8" s="653">
        <v>9</v>
      </c>
      <c r="W8" s="654"/>
      <c r="X8" s="653">
        <v>10</v>
      </c>
      <c r="Y8" s="654"/>
      <c r="Z8" s="653">
        <v>11</v>
      </c>
      <c r="AA8" s="654"/>
      <c r="AB8" s="653">
        <v>12</v>
      </c>
      <c r="AC8" s="654"/>
      <c r="AD8" s="61"/>
    </row>
    <row r="9" spans="1:30" ht="27.65" customHeight="1">
      <c r="B9" s="623" t="s">
        <v>1053</v>
      </c>
      <c r="C9" s="624"/>
      <c r="D9" s="625"/>
      <c r="E9" s="60"/>
      <c r="F9" s="626" t="s">
        <v>1054</v>
      </c>
      <c r="G9" s="655"/>
      <c r="H9" s="655"/>
      <c r="I9" s="655"/>
      <c r="J9" s="655"/>
      <c r="K9" s="655"/>
      <c r="L9" s="655"/>
      <c r="M9" s="627"/>
      <c r="N9" s="626" t="s">
        <v>1055</v>
      </c>
      <c r="O9" s="655"/>
      <c r="P9" s="655"/>
      <c r="Q9" s="655"/>
      <c r="R9" s="655"/>
      <c r="S9" s="655"/>
      <c r="T9" s="655"/>
      <c r="U9" s="627"/>
      <c r="V9" s="626" t="s">
        <v>1056</v>
      </c>
      <c r="W9" s="655"/>
      <c r="X9" s="655"/>
      <c r="Y9" s="655"/>
      <c r="Z9" s="655"/>
      <c r="AA9" s="655"/>
      <c r="AB9" s="655"/>
      <c r="AC9" s="627"/>
      <c r="AD9" s="103"/>
    </row>
    <row r="10" spans="1:30" ht="35.9" customHeight="1">
      <c r="B10" s="353" t="s">
        <v>1057</v>
      </c>
      <c r="C10" s="412"/>
      <c r="D10" s="413"/>
      <c r="E10" s="60"/>
      <c r="F10" s="354" t="s">
        <v>1058</v>
      </c>
      <c r="G10" s="355" t="s">
        <v>13</v>
      </c>
      <c r="H10" s="355" t="s">
        <v>1059</v>
      </c>
      <c r="I10" s="355" t="s">
        <v>13</v>
      </c>
      <c r="J10" s="355" t="s">
        <v>1060</v>
      </c>
      <c r="K10" s="355" t="s">
        <v>13</v>
      </c>
      <c r="L10" s="355" t="s">
        <v>1061</v>
      </c>
      <c r="M10" s="356" t="s">
        <v>13</v>
      </c>
      <c r="N10" s="354" t="s">
        <v>1058</v>
      </c>
      <c r="O10" s="355" t="s">
        <v>13</v>
      </c>
      <c r="P10" s="355" t="s">
        <v>1059</v>
      </c>
      <c r="Q10" s="355" t="s">
        <v>13</v>
      </c>
      <c r="R10" s="355" t="s">
        <v>1060</v>
      </c>
      <c r="S10" s="355" t="s">
        <v>13</v>
      </c>
      <c r="T10" s="355" t="s">
        <v>1061</v>
      </c>
      <c r="U10" s="356" t="s">
        <v>13</v>
      </c>
      <c r="V10" s="354" t="s">
        <v>1058</v>
      </c>
      <c r="W10" s="355" t="s">
        <v>13</v>
      </c>
      <c r="X10" s="355" t="s">
        <v>1059</v>
      </c>
      <c r="Y10" s="355" t="s">
        <v>13</v>
      </c>
      <c r="Z10" s="355" t="s">
        <v>1062</v>
      </c>
      <c r="AA10" s="355" t="s">
        <v>13</v>
      </c>
      <c r="AB10" s="355" t="s">
        <v>1061</v>
      </c>
      <c r="AC10" s="356" t="s">
        <v>36</v>
      </c>
      <c r="AD10" s="103"/>
    </row>
    <row r="11" spans="1:30" ht="14.15" customHeight="1">
      <c r="A11" s="357" t="s">
        <v>1063</v>
      </c>
      <c r="B11" s="358" t="s">
        <v>1064</v>
      </c>
      <c r="C11" s="65" t="s">
        <v>1065</v>
      </c>
      <c r="D11" s="66" t="s">
        <v>776</v>
      </c>
      <c r="E11" s="60"/>
      <c r="F11" s="361"/>
      <c r="G11" s="359" t="s">
        <v>1066</v>
      </c>
      <c r="H11" s="359" t="s">
        <v>1066</v>
      </c>
      <c r="I11" s="359" t="s">
        <v>1066</v>
      </c>
      <c r="J11" s="359" t="s">
        <v>1066</v>
      </c>
      <c r="K11" s="359" t="s">
        <v>1066</v>
      </c>
      <c r="L11" s="359" t="s">
        <v>1066</v>
      </c>
      <c r="M11" s="360" t="s">
        <v>1066</v>
      </c>
      <c r="N11" s="361" t="s">
        <v>1066</v>
      </c>
      <c r="O11" s="359" t="s">
        <v>1066</v>
      </c>
      <c r="P11" s="359" t="s">
        <v>1066</v>
      </c>
      <c r="Q11" s="359" t="s">
        <v>1066</v>
      </c>
      <c r="R11" s="359" t="s">
        <v>1066</v>
      </c>
      <c r="S11" s="359" t="s">
        <v>1066</v>
      </c>
      <c r="T11" s="359" t="s">
        <v>1066</v>
      </c>
      <c r="U11" s="360" t="s">
        <v>1066</v>
      </c>
      <c r="V11" s="233">
        <v>4702</v>
      </c>
      <c r="W11" s="362" t="s">
        <v>20</v>
      </c>
      <c r="X11" s="363">
        <v>2</v>
      </c>
      <c r="Y11" s="362" t="s">
        <v>20</v>
      </c>
      <c r="Z11" s="363">
        <v>2</v>
      </c>
      <c r="AA11" s="362" t="s">
        <v>20</v>
      </c>
      <c r="AB11" s="364">
        <f t="shared" ref="AB11:AB24" si="0">1-(X11/V11)</f>
        <v>0.99957464908549554</v>
      </c>
      <c r="AC11" s="365" t="s">
        <v>20</v>
      </c>
      <c r="AD11" s="103"/>
    </row>
    <row r="12" spans="1:30" ht="14.15" customHeight="1">
      <c r="A12" s="366" t="s">
        <v>1067</v>
      </c>
      <c r="B12" s="367" t="s">
        <v>1068</v>
      </c>
      <c r="C12" s="70" t="s">
        <v>1065</v>
      </c>
      <c r="D12" s="71" t="s">
        <v>776</v>
      </c>
      <c r="E12" s="60"/>
      <c r="F12" s="374"/>
      <c r="G12" s="368" t="s">
        <v>1066</v>
      </c>
      <c r="H12" s="368" t="s">
        <v>1066</v>
      </c>
      <c r="I12" s="368" t="s">
        <v>1066</v>
      </c>
      <c r="J12" s="368" t="s">
        <v>1066</v>
      </c>
      <c r="K12" s="368" t="s">
        <v>1066</v>
      </c>
      <c r="L12" s="368" t="s">
        <v>1066</v>
      </c>
      <c r="M12" s="369" t="s">
        <v>1066</v>
      </c>
      <c r="N12" s="374"/>
      <c r="O12" s="368"/>
      <c r="P12" s="368"/>
      <c r="Q12" s="368"/>
      <c r="R12" s="368"/>
      <c r="S12" s="368" t="s">
        <v>1066</v>
      </c>
      <c r="T12" s="368" t="s">
        <v>1066</v>
      </c>
      <c r="U12" s="369" t="s">
        <v>1066</v>
      </c>
      <c r="V12" s="235">
        <v>4819</v>
      </c>
      <c r="W12" s="362" t="s">
        <v>20</v>
      </c>
      <c r="X12" s="370">
        <v>1</v>
      </c>
      <c r="Y12" s="362" t="s">
        <v>20</v>
      </c>
      <c r="Z12" s="370">
        <v>1</v>
      </c>
      <c r="AA12" s="362" t="s">
        <v>20</v>
      </c>
      <c r="AB12" s="371">
        <f t="shared" si="0"/>
        <v>0.99979248806806387</v>
      </c>
      <c r="AC12" s="365" t="s">
        <v>20</v>
      </c>
      <c r="AD12" s="103"/>
    </row>
    <row r="13" spans="1:30" ht="14.15" customHeight="1">
      <c r="A13" s="366" t="s">
        <v>1069</v>
      </c>
      <c r="B13" s="372" t="s">
        <v>1070</v>
      </c>
      <c r="C13" s="70" t="s">
        <v>1065</v>
      </c>
      <c r="D13" s="71" t="s">
        <v>776</v>
      </c>
      <c r="E13" s="60"/>
      <c r="F13" s="235">
        <v>25585</v>
      </c>
      <c r="G13" s="373" t="s">
        <v>20</v>
      </c>
      <c r="H13" s="370">
        <v>20</v>
      </c>
      <c r="I13" s="373" t="s">
        <v>20</v>
      </c>
      <c r="J13" s="370">
        <v>18</v>
      </c>
      <c r="K13" s="373" t="s">
        <v>20</v>
      </c>
      <c r="L13" s="371">
        <f>1-(H13/F13)</f>
        <v>0.99921829196794998</v>
      </c>
      <c r="M13" s="236" t="s">
        <v>20</v>
      </c>
      <c r="N13" s="235">
        <v>48427</v>
      </c>
      <c r="O13" s="373" t="s">
        <v>20</v>
      </c>
      <c r="P13" s="370">
        <v>62</v>
      </c>
      <c r="Q13" s="373" t="s">
        <v>20</v>
      </c>
      <c r="R13" s="370">
        <v>55</v>
      </c>
      <c r="S13" s="373" t="s">
        <v>20</v>
      </c>
      <c r="T13" s="371">
        <f>1-(P13/N13)</f>
        <v>0.99871972246887064</v>
      </c>
      <c r="U13" s="236" t="s">
        <v>20</v>
      </c>
      <c r="V13" s="235">
        <v>14961</v>
      </c>
      <c r="W13" s="362" t="s">
        <v>20</v>
      </c>
      <c r="X13" s="370">
        <v>39</v>
      </c>
      <c r="Y13" s="362" t="s">
        <v>20</v>
      </c>
      <c r="Z13" s="370">
        <v>34</v>
      </c>
      <c r="AA13" s="362" t="s">
        <v>20</v>
      </c>
      <c r="AB13" s="371">
        <f t="shared" si="0"/>
        <v>0.99739322237818329</v>
      </c>
      <c r="AC13" s="365" t="s">
        <v>20</v>
      </c>
      <c r="AD13" s="103"/>
    </row>
    <row r="14" spans="1:30" ht="14.15" customHeight="1">
      <c r="A14" s="366" t="s">
        <v>1071</v>
      </c>
      <c r="B14" s="367" t="s">
        <v>1072</v>
      </c>
      <c r="C14" s="70" t="s">
        <v>1065</v>
      </c>
      <c r="D14" s="71" t="s">
        <v>776</v>
      </c>
      <c r="E14" s="60"/>
      <c r="F14" s="235">
        <v>25585</v>
      </c>
      <c r="G14" s="373" t="s">
        <v>20</v>
      </c>
      <c r="H14" s="370">
        <v>0</v>
      </c>
      <c r="I14" s="373" t="s">
        <v>20</v>
      </c>
      <c r="J14" s="370">
        <v>0</v>
      </c>
      <c r="K14" s="373" t="s">
        <v>20</v>
      </c>
      <c r="L14" s="371">
        <f>1-(H14/F14)</f>
        <v>1</v>
      </c>
      <c r="M14" s="236" t="s">
        <v>20</v>
      </c>
      <c r="N14" s="235">
        <v>48427</v>
      </c>
      <c r="O14" s="373" t="s">
        <v>20</v>
      </c>
      <c r="P14" s="370">
        <v>3</v>
      </c>
      <c r="Q14" s="373" t="s">
        <v>20</v>
      </c>
      <c r="R14" s="370">
        <v>3</v>
      </c>
      <c r="S14" s="373" t="s">
        <v>20</v>
      </c>
      <c r="T14" s="371">
        <f>1-(P14/N14)</f>
        <v>0.99993805108720346</v>
      </c>
      <c r="U14" s="236" t="s">
        <v>20</v>
      </c>
      <c r="V14" s="235">
        <v>14961</v>
      </c>
      <c r="W14" s="362" t="s">
        <v>20</v>
      </c>
      <c r="X14" s="370">
        <v>1</v>
      </c>
      <c r="Y14" s="362" t="s">
        <v>20</v>
      </c>
      <c r="Z14" s="370">
        <v>1</v>
      </c>
      <c r="AA14" s="362" t="s">
        <v>20</v>
      </c>
      <c r="AB14" s="371">
        <f t="shared" si="0"/>
        <v>0.99993315954815853</v>
      </c>
      <c r="AC14" s="365" t="s">
        <v>20</v>
      </c>
      <c r="AD14" s="103"/>
    </row>
    <row r="15" spans="1:30" ht="14.15" customHeight="1">
      <c r="A15" s="366" t="s">
        <v>1073</v>
      </c>
      <c r="B15" s="367" t="s">
        <v>1074</v>
      </c>
      <c r="C15" s="70" t="s">
        <v>1065</v>
      </c>
      <c r="D15" s="71" t="s">
        <v>776</v>
      </c>
      <c r="E15" s="60"/>
      <c r="F15" s="374"/>
      <c r="G15" s="368"/>
      <c r="H15" s="368"/>
      <c r="I15" s="368"/>
      <c r="J15" s="368"/>
      <c r="K15" s="368" t="s">
        <v>1066</v>
      </c>
      <c r="L15" s="368" t="s">
        <v>1066</v>
      </c>
      <c r="M15" s="369" t="s">
        <v>1066</v>
      </c>
      <c r="N15" s="374" t="s">
        <v>1066</v>
      </c>
      <c r="O15" s="368" t="s">
        <v>1066</v>
      </c>
      <c r="P15" s="368" t="s">
        <v>1066</v>
      </c>
      <c r="Q15" s="368" t="s">
        <v>1066</v>
      </c>
      <c r="R15" s="368" t="s">
        <v>1066</v>
      </c>
      <c r="S15" s="368" t="s">
        <v>1066</v>
      </c>
      <c r="T15" s="368" t="s">
        <v>1066</v>
      </c>
      <c r="U15" s="369"/>
      <c r="V15" s="235">
        <v>4818</v>
      </c>
      <c r="W15" s="362" t="s">
        <v>20</v>
      </c>
      <c r="X15" s="370">
        <v>1</v>
      </c>
      <c r="Y15" s="362" t="s">
        <v>20</v>
      </c>
      <c r="Z15" s="370">
        <v>1</v>
      </c>
      <c r="AA15" s="362" t="s">
        <v>20</v>
      </c>
      <c r="AB15" s="371">
        <f t="shared" si="0"/>
        <v>0.99979244499792441</v>
      </c>
      <c r="AC15" s="365" t="s">
        <v>20</v>
      </c>
      <c r="AD15" s="103"/>
    </row>
    <row r="16" spans="1:30" ht="14.15" customHeight="1">
      <c r="A16" s="366" t="s">
        <v>1075</v>
      </c>
      <c r="B16" s="372" t="s">
        <v>1076</v>
      </c>
      <c r="C16" s="70" t="s">
        <v>1065</v>
      </c>
      <c r="D16" s="71" t="s">
        <v>776</v>
      </c>
      <c r="E16" s="60"/>
      <c r="F16" s="374"/>
      <c r="G16" s="368"/>
      <c r="H16" s="368"/>
      <c r="I16" s="368"/>
      <c r="J16" s="368"/>
      <c r="K16" s="368" t="s">
        <v>1066</v>
      </c>
      <c r="L16" s="368" t="s">
        <v>1066</v>
      </c>
      <c r="M16" s="369" t="s">
        <v>1066</v>
      </c>
      <c r="N16" s="374" t="s">
        <v>1066</v>
      </c>
      <c r="O16" s="368" t="s">
        <v>1066</v>
      </c>
      <c r="P16" s="368" t="s">
        <v>1066</v>
      </c>
      <c r="Q16" s="368" t="s">
        <v>1066</v>
      </c>
      <c r="R16" s="368" t="s">
        <v>1066</v>
      </c>
      <c r="S16" s="368" t="s">
        <v>1066</v>
      </c>
      <c r="T16" s="368" t="s">
        <v>1066</v>
      </c>
      <c r="U16" s="369"/>
      <c r="V16" s="235">
        <v>4816</v>
      </c>
      <c r="W16" s="362" t="s">
        <v>20</v>
      </c>
      <c r="X16" s="370">
        <v>2</v>
      </c>
      <c r="Y16" s="362" t="s">
        <v>20</v>
      </c>
      <c r="Z16" s="370">
        <v>2</v>
      </c>
      <c r="AA16" s="362" t="s">
        <v>20</v>
      </c>
      <c r="AB16" s="371">
        <f t="shared" si="0"/>
        <v>0.99958471760797341</v>
      </c>
      <c r="AC16" s="365" t="s">
        <v>20</v>
      </c>
      <c r="AD16" s="103"/>
    </row>
    <row r="17" spans="1:30" ht="14.15" customHeight="1">
      <c r="A17" s="366" t="s">
        <v>1077</v>
      </c>
      <c r="B17" s="372" t="s">
        <v>1078</v>
      </c>
      <c r="C17" s="70" t="s">
        <v>1065</v>
      </c>
      <c r="D17" s="71" t="s">
        <v>776</v>
      </c>
      <c r="E17" s="60"/>
      <c r="F17" s="374"/>
      <c r="G17" s="368"/>
      <c r="H17" s="368"/>
      <c r="I17" s="368"/>
      <c r="J17" s="368"/>
      <c r="K17" s="368" t="s">
        <v>1066</v>
      </c>
      <c r="L17" s="368" t="s">
        <v>1066</v>
      </c>
      <c r="M17" s="369" t="s">
        <v>1066</v>
      </c>
      <c r="N17" s="374" t="s">
        <v>1066</v>
      </c>
      <c r="O17" s="368" t="s">
        <v>1066</v>
      </c>
      <c r="P17" s="368" t="s">
        <v>1066</v>
      </c>
      <c r="Q17" s="368" t="s">
        <v>1066</v>
      </c>
      <c r="R17" s="368" t="s">
        <v>1066</v>
      </c>
      <c r="S17" s="368" t="s">
        <v>1066</v>
      </c>
      <c r="T17" s="368" t="s">
        <v>1066</v>
      </c>
      <c r="U17" s="369"/>
      <c r="V17" s="235">
        <v>4703</v>
      </c>
      <c r="W17" s="362" t="s">
        <v>20</v>
      </c>
      <c r="X17" s="370">
        <v>24</v>
      </c>
      <c r="Y17" s="362" t="s">
        <v>20</v>
      </c>
      <c r="Z17" s="370">
        <v>18</v>
      </c>
      <c r="AA17" s="362" t="s">
        <v>20</v>
      </c>
      <c r="AB17" s="371">
        <f t="shared" si="0"/>
        <v>0.99489687433553053</v>
      </c>
      <c r="AC17" s="365" t="s">
        <v>20</v>
      </c>
      <c r="AD17" s="103"/>
    </row>
    <row r="18" spans="1:30" ht="14.15" customHeight="1">
      <c r="A18" s="366" t="s">
        <v>1079</v>
      </c>
      <c r="B18" s="372" t="s">
        <v>1080</v>
      </c>
      <c r="C18" s="70" t="s">
        <v>1065</v>
      </c>
      <c r="D18" s="71" t="s">
        <v>776</v>
      </c>
      <c r="E18" s="60"/>
      <c r="F18" s="374"/>
      <c r="G18" s="368"/>
      <c r="H18" s="368"/>
      <c r="I18" s="368"/>
      <c r="J18" s="368"/>
      <c r="K18" s="368" t="s">
        <v>1066</v>
      </c>
      <c r="L18" s="368" t="s">
        <v>1066</v>
      </c>
      <c r="M18" s="369" t="s">
        <v>1066</v>
      </c>
      <c r="N18" s="374" t="s">
        <v>1066</v>
      </c>
      <c r="O18" s="368" t="s">
        <v>1066</v>
      </c>
      <c r="P18" s="368" t="s">
        <v>1066</v>
      </c>
      <c r="Q18" s="368" t="s">
        <v>1066</v>
      </c>
      <c r="R18" s="368" t="s">
        <v>1066</v>
      </c>
      <c r="S18" s="368" t="s">
        <v>1066</v>
      </c>
      <c r="T18" s="368" t="s">
        <v>1066</v>
      </c>
      <c r="U18" s="369"/>
      <c r="V18" s="235">
        <v>4148</v>
      </c>
      <c r="W18" s="362" t="s">
        <v>20</v>
      </c>
      <c r="X18" s="370">
        <v>16</v>
      </c>
      <c r="Y18" s="362" t="s">
        <v>20</v>
      </c>
      <c r="Z18" s="370">
        <v>15</v>
      </c>
      <c r="AA18" s="362" t="s">
        <v>20</v>
      </c>
      <c r="AB18" s="371">
        <f t="shared" si="0"/>
        <v>0.99614271938283505</v>
      </c>
      <c r="AC18" s="365" t="s">
        <v>20</v>
      </c>
      <c r="AD18" s="103"/>
    </row>
    <row r="19" spans="1:30" ht="14.15" customHeight="1">
      <c r="A19" s="366" t="s">
        <v>1081</v>
      </c>
      <c r="B19" s="372" t="s">
        <v>1082</v>
      </c>
      <c r="C19" s="70" t="s">
        <v>1065</v>
      </c>
      <c r="D19" s="71" t="s">
        <v>776</v>
      </c>
      <c r="E19" s="60"/>
      <c r="F19" s="374"/>
      <c r="G19" s="368"/>
      <c r="H19" s="368"/>
      <c r="I19" s="368"/>
      <c r="J19" s="368"/>
      <c r="K19" s="368" t="s">
        <v>1066</v>
      </c>
      <c r="L19" s="368" t="s">
        <v>1066</v>
      </c>
      <c r="M19" s="369" t="s">
        <v>1066</v>
      </c>
      <c r="N19" s="374" t="s">
        <v>1066</v>
      </c>
      <c r="O19" s="368" t="s">
        <v>1066</v>
      </c>
      <c r="P19" s="368" t="s">
        <v>1066</v>
      </c>
      <c r="Q19" s="368" t="s">
        <v>1066</v>
      </c>
      <c r="R19" s="368" t="s">
        <v>1066</v>
      </c>
      <c r="S19" s="368" t="s">
        <v>1066</v>
      </c>
      <c r="T19" s="368" t="s">
        <v>1066</v>
      </c>
      <c r="U19" s="369"/>
      <c r="V19" s="235">
        <v>4702</v>
      </c>
      <c r="W19" s="362" t="s">
        <v>20</v>
      </c>
      <c r="X19" s="370">
        <v>11</v>
      </c>
      <c r="Y19" s="362" t="s">
        <v>20</v>
      </c>
      <c r="Z19" s="370">
        <v>9</v>
      </c>
      <c r="AA19" s="362" t="s">
        <v>20</v>
      </c>
      <c r="AB19" s="371">
        <f t="shared" si="0"/>
        <v>0.99766056997022545</v>
      </c>
      <c r="AC19" s="365" t="s">
        <v>20</v>
      </c>
      <c r="AD19" s="103"/>
    </row>
    <row r="20" spans="1:30" ht="14.15" customHeight="1">
      <c r="A20" s="366" t="s">
        <v>1083</v>
      </c>
      <c r="B20" s="372" t="s">
        <v>1084</v>
      </c>
      <c r="C20" s="70" t="s">
        <v>1065</v>
      </c>
      <c r="D20" s="71" t="s">
        <v>776</v>
      </c>
      <c r="E20" s="60"/>
      <c r="F20" s="374"/>
      <c r="G20" s="368"/>
      <c r="H20" s="368"/>
      <c r="I20" s="368"/>
      <c r="J20" s="368"/>
      <c r="K20" s="368" t="s">
        <v>1066</v>
      </c>
      <c r="L20" s="368" t="s">
        <v>1066</v>
      </c>
      <c r="M20" s="369" t="s">
        <v>1066</v>
      </c>
      <c r="N20" s="374" t="s">
        <v>1066</v>
      </c>
      <c r="O20" s="368" t="s">
        <v>1066</v>
      </c>
      <c r="P20" s="368" t="s">
        <v>1066</v>
      </c>
      <c r="Q20" s="368" t="s">
        <v>1066</v>
      </c>
      <c r="R20" s="368" t="s">
        <v>1066</v>
      </c>
      <c r="S20" s="368" t="s">
        <v>1066</v>
      </c>
      <c r="T20" s="368" t="s">
        <v>1066</v>
      </c>
      <c r="U20" s="369"/>
      <c r="V20" s="235">
        <v>597</v>
      </c>
      <c r="W20" s="362" t="s">
        <v>20</v>
      </c>
      <c r="X20" s="370">
        <v>1</v>
      </c>
      <c r="Y20" s="362" t="s">
        <v>20</v>
      </c>
      <c r="Z20" s="370">
        <v>1</v>
      </c>
      <c r="AA20" s="362" t="s">
        <v>20</v>
      </c>
      <c r="AB20" s="371">
        <f t="shared" si="0"/>
        <v>0.99832495812395305</v>
      </c>
      <c r="AC20" s="365" t="s">
        <v>20</v>
      </c>
      <c r="AD20" s="103"/>
    </row>
    <row r="21" spans="1:30" ht="14.15" customHeight="1">
      <c r="A21" s="366" t="s">
        <v>1085</v>
      </c>
      <c r="B21" s="372" t="s">
        <v>1086</v>
      </c>
      <c r="C21" s="70" t="s">
        <v>1065</v>
      </c>
      <c r="D21" s="71" t="s">
        <v>776</v>
      </c>
      <c r="E21" s="60"/>
      <c r="F21" s="374"/>
      <c r="G21" s="368"/>
      <c r="H21" s="368"/>
      <c r="I21" s="368"/>
      <c r="J21" s="368"/>
      <c r="K21" s="368" t="s">
        <v>1066</v>
      </c>
      <c r="L21" s="368" t="s">
        <v>1066</v>
      </c>
      <c r="M21" s="369" t="s">
        <v>1066</v>
      </c>
      <c r="N21" s="374" t="s">
        <v>1066</v>
      </c>
      <c r="O21" s="368" t="s">
        <v>1066</v>
      </c>
      <c r="P21" s="368" t="s">
        <v>1066</v>
      </c>
      <c r="Q21" s="368" t="s">
        <v>1066</v>
      </c>
      <c r="R21" s="368" t="s">
        <v>1066</v>
      </c>
      <c r="S21" s="368" t="s">
        <v>1066</v>
      </c>
      <c r="T21" s="368" t="s">
        <v>1066</v>
      </c>
      <c r="U21" s="369"/>
      <c r="V21" s="235">
        <v>713</v>
      </c>
      <c r="W21" s="362" t="s">
        <v>20</v>
      </c>
      <c r="X21" s="370">
        <v>1</v>
      </c>
      <c r="Y21" s="362" t="s">
        <v>20</v>
      </c>
      <c r="Z21" s="370">
        <v>1</v>
      </c>
      <c r="AA21" s="362" t="s">
        <v>20</v>
      </c>
      <c r="AB21" s="371">
        <f t="shared" si="0"/>
        <v>0.99859747545582045</v>
      </c>
      <c r="AC21" s="365" t="s">
        <v>20</v>
      </c>
      <c r="AD21" s="103"/>
    </row>
    <row r="22" spans="1:30" ht="14.15" customHeight="1">
      <c r="A22" s="366" t="s">
        <v>1087</v>
      </c>
      <c r="B22" s="372" t="s">
        <v>1088</v>
      </c>
      <c r="C22" s="70" t="s">
        <v>1065</v>
      </c>
      <c r="D22" s="71" t="s">
        <v>776</v>
      </c>
      <c r="E22" s="60"/>
      <c r="F22" s="374"/>
      <c r="G22" s="368"/>
      <c r="H22" s="368"/>
      <c r="I22" s="368"/>
      <c r="J22" s="368"/>
      <c r="K22" s="368"/>
      <c r="L22" s="368" t="s">
        <v>1066</v>
      </c>
      <c r="M22" s="369" t="s">
        <v>1066</v>
      </c>
      <c r="N22" s="374" t="s">
        <v>1066</v>
      </c>
      <c r="O22" s="368" t="s">
        <v>1066</v>
      </c>
      <c r="P22" s="368" t="s">
        <v>1066</v>
      </c>
      <c r="Q22" s="368" t="s">
        <v>1066</v>
      </c>
      <c r="R22" s="368" t="s">
        <v>1066</v>
      </c>
      <c r="S22" s="368" t="s">
        <v>1066</v>
      </c>
      <c r="T22" s="368" t="s">
        <v>1066</v>
      </c>
      <c r="U22" s="369"/>
      <c r="V22" s="235">
        <v>2736</v>
      </c>
      <c r="W22" s="362" t="s">
        <v>20</v>
      </c>
      <c r="X22" s="370">
        <v>2</v>
      </c>
      <c r="Y22" s="362" t="s">
        <v>20</v>
      </c>
      <c r="Z22" s="370">
        <v>1</v>
      </c>
      <c r="AA22" s="362" t="s">
        <v>20</v>
      </c>
      <c r="AB22" s="371">
        <f t="shared" si="0"/>
        <v>0.9992690058479532</v>
      </c>
      <c r="AC22" s="365" t="s">
        <v>20</v>
      </c>
      <c r="AD22" s="103"/>
    </row>
    <row r="23" spans="1:30" ht="15" customHeight="1">
      <c r="A23" s="366" t="s">
        <v>1089</v>
      </c>
      <c r="B23" s="375" t="s">
        <v>1090</v>
      </c>
      <c r="C23" s="28" t="s">
        <v>1065</v>
      </c>
      <c r="D23" s="29" t="s">
        <v>776</v>
      </c>
      <c r="E23" s="60"/>
      <c r="F23" s="376">
        <v>10964</v>
      </c>
      <c r="G23" s="373" t="s">
        <v>20</v>
      </c>
      <c r="H23" s="377">
        <v>2</v>
      </c>
      <c r="I23" s="373" t="s">
        <v>20</v>
      </c>
      <c r="J23" s="377">
        <v>2</v>
      </c>
      <c r="K23" s="373" t="s">
        <v>20</v>
      </c>
      <c r="L23" s="378">
        <f>1-(H23/F23)</f>
        <v>0.99981758482305727</v>
      </c>
      <c r="M23" s="239" t="s">
        <v>20</v>
      </c>
      <c r="N23" s="379" t="s">
        <v>1066</v>
      </c>
      <c r="O23" s="380" t="s">
        <v>1066</v>
      </c>
      <c r="P23" s="380" t="s">
        <v>1066</v>
      </c>
      <c r="Q23" s="380" t="s">
        <v>1066</v>
      </c>
      <c r="R23" s="380" t="s">
        <v>1066</v>
      </c>
      <c r="S23" s="380" t="s">
        <v>1066</v>
      </c>
      <c r="T23" s="368" t="s">
        <v>1066</v>
      </c>
      <c r="U23" s="381"/>
      <c r="V23" s="376">
        <v>71271</v>
      </c>
      <c r="W23" s="362" t="s">
        <v>20</v>
      </c>
      <c r="X23" s="377">
        <v>67</v>
      </c>
      <c r="Y23" s="362" t="s">
        <v>20</v>
      </c>
      <c r="Z23" s="377">
        <v>29</v>
      </c>
      <c r="AA23" s="362" t="s">
        <v>20</v>
      </c>
      <c r="AB23" s="378">
        <f t="shared" si="0"/>
        <v>0.99905992619719097</v>
      </c>
      <c r="AC23" s="365" t="s">
        <v>20</v>
      </c>
      <c r="AD23" s="103"/>
    </row>
    <row r="24" spans="1:30" ht="15" customHeight="1">
      <c r="A24" s="382" t="s">
        <v>1091</v>
      </c>
      <c r="B24" s="383" t="s">
        <v>1092</v>
      </c>
      <c r="C24" s="90" t="s">
        <v>1065</v>
      </c>
      <c r="D24" s="91" t="s">
        <v>776</v>
      </c>
      <c r="E24" s="60"/>
      <c r="F24" s="384">
        <f>SUM(F13:F14,F23)</f>
        <v>62134</v>
      </c>
      <c r="G24" s="385" t="s">
        <v>20</v>
      </c>
      <c r="H24" s="386">
        <f>SUM(H13:H14,H23)</f>
        <v>22</v>
      </c>
      <c r="I24" s="385" t="s">
        <v>20</v>
      </c>
      <c r="J24" s="387">
        <v>20</v>
      </c>
      <c r="K24" s="385" t="s">
        <v>20</v>
      </c>
      <c r="L24" s="388">
        <f>1-(H24/F24)</f>
        <v>0.99964592654585249</v>
      </c>
      <c r="M24" s="365" t="s">
        <v>20</v>
      </c>
      <c r="N24" s="384">
        <f>SUM(N13:N14)</f>
        <v>96854</v>
      </c>
      <c r="O24" s="365" t="s">
        <v>20</v>
      </c>
      <c r="P24" s="384">
        <f>SUM(P13:P14)</f>
        <v>65</v>
      </c>
      <c r="Q24" s="362" t="s">
        <v>20</v>
      </c>
      <c r="R24" s="387">
        <v>55</v>
      </c>
      <c r="S24" s="362" t="s">
        <v>20</v>
      </c>
      <c r="T24" s="378">
        <f>1-(P24/N24)</f>
        <v>0.999328886778037</v>
      </c>
      <c r="U24" s="365" t="s">
        <v>20</v>
      </c>
      <c r="V24" s="384">
        <f>SUM(V11:V23)</f>
        <v>137947</v>
      </c>
      <c r="W24" s="362" t="s">
        <v>20</v>
      </c>
      <c r="X24" s="386">
        <f>SUM(X11:X23)</f>
        <v>168</v>
      </c>
      <c r="Y24" s="362" t="s">
        <v>20</v>
      </c>
      <c r="Z24" s="387">
        <v>78</v>
      </c>
      <c r="AA24" s="362" t="s">
        <v>20</v>
      </c>
      <c r="AB24" s="388">
        <f t="shared" si="0"/>
        <v>0.9987821409671831</v>
      </c>
      <c r="AC24" s="365" t="s">
        <v>20</v>
      </c>
      <c r="AD24" s="103"/>
    </row>
    <row r="25" spans="1:30" ht="14.15" customHeight="1">
      <c r="A25" s="115"/>
      <c r="B25" s="33"/>
      <c r="C25" s="33"/>
      <c r="D25" s="33"/>
      <c r="F25" s="414"/>
      <c r="G25" s="414"/>
      <c r="H25" s="414"/>
      <c r="I25" s="414"/>
      <c r="J25" s="414"/>
      <c r="K25" s="414"/>
      <c r="L25" s="414"/>
      <c r="M25" s="414"/>
      <c r="N25" s="414"/>
      <c r="O25" s="414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</row>
    <row r="26" spans="1:30" ht="15" customHeight="1">
      <c r="F26" s="653">
        <v>1</v>
      </c>
      <c r="G26" s="654"/>
      <c r="H26" s="653">
        <v>2</v>
      </c>
      <c r="I26" s="654"/>
      <c r="J26" s="653">
        <v>3</v>
      </c>
      <c r="K26" s="654"/>
      <c r="L26" s="653">
        <v>4</v>
      </c>
      <c r="M26" s="654"/>
      <c r="N26" s="653">
        <v>5</v>
      </c>
      <c r="O26" s="654"/>
      <c r="P26" s="61"/>
    </row>
    <row r="27" spans="1:30" ht="39.25" customHeight="1">
      <c r="B27" s="623" t="s">
        <v>1093</v>
      </c>
      <c r="C27" s="624"/>
      <c r="D27" s="625"/>
      <c r="E27" s="60"/>
      <c r="F27" s="354" t="s">
        <v>1094</v>
      </c>
      <c r="G27" s="355" t="s">
        <v>13</v>
      </c>
      <c r="H27" s="355" t="s">
        <v>1095</v>
      </c>
      <c r="I27" s="355" t="s">
        <v>13</v>
      </c>
      <c r="J27" s="355" t="s">
        <v>1096</v>
      </c>
      <c r="K27" s="355" t="s">
        <v>13</v>
      </c>
      <c r="L27" s="355" t="s">
        <v>1097</v>
      </c>
      <c r="M27" s="355" t="s">
        <v>13</v>
      </c>
      <c r="N27" s="355" t="s">
        <v>1098</v>
      </c>
      <c r="O27" s="356" t="s">
        <v>13</v>
      </c>
      <c r="P27" s="35"/>
    </row>
    <row r="28" spans="1:30" ht="35.9" customHeight="1">
      <c r="A28" s="389" t="s">
        <v>1099</v>
      </c>
      <c r="B28" s="383" t="s">
        <v>1093</v>
      </c>
      <c r="C28" s="90" t="s">
        <v>24</v>
      </c>
      <c r="D28" s="91" t="s">
        <v>19</v>
      </c>
      <c r="E28" s="60"/>
      <c r="F28" s="390">
        <v>5783</v>
      </c>
      <c r="G28" s="391" t="s">
        <v>20</v>
      </c>
      <c r="H28" s="392">
        <v>15</v>
      </c>
      <c r="I28" s="391" t="s">
        <v>20</v>
      </c>
      <c r="J28" s="392">
        <v>12</v>
      </c>
      <c r="K28" s="391" t="s">
        <v>20</v>
      </c>
      <c r="L28" s="392">
        <v>9</v>
      </c>
      <c r="M28" s="391" t="s">
        <v>20</v>
      </c>
      <c r="N28" s="392">
        <v>9</v>
      </c>
      <c r="O28" s="393" t="s">
        <v>20</v>
      </c>
      <c r="P28" s="35"/>
    </row>
    <row r="29" spans="1:30" ht="14.15" customHeight="1">
      <c r="A29" s="33"/>
      <c r="B29" s="106"/>
      <c r="C29" s="106"/>
      <c r="D29" s="106"/>
      <c r="F29" s="106"/>
      <c r="G29" s="106"/>
      <c r="H29" s="33"/>
      <c r="I29" s="33"/>
      <c r="J29" s="33"/>
      <c r="K29" s="33"/>
      <c r="L29" s="33"/>
      <c r="M29" s="33"/>
      <c r="N29" s="33"/>
      <c r="O29" s="33"/>
    </row>
    <row r="30" spans="1:30" ht="15" customHeight="1">
      <c r="B30" s="623" t="s">
        <v>1100</v>
      </c>
      <c r="C30" s="624"/>
      <c r="D30" s="625"/>
      <c r="E30" s="45"/>
      <c r="F30" s="394" t="s">
        <v>1101</v>
      </c>
      <c r="G30" s="395" t="s">
        <v>13</v>
      </c>
      <c r="H30" s="35"/>
    </row>
    <row r="31" spans="1:30" ht="49.15" customHeight="1">
      <c r="A31" s="11" t="s">
        <v>1102</v>
      </c>
      <c r="B31" s="12" t="s">
        <v>1103</v>
      </c>
      <c r="C31" s="65" t="s">
        <v>28</v>
      </c>
      <c r="D31" s="66" t="s">
        <v>29</v>
      </c>
      <c r="E31" s="60"/>
      <c r="F31" s="396">
        <f>ROUNDDOWN(100-(((H24+P24+X24+L28)/(F24+N24+V24+F28))*100),2)</f>
        <v>99.91</v>
      </c>
      <c r="G31" s="236" t="s">
        <v>20</v>
      </c>
      <c r="H31" s="35"/>
    </row>
    <row r="32" spans="1:30" ht="52.5" customHeight="1">
      <c r="A32" s="19" t="s">
        <v>1104</v>
      </c>
      <c r="B32" s="20" t="s">
        <v>1105</v>
      </c>
      <c r="C32" s="70" t="s">
        <v>28</v>
      </c>
      <c r="D32" s="71" t="s">
        <v>19</v>
      </c>
      <c r="E32" s="60"/>
      <c r="F32" s="397">
        <f>ROUNDDOWN(100-((199/270614)*100),2)</f>
        <v>99.92</v>
      </c>
      <c r="G32" s="236" t="s">
        <v>20</v>
      </c>
      <c r="H32" s="35"/>
    </row>
    <row r="33" spans="1:30" ht="63.4" customHeight="1">
      <c r="A33" s="26" t="s">
        <v>1106</v>
      </c>
      <c r="B33" s="27" t="s">
        <v>1107</v>
      </c>
      <c r="C33" s="28" t="s">
        <v>28</v>
      </c>
      <c r="D33" s="29" t="s">
        <v>19</v>
      </c>
      <c r="E33" s="60"/>
      <c r="F33" s="398">
        <f>ROUNDDOWN(100-((208/275708)*100),2)</f>
        <v>99.92</v>
      </c>
      <c r="G33" s="236" t="s">
        <v>20</v>
      </c>
      <c r="H33" s="35"/>
    </row>
    <row r="34" spans="1:30" ht="15" customHeight="1">
      <c r="A34" s="115"/>
      <c r="B34" s="106"/>
      <c r="C34" s="106"/>
      <c r="D34" s="106"/>
      <c r="F34" s="106"/>
      <c r="G34" s="141"/>
    </row>
    <row r="35" spans="1:30" ht="18.399999999999999" customHeight="1">
      <c r="B35" s="623" t="s">
        <v>1108</v>
      </c>
      <c r="C35" s="624"/>
      <c r="D35" s="625"/>
      <c r="E35" s="60"/>
      <c r="F35" s="354" t="s">
        <v>1109</v>
      </c>
      <c r="G35" s="355" t="s">
        <v>13</v>
      </c>
      <c r="H35" s="355" t="s">
        <v>1110</v>
      </c>
      <c r="I35" s="356" t="s">
        <v>13</v>
      </c>
      <c r="J35" s="35"/>
    </row>
    <row r="36" spans="1:30" ht="43.4" customHeight="1">
      <c r="A36" s="357" t="s">
        <v>1111</v>
      </c>
      <c r="B36" s="358" t="s">
        <v>1112</v>
      </c>
      <c r="C36" s="65" t="s">
        <v>24</v>
      </c>
      <c r="D36" s="66" t="s">
        <v>19</v>
      </c>
      <c r="E36" s="60"/>
      <c r="F36" s="399">
        <v>2</v>
      </c>
      <c r="G36" s="400" t="s">
        <v>36</v>
      </c>
      <c r="H36" s="401">
        <v>0</v>
      </c>
      <c r="I36" s="400" t="s">
        <v>36</v>
      </c>
      <c r="J36" s="57"/>
    </row>
    <row r="37" spans="1:30" ht="44.15" customHeight="1">
      <c r="A37" s="366" t="s">
        <v>1113</v>
      </c>
      <c r="B37" s="372" t="s">
        <v>1114</v>
      </c>
      <c r="C37" s="70" t="s">
        <v>24</v>
      </c>
      <c r="D37" s="71" t="s">
        <v>19</v>
      </c>
      <c r="E37" s="60"/>
      <c r="F37" s="402">
        <v>4</v>
      </c>
      <c r="G37" s="403" t="s">
        <v>36</v>
      </c>
      <c r="H37" s="404">
        <v>0</v>
      </c>
      <c r="I37" s="403" t="s">
        <v>36</v>
      </c>
      <c r="J37" s="57"/>
    </row>
    <row r="38" spans="1:30" ht="44.15" customHeight="1">
      <c r="A38" s="366" t="s">
        <v>1115</v>
      </c>
      <c r="B38" s="372" t="s">
        <v>1116</v>
      </c>
      <c r="C38" s="70" t="s">
        <v>24</v>
      </c>
      <c r="D38" s="71" t="s">
        <v>19</v>
      </c>
      <c r="E38" s="60"/>
      <c r="F38" s="402">
        <v>1</v>
      </c>
      <c r="G38" s="403" t="s">
        <v>36</v>
      </c>
      <c r="H38" s="404">
        <v>0</v>
      </c>
      <c r="I38" s="403" t="s">
        <v>36</v>
      </c>
      <c r="J38" s="57"/>
    </row>
    <row r="39" spans="1:30" ht="52.5" customHeight="1">
      <c r="A39" s="382" t="s">
        <v>1117</v>
      </c>
      <c r="B39" s="375" t="s">
        <v>1118</v>
      </c>
      <c r="C39" s="28" t="s">
        <v>24</v>
      </c>
      <c r="D39" s="29" t="s">
        <v>19</v>
      </c>
      <c r="E39" s="60"/>
      <c r="F39" s="405">
        <v>6</v>
      </c>
      <c r="G39" s="406" t="s">
        <v>36</v>
      </c>
      <c r="H39" s="407">
        <v>0</v>
      </c>
      <c r="I39" s="408" t="s">
        <v>36</v>
      </c>
      <c r="J39" s="35"/>
    </row>
    <row r="40" spans="1:30" ht="15" customHeight="1">
      <c r="A40" s="115"/>
      <c r="B40" s="106"/>
      <c r="C40" s="106"/>
      <c r="D40" s="106"/>
      <c r="F40" s="106"/>
      <c r="G40" s="106"/>
      <c r="H40" s="33"/>
      <c r="I40" s="33"/>
    </row>
    <row r="41" spans="1:30" ht="17.5" customHeight="1">
      <c r="B41" s="623" t="s">
        <v>1119</v>
      </c>
      <c r="C41" s="624"/>
      <c r="D41" s="625"/>
      <c r="E41" s="60"/>
      <c r="F41" s="354" t="s">
        <v>1120</v>
      </c>
      <c r="G41" s="356" t="s">
        <v>13</v>
      </c>
      <c r="H41" s="35"/>
    </row>
    <row r="42" spans="1:30" ht="32.5" customHeight="1">
      <c r="A42" s="389" t="s">
        <v>1121</v>
      </c>
      <c r="B42" s="383" t="s">
        <v>1122</v>
      </c>
      <c r="C42" s="90" t="s">
        <v>24</v>
      </c>
      <c r="D42" s="91" t="s">
        <v>19</v>
      </c>
      <c r="E42" s="60"/>
      <c r="F42" s="390">
        <v>36</v>
      </c>
      <c r="G42" s="365" t="s">
        <v>20</v>
      </c>
      <c r="H42" s="35"/>
    </row>
    <row r="43" spans="1:30" ht="14.15" customHeight="1">
      <c r="A43" s="115"/>
      <c r="B43" s="33"/>
      <c r="C43" s="33"/>
      <c r="D43" s="33"/>
      <c r="F43" s="414"/>
      <c r="G43" s="414"/>
    </row>
    <row r="44" spans="1:30" ht="15" customHeight="1" thickBot="1">
      <c r="F44" s="653">
        <v>1</v>
      </c>
      <c r="G44" s="654"/>
      <c r="H44" s="653">
        <v>2</v>
      </c>
      <c r="I44" s="654"/>
      <c r="J44" s="653">
        <v>3</v>
      </c>
      <c r="K44" s="654"/>
      <c r="L44" s="653">
        <v>4</v>
      </c>
      <c r="M44" s="654"/>
      <c r="N44" s="653">
        <v>5</v>
      </c>
      <c r="O44" s="654"/>
      <c r="P44" s="653">
        <v>6</v>
      </c>
      <c r="Q44" s="654"/>
      <c r="R44" s="653">
        <v>7</v>
      </c>
      <c r="S44" s="654"/>
      <c r="T44" s="653">
        <v>8</v>
      </c>
      <c r="U44" s="654"/>
      <c r="V44" s="653">
        <v>9</v>
      </c>
      <c r="W44" s="654"/>
      <c r="X44" s="653">
        <v>10</v>
      </c>
      <c r="Y44" s="654"/>
      <c r="Z44" s="653">
        <v>11</v>
      </c>
      <c r="AA44" s="654"/>
      <c r="AB44" s="653">
        <v>12</v>
      </c>
      <c r="AC44" s="654"/>
      <c r="AD44" s="61"/>
    </row>
    <row r="45" spans="1:30" ht="32.5" customHeight="1" thickBot="1">
      <c r="B45" s="353" t="s">
        <v>1123</v>
      </c>
      <c r="C45" s="412"/>
      <c r="D45" s="413"/>
      <c r="E45" s="60"/>
      <c r="F45" s="566" t="s">
        <v>1124</v>
      </c>
      <c r="G45" s="567" t="s">
        <v>13</v>
      </c>
      <c r="H45" s="567" t="s">
        <v>1125</v>
      </c>
      <c r="I45" s="567" t="s">
        <v>13</v>
      </c>
      <c r="J45" s="567" t="s">
        <v>1126</v>
      </c>
      <c r="K45" s="567" t="s">
        <v>13</v>
      </c>
      <c r="L45" s="567" t="s">
        <v>1127</v>
      </c>
      <c r="M45" s="567" t="s">
        <v>13</v>
      </c>
      <c r="N45" s="567" t="s">
        <v>1128</v>
      </c>
      <c r="O45" s="567" t="s">
        <v>13</v>
      </c>
      <c r="P45" s="567" t="s">
        <v>1129</v>
      </c>
      <c r="Q45" s="567" t="s">
        <v>13</v>
      </c>
      <c r="R45" s="567" t="s">
        <v>1130</v>
      </c>
      <c r="S45" s="567" t="s">
        <v>13</v>
      </c>
      <c r="T45" s="567" t="s">
        <v>1131</v>
      </c>
      <c r="U45" s="567" t="s">
        <v>13</v>
      </c>
      <c r="V45" s="567" t="s">
        <v>1132</v>
      </c>
      <c r="W45" s="567" t="s">
        <v>13</v>
      </c>
      <c r="X45" s="567" t="s">
        <v>1133</v>
      </c>
      <c r="Y45" s="567" t="s">
        <v>13</v>
      </c>
      <c r="Z45" s="567" t="s">
        <v>1134</v>
      </c>
      <c r="AA45" s="567" t="s">
        <v>13</v>
      </c>
      <c r="AB45" s="567" t="s">
        <v>1135</v>
      </c>
      <c r="AC45" s="568" t="s">
        <v>13</v>
      </c>
      <c r="AD45" s="35"/>
    </row>
    <row r="46" spans="1:30" ht="49.15" customHeight="1">
      <c r="A46" s="357" t="s">
        <v>1136</v>
      </c>
      <c r="B46" s="358" t="s">
        <v>1137</v>
      </c>
      <c r="C46" s="65" t="s">
        <v>24</v>
      </c>
      <c r="D46" s="66" t="s">
        <v>19</v>
      </c>
      <c r="E46" s="103"/>
      <c r="F46" s="571">
        <v>737</v>
      </c>
      <c r="G46" s="572" t="s">
        <v>36</v>
      </c>
      <c r="H46" s="573">
        <v>2</v>
      </c>
      <c r="I46" s="572" t="s">
        <v>36</v>
      </c>
      <c r="J46" s="573">
        <v>12170</v>
      </c>
      <c r="K46" s="572" t="s">
        <v>36</v>
      </c>
      <c r="L46" s="573">
        <v>414</v>
      </c>
      <c r="M46" s="572" t="s">
        <v>36</v>
      </c>
      <c r="N46" s="573">
        <v>477</v>
      </c>
      <c r="O46" s="572" t="s">
        <v>36</v>
      </c>
      <c r="P46" s="573">
        <v>1656</v>
      </c>
      <c r="Q46" s="572" t="s">
        <v>36</v>
      </c>
      <c r="R46" s="573">
        <v>1029</v>
      </c>
      <c r="S46" s="572" t="s">
        <v>36</v>
      </c>
      <c r="T46" s="573">
        <v>32</v>
      </c>
      <c r="U46" s="572" t="s">
        <v>36</v>
      </c>
      <c r="V46" s="573">
        <v>520</v>
      </c>
      <c r="W46" s="572" t="s">
        <v>36</v>
      </c>
      <c r="X46" s="573">
        <v>47</v>
      </c>
      <c r="Y46" s="572" t="s">
        <v>36</v>
      </c>
      <c r="Z46" s="573">
        <v>1</v>
      </c>
      <c r="AA46" s="572" t="s">
        <v>36</v>
      </c>
      <c r="AB46" s="573">
        <v>473</v>
      </c>
      <c r="AC46" s="574" t="s">
        <v>36</v>
      </c>
      <c r="AD46" s="36"/>
    </row>
    <row r="47" spans="1:30" ht="16.75" customHeight="1">
      <c r="A47" s="366" t="s">
        <v>1138</v>
      </c>
      <c r="B47" s="372" t="s">
        <v>1139</v>
      </c>
      <c r="C47" s="70" t="s">
        <v>24</v>
      </c>
      <c r="D47" s="71" t="s">
        <v>19</v>
      </c>
      <c r="E47" s="103"/>
      <c r="F47" s="575">
        <v>402</v>
      </c>
      <c r="G47" s="570" t="s">
        <v>36</v>
      </c>
      <c r="H47" s="569">
        <v>2</v>
      </c>
      <c r="I47" s="570" t="s">
        <v>36</v>
      </c>
      <c r="J47" s="569">
        <v>7794</v>
      </c>
      <c r="K47" s="570" t="s">
        <v>36</v>
      </c>
      <c r="L47" s="569">
        <v>369</v>
      </c>
      <c r="M47" s="570" t="s">
        <v>36</v>
      </c>
      <c r="N47" s="569">
        <v>274</v>
      </c>
      <c r="O47" s="570" t="s">
        <v>36</v>
      </c>
      <c r="P47" s="569">
        <v>943</v>
      </c>
      <c r="Q47" s="570" t="s">
        <v>36</v>
      </c>
      <c r="R47" s="569">
        <v>545</v>
      </c>
      <c r="S47" s="570" t="s">
        <v>36</v>
      </c>
      <c r="T47" s="569">
        <v>26</v>
      </c>
      <c r="U47" s="570" t="s">
        <v>36</v>
      </c>
      <c r="V47" s="569">
        <v>454</v>
      </c>
      <c r="W47" s="570" t="s">
        <v>36</v>
      </c>
      <c r="X47" s="569">
        <v>29</v>
      </c>
      <c r="Y47" s="570" t="s">
        <v>36</v>
      </c>
      <c r="Z47" s="569">
        <v>1</v>
      </c>
      <c r="AA47" s="570" t="s">
        <v>36</v>
      </c>
      <c r="AB47" s="569">
        <v>227</v>
      </c>
      <c r="AC47" s="576" t="s">
        <v>36</v>
      </c>
      <c r="AD47" s="36"/>
    </row>
    <row r="48" spans="1:30" ht="16.75" customHeight="1">
      <c r="A48" s="366" t="s">
        <v>1140</v>
      </c>
      <c r="B48" s="372" t="s">
        <v>1141</v>
      </c>
      <c r="C48" s="70" t="s">
        <v>24</v>
      </c>
      <c r="D48" s="71" t="s">
        <v>19</v>
      </c>
      <c r="E48" s="103"/>
      <c r="F48" s="575">
        <v>10</v>
      </c>
      <c r="G48" s="570" t="s">
        <v>36</v>
      </c>
      <c r="H48" s="569">
        <v>0</v>
      </c>
      <c r="I48" s="570" t="s">
        <v>36</v>
      </c>
      <c r="J48" s="569">
        <v>119</v>
      </c>
      <c r="K48" s="570" t="s">
        <v>36</v>
      </c>
      <c r="L48" s="569">
        <v>4</v>
      </c>
      <c r="M48" s="570" t="s">
        <v>36</v>
      </c>
      <c r="N48" s="569">
        <v>3</v>
      </c>
      <c r="O48" s="570" t="s">
        <v>36</v>
      </c>
      <c r="P48" s="569">
        <v>9</v>
      </c>
      <c r="Q48" s="570" t="s">
        <v>36</v>
      </c>
      <c r="R48" s="569">
        <v>7</v>
      </c>
      <c r="S48" s="570" t="s">
        <v>36</v>
      </c>
      <c r="T48" s="569">
        <v>0</v>
      </c>
      <c r="U48" s="570" t="s">
        <v>36</v>
      </c>
      <c r="V48" s="569">
        <v>5</v>
      </c>
      <c r="W48" s="570" t="s">
        <v>36</v>
      </c>
      <c r="X48" s="569">
        <v>0</v>
      </c>
      <c r="Y48" s="570" t="s">
        <v>36</v>
      </c>
      <c r="Z48" s="569">
        <v>0</v>
      </c>
      <c r="AA48" s="570" t="s">
        <v>36</v>
      </c>
      <c r="AB48" s="569">
        <v>6</v>
      </c>
      <c r="AC48" s="576" t="s">
        <v>36</v>
      </c>
      <c r="AD48" s="36"/>
    </row>
    <row r="49" spans="1:30" ht="17.5" customHeight="1" thickBot="1">
      <c r="A49" s="382" t="s">
        <v>1142</v>
      </c>
      <c r="B49" s="375" t="s">
        <v>753</v>
      </c>
      <c r="C49" s="28" t="s">
        <v>24</v>
      </c>
      <c r="D49" s="29" t="s">
        <v>19</v>
      </c>
      <c r="E49" s="103"/>
      <c r="F49" s="577">
        <v>325</v>
      </c>
      <c r="G49" s="578" t="s">
        <v>36</v>
      </c>
      <c r="H49" s="579">
        <v>0</v>
      </c>
      <c r="I49" s="578" t="s">
        <v>36</v>
      </c>
      <c r="J49" s="579">
        <v>4257</v>
      </c>
      <c r="K49" s="578" t="s">
        <v>36</v>
      </c>
      <c r="L49" s="579">
        <v>41</v>
      </c>
      <c r="M49" s="578" t="s">
        <v>36</v>
      </c>
      <c r="N49" s="579">
        <v>200</v>
      </c>
      <c r="O49" s="578" t="s">
        <v>36</v>
      </c>
      <c r="P49" s="579">
        <v>704</v>
      </c>
      <c r="Q49" s="578" t="s">
        <v>36</v>
      </c>
      <c r="R49" s="579">
        <v>477</v>
      </c>
      <c r="S49" s="578" t="s">
        <v>36</v>
      </c>
      <c r="T49" s="579">
        <v>6</v>
      </c>
      <c r="U49" s="578" t="s">
        <v>36</v>
      </c>
      <c r="V49" s="579">
        <v>61</v>
      </c>
      <c r="W49" s="578" t="s">
        <v>36</v>
      </c>
      <c r="X49" s="579">
        <v>18</v>
      </c>
      <c r="Y49" s="578" t="s">
        <v>36</v>
      </c>
      <c r="Z49" s="579">
        <v>0</v>
      </c>
      <c r="AA49" s="578" t="s">
        <v>36</v>
      </c>
      <c r="AB49" s="579">
        <v>240</v>
      </c>
      <c r="AC49" s="580" t="s">
        <v>36</v>
      </c>
      <c r="AD49" s="36"/>
    </row>
    <row r="50" spans="1:30" ht="15" customHeight="1" thickBot="1">
      <c r="A50" s="33"/>
      <c r="B50" s="106"/>
      <c r="C50" s="106"/>
      <c r="D50" s="106"/>
      <c r="F50" s="38"/>
      <c r="G50" s="38"/>
      <c r="H50" s="38"/>
      <c r="I50" s="38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</row>
    <row r="51" spans="1:30" ht="15" customHeight="1" thickBot="1">
      <c r="B51" s="353" t="s">
        <v>1143</v>
      </c>
      <c r="C51" s="412"/>
      <c r="D51" s="413"/>
      <c r="E51" s="60"/>
      <c r="F51" s="354" t="s">
        <v>1144</v>
      </c>
      <c r="G51" s="355" t="s">
        <v>13</v>
      </c>
      <c r="H51" s="355" t="s">
        <v>1145</v>
      </c>
      <c r="I51" s="356" t="s">
        <v>13</v>
      </c>
      <c r="J51" s="35"/>
    </row>
    <row r="52" spans="1:30" ht="60" customHeight="1">
      <c r="A52" s="389" t="s">
        <v>1146</v>
      </c>
      <c r="B52" s="383" t="s">
        <v>1147</v>
      </c>
      <c r="C52" s="90" t="s">
        <v>24</v>
      </c>
      <c r="D52" s="91" t="s">
        <v>19</v>
      </c>
      <c r="E52" s="60"/>
      <c r="F52" s="390">
        <v>1</v>
      </c>
      <c r="G52" s="391" t="s">
        <v>1148</v>
      </c>
      <c r="H52" s="392">
        <v>0</v>
      </c>
      <c r="I52" s="365" t="s">
        <v>1148</v>
      </c>
      <c r="J52" s="35"/>
    </row>
    <row r="53" spans="1:30" ht="14.15" customHeight="1">
      <c r="A53" s="33"/>
      <c r="B53" s="106"/>
      <c r="C53" s="106"/>
      <c r="D53" s="106"/>
      <c r="F53" s="106"/>
      <c r="G53" s="106"/>
      <c r="H53" s="106"/>
      <c r="I53" s="106"/>
    </row>
    <row r="54" spans="1:30" ht="33.4" customHeight="1">
      <c r="B54" s="353" t="s">
        <v>1149</v>
      </c>
      <c r="C54" s="412"/>
      <c r="D54" s="413"/>
      <c r="E54" s="60"/>
      <c r="F54" s="354" t="s">
        <v>1150</v>
      </c>
      <c r="G54" s="355" t="s">
        <v>13</v>
      </c>
      <c r="H54" s="355" t="s">
        <v>1151</v>
      </c>
      <c r="I54" s="356" t="s">
        <v>13</v>
      </c>
      <c r="J54" s="35"/>
    </row>
    <row r="55" spans="1:30" ht="53.25" customHeight="1">
      <c r="A55" s="357" t="s">
        <v>1152</v>
      </c>
      <c r="B55" s="358" t="s">
        <v>1153</v>
      </c>
      <c r="C55" s="65" t="s">
        <v>24</v>
      </c>
      <c r="D55" s="66" t="s">
        <v>19</v>
      </c>
      <c r="E55" s="45"/>
      <c r="F55" s="399">
        <v>46033</v>
      </c>
      <c r="G55" s="400" t="s">
        <v>176</v>
      </c>
      <c r="H55" s="392">
        <v>45696</v>
      </c>
      <c r="I55" s="393" t="s">
        <v>176</v>
      </c>
      <c r="J55" s="35"/>
    </row>
    <row r="56" spans="1:30" ht="44.15" customHeight="1">
      <c r="A56" s="382" t="s">
        <v>1154</v>
      </c>
      <c r="B56" s="375" t="s">
        <v>1155</v>
      </c>
      <c r="C56" s="28" t="s">
        <v>28</v>
      </c>
      <c r="D56" s="29" t="s">
        <v>19</v>
      </c>
      <c r="E56" s="45"/>
      <c r="F56" s="409">
        <f>ROUND(((73/4148)*100),1)</f>
        <v>1.8</v>
      </c>
      <c r="G56" s="406" t="s">
        <v>20</v>
      </c>
      <c r="H56" s="415"/>
      <c r="I56" s="33"/>
    </row>
    <row r="57" spans="1:30" ht="15" customHeight="1">
      <c r="A57" s="33"/>
      <c r="B57" s="106"/>
      <c r="C57" s="106"/>
      <c r="D57" s="106"/>
      <c r="F57" s="106"/>
      <c r="G57" s="106"/>
    </row>
    <row r="58" spans="1:30" ht="14.15" customHeight="1">
      <c r="B58" s="410" t="s">
        <v>1156</v>
      </c>
      <c r="C58" s="416"/>
      <c r="D58" s="416"/>
      <c r="E58" s="33" t="s">
        <v>1066</v>
      </c>
      <c r="F58" s="33" t="s">
        <v>1066</v>
      </c>
      <c r="G58" s="63" t="s">
        <v>1066</v>
      </c>
      <c r="H58" s="35"/>
    </row>
    <row r="59" spans="1:30" ht="14.15" customHeight="1">
      <c r="B59" s="35" t="s">
        <v>1066</v>
      </c>
      <c r="D59" s="652"/>
      <c r="E59" s="652"/>
      <c r="F59" s="652"/>
      <c r="G59" s="652"/>
      <c r="H59" s="35"/>
    </row>
    <row r="60" spans="1:30" ht="14.15" customHeight="1">
      <c r="B60" s="35" t="s">
        <v>1066</v>
      </c>
      <c r="D60" s="652"/>
      <c r="E60" s="652"/>
      <c r="F60" s="652"/>
      <c r="G60" s="652"/>
      <c r="H60" s="35"/>
    </row>
    <row r="61" spans="1:30" ht="14.15" customHeight="1">
      <c r="B61" s="35" t="s">
        <v>1066</v>
      </c>
      <c r="D61" s="652"/>
      <c r="E61" s="652"/>
      <c r="F61" s="652"/>
      <c r="G61" s="652"/>
      <c r="H61" s="35"/>
    </row>
    <row r="62" spans="1:30" ht="14.15" customHeight="1">
      <c r="B62" s="35" t="s">
        <v>1066</v>
      </c>
      <c r="D62" s="652"/>
      <c r="E62" s="652"/>
      <c r="F62" s="652"/>
      <c r="G62" s="652"/>
      <c r="H62" s="35"/>
    </row>
    <row r="63" spans="1:30" ht="15" customHeight="1" thickBot="1">
      <c r="B63" s="37" t="s">
        <v>1066</v>
      </c>
      <c r="C63" s="38" t="s">
        <v>1066</v>
      </c>
      <c r="D63" s="651" t="s">
        <v>1066</v>
      </c>
      <c r="E63" s="652"/>
      <c r="F63" s="652"/>
      <c r="G63" s="652"/>
      <c r="H63" s="35"/>
    </row>
    <row r="64" spans="1:30" ht="15" customHeight="1" thickBot="1">
      <c r="B64" s="33"/>
      <c r="C64" s="33"/>
      <c r="D64" s="33"/>
      <c r="E64" s="33"/>
      <c r="F64" s="33"/>
      <c r="G64" s="33"/>
    </row>
    <row r="65" spans="2:10" ht="14.15" customHeight="1">
      <c r="B65" s="557" t="s">
        <v>1066</v>
      </c>
      <c r="C65" s="558" t="s">
        <v>1066</v>
      </c>
      <c r="D65" s="558" t="s">
        <v>1066</v>
      </c>
      <c r="E65" s="558" t="s">
        <v>1066</v>
      </c>
      <c r="F65" s="558" t="s">
        <v>1066</v>
      </c>
      <c r="G65" s="559" t="s">
        <v>1066</v>
      </c>
      <c r="H65" s="559" t="s">
        <v>1066</v>
      </c>
      <c r="I65" s="560" t="s">
        <v>1066</v>
      </c>
      <c r="J65" s="36"/>
    </row>
    <row r="66" spans="2:10" ht="15.75" customHeight="1">
      <c r="B66" s="561" t="s">
        <v>1157</v>
      </c>
      <c r="G66" s="36" t="s">
        <v>42</v>
      </c>
      <c r="I66" s="562" t="s">
        <v>1066</v>
      </c>
      <c r="J66" s="36"/>
    </row>
    <row r="67" spans="2:10" ht="15.75" customHeight="1">
      <c r="B67" s="561" t="s">
        <v>1066</v>
      </c>
      <c r="I67" s="562" t="s">
        <v>1066</v>
      </c>
      <c r="J67" s="36"/>
    </row>
    <row r="68" spans="2:10" ht="15.75" customHeight="1">
      <c r="B68" s="561" t="s">
        <v>1158</v>
      </c>
      <c r="G68" s="36" t="s">
        <v>42</v>
      </c>
      <c r="I68" s="562" t="s">
        <v>1066</v>
      </c>
      <c r="J68" s="36"/>
    </row>
    <row r="69" spans="2:10" ht="15.75" customHeight="1">
      <c r="B69" s="561" t="s">
        <v>1066</v>
      </c>
      <c r="I69" s="562" t="s">
        <v>1066</v>
      </c>
      <c r="J69" s="36"/>
    </row>
    <row r="70" spans="2:10" ht="15.75" customHeight="1">
      <c r="B70" s="561" t="s">
        <v>266</v>
      </c>
      <c r="E70" s="554"/>
      <c r="G70" s="555" t="s">
        <v>149</v>
      </c>
      <c r="H70" s="556"/>
      <c r="I70" s="562" t="s">
        <v>1066</v>
      </c>
      <c r="J70" s="36"/>
    </row>
    <row r="71" spans="2:10" ht="15" customHeight="1" thickBot="1">
      <c r="B71" s="563" t="s">
        <v>1066</v>
      </c>
      <c r="C71" s="564" t="s">
        <v>1066</v>
      </c>
      <c r="D71" s="564" t="s">
        <v>1066</v>
      </c>
      <c r="E71" s="564" t="s">
        <v>1066</v>
      </c>
      <c r="F71" s="564" t="s">
        <v>1066</v>
      </c>
      <c r="G71" s="564" t="s">
        <v>1066</v>
      </c>
      <c r="H71" s="564" t="s">
        <v>1066</v>
      </c>
      <c r="I71" s="565" t="s">
        <v>1066</v>
      </c>
      <c r="J71" s="36"/>
    </row>
    <row r="72" spans="2:10">
      <c r="B72" s="36"/>
      <c r="C72" s="36"/>
      <c r="D72" s="36"/>
      <c r="E72" s="36"/>
      <c r="F72" s="36"/>
      <c r="G72" s="36"/>
      <c r="H72" s="36"/>
      <c r="I72" s="36"/>
    </row>
  </sheetData>
  <mergeCells count="43">
    <mergeCell ref="F8:G8"/>
    <mergeCell ref="H8:I8"/>
    <mergeCell ref="P8:Q8"/>
    <mergeCell ref="N8:O8"/>
    <mergeCell ref="L8:M8"/>
    <mergeCell ref="J8:K8"/>
    <mergeCell ref="N26:O26"/>
    <mergeCell ref="V9:AC9"/>
    <mergeCell ref="N9:U9"/>
    <mergeCell ref="X8:Y8"/>
    <mergeCell ref="V8:W8"/>
    <mergeCell ref="T8:U8"/>
    <mergeCell ref="R8:S8"/>
    <mergeCell ref="Z8:AA8"/>
    <mergeCell ref="AB8:AC8"/>
    <mergeCell ref="AB44:AC44"/>
    <mergeCell ref="Z44:AA44"/>
    <mergeCell ref="R44:S44"/>
    <mergeCell ref="T44:U44"/>
    <mergeCell ref="X44:Y44"/>
    <mergeCell ref="V44:W44"/>
    <mergeCell ref="N44:O44"/>
    <mergeCell ref="P44:Q44"/>
    <mergeCell ref="B35:D35"/>
    <mergeCell ref="B41:D41"/>
    <mergeCell ref="H44:I44"/>
    <mergeCell ref="F44:G44"/>
    <mergeCell ref="A5:M5"/>
    <mergeCell ref="D63:G63"/>
    <mergeCell ref="D62:G62"/>
    <mergeCell ref="D61:G61"/>
    <mergeCell ref="D59:G59"/>
    <mergeCell ref="D60:G60"/>
    <mergeCell ref="L44:M44"/>
    <mergeCell ref="J44:K44"/>
    <mergeCell ref="F9:M9"/>
    <mergeCell ref="B9:D9"/>
    <mergeCell ref="B27:D27"/>
    <mergeCell ref="B30:D30"/>
    <mergeCell ref="F26:G26"/>
    <mergeCell ref="H26:I26"/>
    <mergeCell ref="J26:K26"/>
    <mergeCell ref="L26:M26"/>
  </mergeCells>
  <dataValidations count="1">
    <dataValidation type="list" allowBlank="1" sqref="AC10:AC24 W11:W24 Y11:Y24 AA11:AA24 G13:G14 I13:I14 K13:K14 M13:M14 O13:O14 Q13:Q14 S13:S14 U13:U14 K22:K24 G23:G24 I23:I24 M23:M24 O24 Q24 S24 U24 G28 I28 K28 M28 O28 G31:G33 G36:G39 I36:I39 G42 G46:G49 I46:I49 K46:K49 M46:M49 O46:O49 Q46:Q49 S46:S49 U46:U49 W46:W49 Y46:Y49 AA46:AA49 AC46:AC49 G52 I52 G55:G56 I55" xr:uid="{00000000-0002-0000-11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Q50"/>
  <sheetViews>
    <sheetView showRuler="0" zoomScaleNormal="100" workbookViewId="0">
      <selection sqref="A1:XFD1048576"/>
    </sheetView>
  </sheetViews>
  <sheetFormatPr defaultColWidth="13.7265625" defaultRowHeight="12.5"/>
  <cols>
    <col min="1" max="1" width="4.26953125" customWidth="1"/>
    <col min="2" max="2" width="10.08984375" customWidth="1"/>
    <col min="3" max="3" width="67" customWidth="1"/>
    <col min="4" max="6" width="9.7265625" customWidth="1"/>
    <col min="7" max="7" width="13" customWidth="1"/>
    <col min="8" max="8" width="9.7265625" customWidth="1"/>
    <col min="9" max="9" width="4.26953125" customWidth="1"/>
    <col min="10" max="10" width="12.81640625" customWidth="1"/>
    <col min="11" max="11" width="65.81640625" customWidth="1"/>
    <col min="12" max="14" width="9.7265625" customWidth="1"/>
    <col min="15" max="15" width="13" customWidth="1"/>
    <col min="16" max="16" width="6.54296875" customWidth="1"/>
  </cols>
  <sheetData>
    <row r="1" spans="2:17" ht="14.15" customHeight="1"/>
    <row r="2" spans="2:17" ht="20.149999999999999" customHeight="1">
      <c r="B2" s="537" t="s">
        <v>1159</v>
      </c>
      <c r="I2" s="417" t="s">
        <v>1160</v>
      </c>
    </row>
    <row r="3" spans="2:17" ht="10.9" customHeight="1"/>
    <row r="4" spans="2:17" ht="10.9" customHeight="1"/>
    <row r="5" spans="2:17" ht="20.149999999999999" customHeight="1">
      <c r="B5" s="538" t="s">
        <v>1161</v>
      </c>
      <c r="I5" s="417" t="s">
        <v>1160</v>
      </c>
      <c r="J5" s="348"/>
    </row>
    <row r="6" spans="2:17" ht="18.399999999999999" customHeight="1"/>
    <row r="7" spans="2:17" ht="18.399999999999999" customHeight="1">
      <c r="B7" s="656" t="s">
        <v>1162</v>
      </c>
      <c r="C7" s="657"/>
      <c r="D7" s="657"/>
      <c r="E7" s="657"/>
      <c r="F7" s="657"/>
      <c r="G7" s="657"/>
      <c r="H7" s="658"/>
      <c r="I7" s="455"/>
      <c r="J7" s="656" t="s">
        <v>1151</v>
      </c>
      <c r="K7" s="657"/>
      <c r="L7" s="657"/>
      <c r="M7" s="657"/>
      <c r="N7" s="657"/>
      <c r="O7" s="657"/>
      <c r="P7" s="658"/>
      <c r="Q7" s="35"/>
    </row>
    <row r="8" spans="2:17" ht="18.399999999999999" customHeight="1">
      <c r="B8" s="44"/>
      <c r="C8" s="456"/>
      <c r="D8" s="457"/>
      <c r="E8" s="106"/>
      <c r="F8" s="106"/>
      <c r="G8" s="106"/>
      <c r="H8" s="33"/>
      <c r="J8" s="44"/>
      <c r="K8" s="416"/>
      <c r="L8" s="457"/>
      <c r="M8" s="106"/>
      <c r="N8" s="106"/>
      <c r="O8" s="106"/>
      <c r="P8" s="33"/>
    </row>
    <row r="9" spans="2:17" ht="29.15" customHeight="1">
      <c r="D9" s="418" t="s">
        <v>1163</v>
      </c>
      <c r="E9" s="419" t="s">
        <v>1164</v>
      </c>
      <c r="F9" s="419" t="s">
        <v>1165</v>
      </c>
      <c r="G9" s="418" t="s">
        <v>754</v>
      </c>
      <c r="H9" s="37"/>
      <c r="L9" s="418" t="s">
        <v>1163</v>
      </c>
      <c r="M9" s="419" t="s">
        <v>1164</v>
      </c>
      <c r="N9" s="419" t="s">
        <v>1165</v>
      </c>
      <c r="O9" s="418" t="s">
        <v>754</v>
      </c>
      <c r="P9" s="37"/>
    </row>
    <row r="10" spans="2:17" ht="43.4" customHeight="1">
      <c r="B10" s="301"/>
      <c r="C10" s="288" t="s">
        <v>1166</v>
      </c>
      <c r="D10" s="420" t="s">
        <v>1167</v>
      </c>
      <c r="E10" s="420" t="s">
        <v>1167</v>
      </c>
      <c r="F10" s="420" t="s">
        <v>1167</v>
      </c>
      <c r="G10" s="420" t="s">
        <v>1168</v>
      </c>
      <c r="H10" s="420" t="s">
        <v>13</v>
      </c>
      <c r="I10" s="60"/>
      <c r="J10" s="301"/>
      <c r="K10" s="288" t="s">
        <v>1166</v>
      </c>
      <c r="L10" s="420" t="s">
        <v>1167</v>
      </c>
      <c r="M10" s="420" t="s">
        <v>1167</v>
      </c>
      <c r="N10" s="420" t="s">
        <v>1167</v>
      </c>
      <c r="O10" s="420" t="s">
        <v>1168</v>
      </c>
      <c r="P10" s="420" t="s">
        <v>13</v>
      </c>
      <c r="Q10" s="35"/>
    </row>
    <row r="11" spans="2:17" ht="14.15" customHeight="1">
      <c r="B11" s="11" t="s">
        <v>1169</v>
      </c>
      <c r="C11" s="421" t="s">
        <v>1170</v>
      </c>
      <c r="D11" s="422">
        <v>0</v>
      </c>
      <c r="E11" s="422">
        <v>0</v>
      </c>
      <c r="F11" s="422">
        <v>28</v>
      </c>
      <c r="G11" s="423">
        <f t="shared" ref="G11:G18" si="0">SUM(D11:F11)</f>
        <v>28</v>
      </c>
      <c r="H11" s="424" t="s">
        <v>36</v>
      </c>
      <c r="I11" s="60"/>
      <c r="J11" s="11" t="s">
        <v>1169</v>
      </c>
      <c r="K11" s="421" t="s">
        <v>1170</v>
      </c>
      <c r="L11" s="422">
        <v>0</v>
      </c>
      <c r="M11" s="422">
        <v>0</v>
      </c>
      <c r="N11" s="422">
        <v>28</v>
      </c>
      <c r="O11" s="423">
        <f t="shared" ref="O11:O18" si="1">SUM(L11:N11)</f>
        <v>28</v>
      </c>
      <c r="P11" s="424" t="s">
        <v>36</v>
      </c>
      <c r="Q11" s="35"/>
    </row>
    <row r="12" spans="2:17" ht="14.15" customHeight="1">
      <c r="B12" s="19" t="s">
        <v>1171</v>
      </c>
      <c r="C12" s="425" t="s">
        <v>1172</v>
      </c>
      <c r="D12" s="426">
        <v>0</v>
      </c>
      <c r="E12" s="426">
        <v>0</v>
      </c>
      <c r="F12" s="426">
        <v>0</v>
      </c>
      <c r="G12" s="427">
        <f t="shared" si="0"/>
        <v>0</v>
      </c>
      <c r="H12" s="428" t="s">
        <v>36</v>
      </c>
      <c r="I12" s="60"/>
      <c r="J12" s="19" t="s">
        <v>1171</v>
      </c>
      <c r="K12" s="425" t="s">
        <v>1172</v>
      </c>
      <c r="L12" s="426">
        <v>0</v>
      </c>
      <c r="M12" s="426">
        <v>0</v>
      </c>
      <c r="N12" s="426">
        <v>0</v>
      </c>
      <c r="O12" s="427">
        <f t="shared" si="1"/>
        <v>0</v>
      </c>
      <c r="P12" s="428" t="s">
        <v>36</v>
      </c>
      <c r="Q12" s="35"/>
    </row>
    <row r="13" spans="2:17" ht="14.15" customHeight="1">
      <c r="B13" s="19" t="s">
        <v>1173</v>
      </c>
      <c r="C13" s="425" t="s">
        <v>1174</v>
      </c>
      <c r="D13" s="426">
        <v>0</v>
      </c>
      <c r="E13" s="426">
        <v>0</v>
      </c>
      <c r="F13" s="426">
        <v>15</v>
      </c>
      <c r="G13" s="427">
        <f t="shared" si="0"/>
        <v>15</v>
      </c>
      <c r="H13" s="428" t="s">
        <v>36</v>
      </c>
      <c r="I13" s="60"/>
      <c r="J13" s="19" t="s">
        <v>1173</v>
      </c>
      <c r="K13" s="425" t="s">
        <v>1174</v>
      </c>
      <c r="L13" s="426">
        <v>0</v>
      </c>
      <c r="M13" s="426">
        <v>0</v>
      </c>
      <c r="N13" s="426">
        <v>11</v>
      </c>
      <c r="O13" s="427">
        <f t="shared" si="1"/>
        <v>11</v>
      </c>
      <c r="P13" s="428" t="s">
        <v>36</v>
      </c>
      <c r="Q13" s="35"/>
    </row>
    <row r="14" spans="2:17" ht="14.15" customHeight="1">
      <c r="B14" s="19" t="s">
        <v>1175</v>
      </c>
      <c r="C14" s="425" t="s">
        <v>1176</v>
      </c>
      <c r="D14" s="426">
        <v>1</v>
      </c>
      <c r="E14" s="426">
        <v>1</v>
      </c>
      <c r="F14" s="426">
        <v>126</v>
      </c>
      <c r="G14" s="427">
        <f t="shared" si="0"/>
        <v>128</v>
      </c>
      <c r="H14" s="428" t="s">
        <v>36</v>
      </c>
      <c r="I14" s="60"/>
      <c r="J14" s="19" t="s">
        <v>1175</v>
      </c>
      <c r="K14" s="425" t="s">
        <v>1176</v>
      </c>
      <c r="L14" s="426">
        <v>0</v>
      </c>
      <c r="M14" s="426">
        <v>1</v>
      </c>
      <c r="N14" s="426">
        <v>115</v>
      </c>
      <c r="O14" s="427">
        <f t="shared" si="1"/>
        <v>116</v>
      </c>
      <c r="P14" s="428" t="s">
        <v>36</v>
      </c>
      <c r="Q14" s="35"/>
    </row>
    <row r="15" spans="2:17" ht="14.15" customHeight="1">
      <c r="B15" s="429" t="s">
        <v>1177</v>
      </c>
      <c r="C15" s="425" t="s">
        <v>1178</v>
      </c>
      <c r="D15" s="426">
        <v>0</v>
      </c>
      <c r="E15" s="426">
        <v>1</v>
      </c>
      <c r="F15" s="426">
        <v>23</v>
      </c>
      <c r="G15" s="427">
        <f t="shared" si="0"/>
        <v>24</v>
      </c>
      <c r="H15" s="428" t="s">
        <v>36</v>
      </c>
      <c r="I15" s="60"/>
      <c r="J15" s="429" t="s">
        <v>1177</v>
      </c>
      <c r="K15" s="425" t="s">
        <v>1178</v>
      </c>
      <c r="L15" s="426">
        <v>0</v>
      </c>
      <c r="M15" s="426">
        <v>1</v>
      </c>
      <c r="N15" s="426">
        <v>19</v>
      </c>
      <c r="O15" s="427">
        <f t="shared" si="1"/>
        <v>20</v>
      </c>
      <c r="P15" s="428" t="s">
        <v>36</v>
      </c>
      <c r="Q15" s="35"/>
    </row>
    <row r="16" spans="2:17" ht="14.15" customHeight="1">
      <c r="B16" s="19" t="s">
        <v>1179</v>
      </c>
      <c r="C16" s="425" t="s">
        <v>1180</v>
      </c>
      <c r="D16" s="426">
        <v>0</v>
      </c>
      <c r="E16" s="426">
        <v>0</v>
      </c>
      <c r="F16" s="426">
        <v>12</v>
      </c>
      <c r="G16" s="427">
        <f t="shared" si="0"/>
        <v>12</v>
      </c>
      <c r="H16" s="428" t="s">
        <v>36</v>
      </c>
      <c r="I16" s="60"/>
      <c r="J16" s="19" t="s">
        <v>1179</v>
      </c>
      <c r="K16" s="425" t="s">
        <v>1180</v>
      </c>
      <c r="L16" s="426">
        <v>0</v>
      </c>
      <c r="M16" s="426">
        <v>0</v>
      </c>
      <c r="N16" s="426">
        <v>12</v>
      </c>
      <c r="O16" s="427">
        <f t="shared" si="1"/>
        <v>12</v>
      </c>
      <c r="P16" s="428" t="s">
        <v>36</v>
      </c>
      <c r="Q16" s="35"/>
    </row>
    <row r="17" spans="2:17" ht="15" customHeight="1">
      <c r="B17" s="430" t="s">
        <v>1181</v>
      </c>
      <c r="C17" s="431" t="s">
        <v>753</v>
      </c>
      <c r="D17" s="432">
        <v>0</v>
      </c>
      <c r="E17" s="432">
        <v>0</v>
      </c>
      <c r="F17" s="432">
        <v>0</v>
      </c>
      <c r="G17" s="433">
        <f t="shared" si="0"/>
        <v>0</v>
      </c>
      <c r="H17" s="428" t="s">
        <v>36</v>
      </c>
      <c r="I17" s="60"/>
      <c r="J17" s="430" t="s">
        <v>1181</v>
      </c>
      <c r="K17" s="431" t="s">
        <v>753</v>
      </c>
      <c r="L17" s="432">
        <v>0</v>
      </c>
      <c r="M17" s="432">
        <v>0</v>
      </c>
      <c r="N17" s="432">
        <v>0</v>
      </c>
      <c r="O17" s="433">
        <f t="shared" si="1"/>
        <v>0</v>
      </c>
      <c r="P17" s="428" t="s">
        <v>36</v>
      </c>
      <c r="Q17" s="35"/>
    </row>
    <row r="18" spans="2:17" ht="15.75" customHeight="1">
      <c r="B18" s="434" t="s">
        <v>1182</v>
      </c>
      <c r="C18" s="435" t="s">
        <v>1183</v>
      </c>
      <c r="D18" s="436">
        <v>0</v>
      </c>
      <c r="E18" s="436">
        <v>1</v>
      </c>
      <c r="F18" s="436">
        <v>13</v>
      </c>
      <c r="G18" s="437">
        <f t="shared" si="0"/>
        <v>14</v>
      </c>
      <c r="H18" s="438" t="s">
        <v>36</v>
      </c>
      <c r="I18" s="60"/>
      <c r="J18" s="434" t="s">
        <v>1182</v>
      </c>
      <c r="K18" s="435" t="s">
        <v>1183</v>
      </c>
      <c r="L18" s="436">
        <v>0</v>
      </c>
      <c r="M18" s="436">
        <v>1</v>
      </c>
      <c r="N18" s="436">
        <v>12</v>
      </c>
      <c r="O18" s="437">
        <f t="shared" si="1"/>
        <v>13</v>
      </c>
      <c r="P18" s="438" t="s">
        <v>36</v>
      </c>
      <c r="Q18" s="35"/>
    </row>
    <row r="19" spans="2:17" ht="15" customHeight="1">
      <c r="B19" s="115"/>
      <c r="C19" s="33"/>
      <c r="D19" s="106"/>
      <c r="E19" s="106"/>
      <c r="F19" s="106"/>
      <c r="G19" s="106"/>
      <c r="H19" s="115"/>
      <c r="J19" s="115"/>
      <c r="K19" s="33"/>
      <c r="L19" s="106"/>
      <c r="M19" s="106"/>
      <c r="N19" s="106"/>
      <c r="O19" s="106"/>
      <c r="P19" s="115"/>
    </row>
    <row r="20" spans="2:17" ht="29.15" customHeight="1">
      <c r="D20" s="418" t="s">
        <v>1163</v>
      </c>
      <c r="E20" s="419" t="s">
        <v>1164</v>
      </c>
      <c r="F20" s="419" t="s">
        <v>1165</v>
      </c>
      <c r="G20" s="418" t="s">
        <v>754</v>
      </c>
      <c r="H20" s="343"/>
      <c r="L20" s="418" t="s">
        <v>1163</v>
      </c>
      <c r="M20" s="419" t="s">
        <v>1164</v>
      </c>
      <c r="N20" s="419" t="s">
        <v>1165</v>
      </c>
      <c r="O20" s="418" t="s">
        <v>754</v>
      </c>
      <c r="P20" s="343"/>
    </row>
    <row r="21" spans="2:17" ht="43.4" customHeight="1">
      <c r="B21" s="301"/>
      <c r="C21" s="288" t="s">
        <v>1184</v>
      </c>
      <c r="D21" s="420" t="s">
        <v>1167</v>
      </c>
      <c r="E21" s="420" t="s">
        <v>1167</v>
      </c>
      <c r="F21" s="420" t="s">
        <v>1167</v>
      </c>
      <c r="G21" s="420" t="s">
        <v>1168</v>
      </c>
      <c r="H21" s="420" t="s">
        <v>13</v>
      </c>
      <c r="I21" s="60"/>
      <c r="J21" s="301"/>
      <c r="K21" s="288" t="s">
        <v>1184</v>
      </c>
      <c r="L21" s="420" t="s">
        <v>1167</v>
      </c>
      <c r="M21" s="420" t="s">
        <v>1167</v>
      </c>
      <c r="N21" s="420" t="s">
        <v>1167</v>
      </c>
      <c r="O21" s="420" t="s">
        <v>1168</v>
      </c>
      <c r="P21" s="420" t="s">
        <v>13</v>
      </c>
      <c r="Q21" s="35"/>
    </row>
    <row r="22" spans="2:17" ht="14.15" customHeight="1">
      <c r="B22" s="11" t="s">
        <v>1185</v>
      </c>
      <c r="C22" s="421" t="s">
        <v>1054</v>
      </c>
      <c r="D22" s="422">
        <v>0</v>
      </c>
      <c r="E22" s="422">
        <v>0</v>
      </c>
      <c r="F22" s="422">
        <v>3</v>
      </c>
      <c r="G22" s="439">
        <f>SUM(D22:F22)</f>
        <v>3</v>
      </c>
      <c r="H22" s="440" t="s">
        <v>36</v>
      </c>
      <c r="I22" s="60"/>
      <c r="J22" s="11" t="s">
        <v>1185</v>
      </c>
      <c r="K22" s="421" t="s">
        <v>1054</v>
      </c>
      <c r="L22" s="422">
        <v>0</v>
      </c>
      <c r="M22" s="422">
        <v>0</v>
      </c>
      <c r="N22" s="422">
        <v>2</v>
      </c>
      <c r="O22" s="439">
        <f>SUM(L22:N22)</f>
        <v>2</v>
      </c>
      <c r="P22" s="440" t="s">
        <v>36</v>
      </c>
      <c r="Q22" s="35"/>
    </row>
    <row r="23" spans="2:17" ht="14.15" customHeight="1">
      <c r="B23" s="19" t="s">
        <v>1186</v>
      </c>
      <c r="C23" s="425" t="s">
        <v>1187</v>
      </c>
      <c r="D23" s="426">
        <v>0</v>
      </c>
      <c r="E23" s="426">
        <v>0</v>
      </c>
      <c r="F23" s="426">
        <v>5</v>
      </c>
      <c r="G23" s="441">
        <f>SUM(D23:F23)</f>
        <v>5</v>
      </c>
      <c r="H23" s="442" t="s">
        <v>36</v>
      </c>
      <c r="I23" s="60"/>
      <c r="J23" s="19" t="s">
        <v>1186</v>
      </c>
      <c r="K23" s="425" t="s">
        <v>1187</v>
      </c>
      <c r="L23" s="426">
        <v>0</v>
      </c>
      <c r="M23" s="426">
        <v>0</v>
      </c>
      <c r="N23" s="426">
        <v>4</v>
      </c>
      <c r="O23" s="441">
        <f>SUM(L23:N23)</f>
        <v>4</v>
      </c>
      <c r="P23" s="442" t="s">
        <v>36</v>
      </c>
      <c r="Q23" s="35"/>
    </row>
    <row r="24" spans="2:17" ht="15" customHeight="1">
      <c r="B24" s="430" t="s">
        <v>1188</v>
      </c>
      <c r="C24" s="431" t="s">
        <v>1189</v>
      </c>
      <c r="D24" s="432">
        <v>0</v>
      </c>
      <c r="E24" s="432">
        <v>0</v>
      </c>
      <c r="F24" s="432">
        <v>0</v>
      </c>
      <c r="G24" s="443">
        <f>SUM(D24:F24)</f>
        <v>0</v>
      </c>
      <c r="H24" s="442" t="s">
        <v>36</v>
      </c>
      <c r="I24" s="60"/>
      <c r="J24" s="430" t="s">
        <v>1188</v>
      </c>
      <c r="K24" s="431" t="s">
        <v>1189</v>
      </c>
      <c r="L24" s="432">
        <v>0</v>
      </c>
      <c r="M24" s="432">
        <v>0</v>
      </c>
      <c r="N24" s="432">
        <v>0</v>
      </c>
      <c r="O24" s="443">
        <f>SUM(L24:N24)</f>
        <v>0</v>
      </c>
      <c r="P24" s="442" t="s">
        <v>36</v>
      </c>
      <c r="Q24" s="35"/>
    </row>
    <row r="25" spans="2:17" ht="15.75" customHeight="1">
      <c r="B25" s="434" t="s">
        <v>1190</v>
      </c>
      <c r="C25" s="435" t="s">
        <v>1183</v>
      </c>
      <c r="D25" s="436">
        <v>0</v>
      </c>
      <c r="E25" s="436">
        <v>0</v>
      </c>
      <c r="F25" s="436">
        <v>0</v>
      </c>
      <c r="G25" s="444">
        <f>SUM(D25:F25)</f>
        <v>0</v>
      </c>
      <c r="H25" s="445" t="s">
        <v>36</v>
      </c>
      <c r="I25" s="60"/>
      <c r="J25" s="434" t="s">
        <v>1190</v>
      </c>
      <c r="K25" s="435" t="s">
        <v>1183</v>
      </c>
      <c r="L25" s="436">
        <v>0</v>
      </c>
      <c r="M25" s="436">
        <v>0</v>
      </c>
      <c r="N25" s="436">
        <v>0</v>
      </c>
      <c r="O25" s="444">
        <f>SUM(L25:N25)</f>
        <v>0</v>
      </c>
      <c r="P25" s="445" t="s">
        <v>36</v>
      </c>
      <c r="Q25" s="35"/>
    </row>
    <row r="26" spans="2:17" ht="15" customHeight="1">
      <c r="B26" s="115"/>
      <c r="C26" s="458"/>
      <c r="D26" s="459"/>
      <c r="E26" s="459"/>
      <c r="F26" s="459"/>
      <c r="G26" s="133"/>
      <c r="H26" s="459"/>
      <c r="J26" s="115"/>
      <c r="K26" s="458"/>
      <c r="L26" s="459"/>
      <c r="M26" s="459"/>
      <c r="N26" s="459"/>
      <c r="O26" s="133"/>
      <c r="P26" s="459"/>
    </row>
    <row r="27" spans="2:17" ht="15" customHeight="1">
      <c r="G27" s="420" t="s">
        <v>13</v>
      </c>
      <c r="H27" s="103"/>
      <c r="O27" s="420" t="s">
        <v>13</v>
      </c>
      <c r="P27" s="103"/>
    </row>
    <row r="28" spans="2:17" ht="29.15" customHeight="1">
      <c r="B28" s="389" t="s">
        <v>1191</v>
      </c>
      <c r="C28" s="446" t="s">
        <v>1192</v>
      </c>
      <c r="D28" s="447">
        <f>SUM(D11+D12+D13+D14+D15+D16+D17+D22+D23+D24)</f>
        <v>1</v>
      </c>
      <c r="E28" s="447">
        <f>SUM(E11+E12+E13+E14+E15+E16+E17+E22+E23+E24)</f>
        <v>2</v>
      </c>
      <c r="F28" s="447">
        <f>SUM(F11+F12+F13+F14+F15+F16+F17+F22+F23+F24)</f>
        <v>212</v>
      </c>
      <c r="G28" s="448" t="s">
        <v>36</v>
      </c>
      <c r="H28" s="103"/>
      <c r="J28" s="389" t="s">
        <v>1191</v>
      </c>
      <c r="K28" s="446" t="s">
        <v>1192</v>
      </c>
      <c r="L28" s="447">
        <f>L11+L12+L13+L14+L15+L16+L17+L22+L23+L24</f>
        <v>0</v>
      </c>
      <c r="M28" s="447">
        <f>M11+M12+M13+M14+M15+M16+M17+M22+M23+M24</f>
        <v>2</v>
      </c>
      <c r="N28" s="447">
        <f>N11+N12+N13+N14+N15+N16+N17+N22+N23+N24</f>
        <v>191</v>
      </c>
      <c r="O28" s="448" t="s">
        <v>36</v>
      </c>
      <c r="P28" s="103"/>
    </row>
    <row r="29" spans="2:17" ht="27.65" customHeight="1">
      <c r="B29" s="389" t="s">
        <v>1193</v>
      </c>
      <c r="C29" s="449" t="s">
        <v>1194</v>
      </c>
      <c r="D29" s="450">
        <f>SUM(D18+D25)</f>
        <v>0</v>
      </c>
      <c r="E29" s="450">
        <f>SUM(E18+E25)</f>
        <v>1</v>
      </c>
      <c r="F29" s="450">
        <f>SUM(F18+F25)</f>
        <v>13</v>
      </c>
      <c r="G29" s="448" t="s">
        <v>36</v>
      </c>
      <c r="H29" s="103"/>
      <c r="J29" s="389" t="s">
        <v>1193</v>
      </c>
      <c r="K29" s="449" t="s">
        <v>1194</v>
      </c>
      <c r="L29" s="450">
        <f>L18+L25</f>
        <v>0</v>
      </c>
      <c r="M29" s="450">
        <f>M18+M25</f>
        <v>1</v>
      </c>
      <c r="N29" s="450">
        <f>N18+N25</f>
        <v>12</v>
      </c>
      <c r="O29" s="448" t="s">
        <v>36</v>
      </c>
      <c r="P29" s="103"/>
    </row>
    <row r="30" spans="2:17" ht="15" customHeight="1">
      <c r="B30" s="33"/>
      <c r="C30" s="33"/>
      <c r="D30" s="33"/>
      <c r="E30" s="106"/>
      <c r="F30" s="33"/>
      <c r="G30" s="460"/>
      <c r="J30" s="33"/>
      <c r="K30" s="33"/>
      <c r="L30" s="33"/>
      <c r="M30" s="106"/>
      <c r="N30" s="33"/>
      <c r="O30" s="460"/>
    </row>
    <row r="31" spans="2:17" ht="15" customHeight="1">
      <c r="E31" s="420" t="s">
        <v>13</v>
      </c>
      <c r="F31" s="35"/>
      <c r="M31" s="420" t="s">
        <v>13</v>
      </c>
      <c r="N31" s="35"/>
    </row>
    <row r="32" spans="2:17" ht="15" customHeight="1">
      <c r="B32" s="389" t="s">
        <v>1195</v>
      </c>
      <c r="C32" s="451" t="s">
        <v>1196</v>
      </c>
      <c r="D32" s="447">
        <f>SUM(D28:F28)</f>
        <v>215</v>
      </c>
      <c r="E32" s="448" t="s">
        <v>36</v>
      </c>
      <c r="F32" s="103"/>
      <c r="J32" s="389" t="s">
        <v>1195</v>
      </c>
      <c r="K32" s="451" t="s">
        <v>1196</v>
      </c>
      <c r="L32" s="447">
        <f>SUM(L28:N28)</f>
        <v>193</v>
      </c>
      <c r="M32" s="448" t="s">
        <v>36</v>
      </c>
      <c r="N32" s="103"/>
    </row>
    <row r="33" spans="2:15" ht="29.15" customHeight="1">
      <c r="B33" s="389" t="s">
        <v>1197</v>
      </c>
      <c r="C33" s="451" t="s">
        <v>1198</v>
      </c>
      <c r="D33" s="447">
        <f>SUM(D29:F29)</f>
        <v>14</v>
      </c>
      <c r="E33" s="448" t="s">
        <v>36</v>
      </c>
      <c r="F33" s="103"/>
      <c r="J33" s="389" t="s">
        <v>1197</v>
      </c>
      <c r="K33" s="451" t="s">
        <v>1198</v>
      </c>
      <c r="L33" s="447">
        <f>SUM(L29:N29)</f>
        <v>13</v>
      </c>
      <c r="M33" s="448" t="s">
        <v>36</v>
      </c>
      <c r="N33" s="103"/>
    </row>
    <row r="34" spans="2:15" ht="15.75" customHeight="1">
      <c r="B34" s="389" t="s">
        <v>1199</v>
      </c>
      <c r="C34" s="451" t="s">
        <v>1200</v>
      </c>
      <c r="D34" s="452">
        <v>74</v>
      </c>
      <c r="E34" s="448" t="s">
        <v>36</v>
      </c>
      <c r="F34" s="103"/>
      <c r="J34" s="389" t="s">
        <v>1199</v>
      </c>
      <c r="K34" s="451" t="s">
        <v>1200</v>
      </c>
      <c r="L34" s="452">
        <v>66</v>
      </c>
      <c r="M34" s="448" t="s">
        <v>36</v>
      </c>
      <c r="N34" s="103"/>
    </row>
    <row r="35" spans="2:15" ht="14.15" customHeight="1">
      <c r="B35" s="33"/>
      <c r="C35" s="461"/>
      <c r="D35" s="462"/>
      <c r="E35" s="33"/>
      <c r="J35" s="33"/>
      <c r="K35" s="33"/>
      <c r="L35" s="33"/>
      <c r="M35" s="33"/>
    </row>
    <row r="36" spans="2:15" ht="15" customHeight="1">
      <c r="B36" s="453" t="s">
        <v>1156</v>
      </c>
      <c r="J36" s="453" t="s">
        <v>1156</v>
      </c>
    </row>
    <row r="37" spans="2:15" ht="50.9" customHeight="1">
      <c r="B37" s="410"/>
      <c r="C37" s="659" t="s">
        <v>1437</v>
      </c>
      <c r="D37" s="463"/>
      <c r="E37" s="33"/>
      <c r="F37" s="63"/>
      <c r="G37" s="35"/>
      <c r="J37" s="410"/>
      <c r="K37" s="659" t="s">
        <v>1438</v>
      </c>
      <c r="L37" s="33"/>
      <c r="M37" s="33"/>
      <c r="N37" s="63"/>
      <c r="O37" s="35"/>
    </row>
    <row r="38" spans="2:15" ht="14.15" customHeight="1">
      <c r="B38" s="464"/>
      <c r="C38" s="652"/>
      <c r="G38" s="35"/>
      <c r="J38" s="464"/>
      <c r="K38" s="652"/>
      <c r="O38" s="35"/>
    </row>
    <row r="39" spans="2:15" ht="15" customHeight="1">
      <c r="B39" s="464"/>
      <c r="C39" s="652"/>
      <c r="G39" s="35"/>
      <c r="J39" s="464"/>
      <c r="K39" s="652"/>
      <c r="O39" s="35"/>
    </row>
    <row r="40" spans="2:15" ht="15" customHeight="1">
      <c r="B40" s="465"/>
      <c r="C40" s="652"/>
      <c r="G40" s="35"/>
      <c r="J40" s="465"/>
      <c r="K40" s="652"/>
      <c r="O40" s="35"/>
    </row>
    <row r="41" spans="2:15" ht="15" customHeight="1">
      <c r="B41" s="106"/>
      <c r="C41" s="106"/>
      <c r="D41" s="106"/>
      <c r="E41" s="106"/>
      <c r="F41" s="106"/>
      <c r="J41" s="106"/>
      <c r="K41" s="106"/>
      <c r="L41" s="106"/>
      <c r="M41" s="106"/>
      <c r="N41" s="106"/>
    </row>
    <row r="42" spans="2:15" ht="14.15" customHeight="1">
      <c r="B42" s="32"/>
      <c r="C42" s="33"/>
      <c r="D42" s="33"/>
      <c r="E42" s="33"/>
      <c r="F42" s="63"/>
      <c r="G42" s="35"/>
      <c r="J42" s="32"/>
      <c r="K42" s="33"/>
      <c r="L42" s="33"/>
      <c r="M42" s="33"/>
      <c r="N42" s="63"/>
      <c r="O42" s="35"/>
    </row>
    <row r="43" spans="2:15" ht="14.15" customHeight="1">
      <c r="B43" s="35" t="s">
        <v>266</v>
      </c>
      <c r="C43" s="36"/>
      <c r="D43" t="s">
        <v>1201</v>
      </c>
      <c r="E43" s="454"/>
      <c r="G43" s="35"/>
      <c r="J43" s="541" t="s">
        <v>597</v>
      </c>
      <c r="K43" s="36"/>
      <c r="L43" t="s">
        <v>1201</v>
      </c>
      <c r="M43" s="454"/>
      <c r="O43" s="35"/>
    </row>
    <row r="44" spans="2:15" ht="15" customHeight="1">
      <c r="B44" s="37"/>
      <c r="G44" s="35"/>
      <c r="J44" s="37"/>
      <c r="O44" s="35"/>
    </row>
    <row r="45" spans="2:15" ht="15" customHeight="1">
      <c r="B45" s="33"/>
      <c r="C45" s="33"/>
      <c r="D45" s="33"/>
      <c r="E45" s="33"/>
      <c r="F45" s="33"/>
      <c r="J45" s="33"/>
      <c r="K45" s="33"/>
      <c r="L45" s="33"/>
      <c r="M45" s="33"/>
      <c r="N45" s="33"/>
    </row>
    <row r="46" spans="2:15" ht="15" customHeight="1"/>
    <row r="47" spans="2:15" ht="15" customHeight="1"/>
    <row r="48" spans="2:15" ht="15" customHeight="1"/>
    <row r="49" ht="15" customHeight="1"/>
    <row r="50" ht="15" customHeight="1"/>
  </sheetData>
  <mergeCells count="4">
    <mergeCell ref="B7:H7"/>
    <mergeCell ref="J7:P7"/>
    <mergeCell ref="K37:K40"/>
    <mergeCell ref="C37:C40"/>
  </mergeCells>
  <dataValidations count="1">
    <dataValidation type="list" allowBlank="1" sqref="H11:H18 P11:P18 H22:H25 P22:P25 G28:G29 O28:O29 E32:E34 M32:M34" xr:uid="{00000000-0002-0000-12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O75"/>
  <sheetViews>
    <sheetView showRuler="0" zoomScale="85" zoomScaleNormal="85" workbookViewId="0">
      <selection sqref="A1:XFD1048576"/>
    </sheetView>
  </sheetViews>
  <sheetFormatPr defaultColWidth="13.7265625" defaultRowHeight="12.5"/>
  <cols>
    <col min="1" max="1" width="4.1796875" customWidth="1"/>
    <col min="2" max="2" width="15.54296875" customWidth="1"/>
    <col min="3" max="3" width="94.7265625" customWidth="1"/>
    <col min="4" max="4" width="8" customWidth="1"/>
    <col min="5" max="5" width="8.453125" customWidth="1"/>
    <col min="6" max="6" width="11.81640625" customWidth="1"/>
    <col min="7" max="7" width="6.453125" customWidth="1"/>
    <col min="8" max="8" width="27.26953125" customWidth="1"/>
    <col min="9" max="9" width="6.7265625" customWidth="1"/>
    <col min="10" max="10" width="6.453125" customWidth="1"/>
    <col min="11" max="11" width="27.26953125" customWidth="1"/>
    <col min="12" max="12" width="6.7265625" customWidth="1"/>
  </cols>
  <sheetData>
    <row r="1" spans="2:15" ht="14.15" customHeight="1"/>
    <row r="2" spans="2:15" ht="20.149999999999999" customHeight="1">
      <c r="B2" s="664" t="s">
        <v>1159</v>
      </c>
      <c r="C2" s="652"/>
    </row>
    <row r="3" spans="2:15" ht="10.9" customHeight="1"/>
    <row r="4" spans="2:15" ht="20.149999999999999" customHeight="1">
      <c r="B4" s="664" t="s">
        <v>1202</v>
      </c>
      <c r="C4" s="652"/>
    </row>
    <row r="5" spans="2:15" ht="14.15" customHeight="1"/>
    <row r="6" spans="2:15" ht="15" customHeight="1"/>
    <row r="7" spans="2:15" ht="35.9" customHeight="1">
      <c r="B7" s="466" t="s">
        <v>1203</v>
      </c>
      <c r="C7" s="467" t="s">
        <v>5</v>
      </c>
      <c r="D7" s="468" t="s">
        <v>1204</v>
      </c>
      <c r="E7" s="468" t="s">
        <v>6</v>
      </c>
      <c r="F7" s="469" t="s">
        <v>1052</v>
      </c>
      <c r="G7" s="46"/>
      <c r="H7" s="470" t="s">
        <v>1162</v>
      </c>
      <c r="I7" s="469" t="s">
        <v>13</v>
      </c>
      <c r="J7" s="46"/>
      <c r="K7" s="470" t="str">
        <f>B11a!J7</f>
        <v>Financial year 2025-26</v>
      </c>
      <c r="L7" s="469" t="s">
        <v>13</v>
      </c>
      <c r="M7" s="35"/>
    </row>
    <row r="8" spans="2:15" ht="15" customHeight="1">
      <c r="B8" s="106"/>
      <c r="C8" s="106"/>
      <c r="D8" s="33"/>
      <c r="E8" s="33"/>
      <c r="F8" s="33"/>
      <c r="H8" s="33"/>
      <c r="I8" s="33"/>
      <c r="K8" s="33"/>
      <c r="L8" s="33"/>
    </row>
    <row r="9" spans="2:15" ht="18.399999999999999" customHeight="1">
      <c r="B9" s="665" t="s">
        <v>1205</v>
      </c>
      <c r="C9" s="666"/>
      <c r="D9" s="35"/>
    </row>
    <row r="10" spans="2:15" ht="15" customHeight="1">
      <c r="B10" s="106"/>
      <c r="C10" s="106"/>
    </row>
    <row r="11" spans="2:15" ht="18.399999999999999" customHeight="1">
      <c r="B11" s="471" t="s">
        <v>1206</v>
      </c>
      <c r="C11" s="471"/>
      <c r="D11" s="35"/>
    </row>
    <row r="12" spans="2:15" ht="15" customHeight="1">
      <c r="B12" s="106"/>
      <c r="C12" s="106"/>
    </row>
    <row r="13" spans="2:15" ht="20.149999999999999" customHeight="1">
      <c r="B13" s="211"/>
      <c r="C13" s="200" t="s">
        <v>1207</v>
      </c>
      <c r="D13" s="200"/>
      <c r="E13" s="200"/>
      <c r="F13" s="482"/>
      <c r="G13" s="103"/>
    </row>
    <row r="14" spans="2:15" ht="14.15" customHeight="1">
      <c r="B14" s="19" t="s">
        <v>1208</v>
      </c>
      <c r="C14" s="20" t="s">
        <v>1209</v>
      </c>
      <c r="D14" s="20" t="s">
        <v>1210</v>
      </c>
      <c r="E14" s="157" t="s">
        <v>24</v>
      </c>
      <c r="F14" s="71" t="s">
        <v>19</v>
      </c>
      <c r="G14" s="60"/>
      <c r="H14" s="472">
        <v>1406</v>
      </c>
      <c r="I14" s="473" t="s">
        <v>83</v>
      </c>
      <c r="J14" s="45"/>
      <c r="K14" s="472">
        <v>1406</v>
      </c>
      <c r="L14" s="473" t="s">
        <v>83</v>
      </c>
      <c r="M14" s="35"/>
      <c r="N14" s="1"/>
      <c r="O14" s="1"/>
    </row>
    <row r="15" spans="2:15" ht="14.15" customHeight="1">
      <c r="B15" s="19" t="s">
        <v>1211</v>
      </c>
      <c r="C15" s="20" t="s">
        <v>1212</v>
      </c>
      <c r="D15" s="20" t="s">
        <v>1213</v>
      </c>
      <c r="E15" s="157" t="s">
        <v>24</v>
      </c>
      <c r="F15" s="71" t="s">
        <v>19</v>
      </c>
      <c r="G15" s="60"/>
      <c r="H15" s="474">
        <v>580</v>
      </c>
      <c r="I15" s="475" t="s">
        <v>36</v>
      </c>
      <c r="J15" s="45"/>
      <c r="K15" s="474">
        <v>580</v>
      </c>
      <c r="L15" s="475" t="s">
        <v>36</v>
      </c>
      <c r="M15" s="35"/>
      <c r="N15" s="1"/>
      <c r="O15" s="1"/>
    </row>
    <row r="16" spans="2:15" ht="14.15" customHeight="1">
      <c r="B16" s="19" t="s">
        <v>1214</v>
      </c>
      <c r="C16" s="20" t="s">
        <v>1215</v>
      </c>
      <c r="D16" s="20" t="s">
        <v>1216</v>
      </c>
      <c r="E16" s="157" t="s">
        <v>24</v>
      </c>
      <c r="F16" s="71" t="s">
        <v>19</v>
      </c>
      <c r="G16" s="60"/>
      <c r="H16" s="474">
        <v>20</v>
      </c>
      <c r="I16" s="475" t="s">
        <v>36</v>
      </c>
      <c r="J16" s="45"/>
      <c r="K16" s="474">
        <v>22</v>
      </c>
      <c r="L16" s="475" t="s">
        <v>36</v>
      </c>
      <c r="M16" s="35"/>
      <c r="N16" s="1"/>
      <c r="O16" s="1"/>
    </row>
    <row r="17" spans="2:15" ht="15" customHeight="1">
      <c r="B17" s="26" t="s">
        <v>1217</v>
      </c>
      <c r="C17" s="27" t="s">
        <v>1218</v>
      </c>
      <c r="D17" s="27" t="s">
        <v>1219</v>
      </c>
      <c r="E17" s="159" t="s">
        <v>28</v>
      </c>
      <c r="F17" s="29" t="s">
        <v>29</v>
      </c>
      <c r="G17" s="60"/>
      <c r="H17" s="476">
        <f>+(H14-H16)/H14</f>
        <v>0.98577524893314372</v>
      </c>
      <c r="I17" s="477" t="s">
        <v>83</v>
      </c>
      <c r="J17" s="45"/>
      <c r="K17" s="476">
        <f>+(K14-K16)/K14</f>
        <v>0.98435277382645803</v>
      </c>
      <c r="L17" s="477" t="s">
        <v>83</v>
      </c>
      <c r="M17" s="35"/>
      <c r="N17" s="1"/>
      <c r="O17" s="1"/>
    </row>
    <row r="18" spans="2:15" ht="15" customHeight="1">
      <c r="B18" s="106"/>
      <c r="C18" s="106"/>
      <c r="D18" s="106"/>
      <c r="E18" s="133"/>
      <c r="F18" s="106"/>
      <c r="H18" s="33"/>
      <c r="I18" s="459"/>
      <c r="K18" s="33"/>
      <c r="L18" s="459"/>
      <c r="N18" s="1"/>
      <c r="O18" s="1"/>
    </row>
    <row r="19" spans="2:15" ht="18.399999999999999" customHeight="1">
      <c r="B19" s="211"/>
      <c r="C19" s="200" t="s">
        <v>1220</v>
      </c>
      <c r="D19" s="200"/>
      <c r="E19" s="483"/>
      <c r="F19" s="482"/>
      <c r="G19" s="103"/>
      <c r="N19" s="1"/>
      <c r="O19" s="1"/>
    </row>
    <row r="20" spans="2:15" ht="14.15" customHeight="1">
      <c r="B20" s="19" t="s">
        <v>1221</v>
      </c>
      <c r="C20" s="20" t="s">
        <v>1209</v>
      </c>
      <c r="D20" s="20" t="s">
        <v>1222</v>
      </c>
      <c r="E20" s="157" t="s">
        <v>24</v>
      </c>
      <c r="F20" s="71" t="s">
        <v>19</v>
      </c>
      <c r="G20" s="60"/>
      <c r="H20" s="472">
        <v>1406</v>
      </c>
      <c r="I20" s="473" t="s">
        <v>83</v>
      </c>
      <c r="J20" s="45"/>
      <c r="K20" s="472">
        <v>1406</v>
      </c>
      <c r="L20" s="473" t="s">
        <v>83</v>
      </c>
      <c r="M20" s="35"/>
      <c r="N20" s="1"/>
      <c r="O20" s="1"/>
    </row>
    <row r="21" spans="2:15" ht="14.15" customHeight="1">
      <c r="B21" s="19" t="s">
        <v>1223</v>
      </c>
      <c r="C21" s="20" t="s">
        <v>1212</v>
      </c>
      <c r="D21" s="20" t="s">
        <v>1224</v>
      </c>
      <c r="E21" s="157" t="s">
        <v>24</v>
      </c>
      <c r="F21" s="71" t="s">
        <v>19</v>
      </c>
      <c r="G21" s="60"/>
      <c r="H21" s="474">
        <v>580</v>
      </c>
      <c r="I21" s="475" t="s">
        <v>36</v>
      </c>
      <c r="J21" s="45"/>
      <c r="K21" s="474">
        <v>580</v>
      </c>
      <c r="L21" s="475" t="s">
        <v>36</v>
      </c>
      <c r="M21" s="35"/>
      <c r="N21" s="1"/>
      <c r="O21" s="1"/>
    </row>
    <row r="22" spans="2:15" ht="14.15" customHeight="1">
      <c r="B22" s="19" t="s">
        <v>1225</v>
      </c>
      <c r="C22" s="20" t="s">
        <v>1215</v>
      </c>
      <c r="D22" s="20" t="s">
        <v>1226</v>
      </c>
      <c r="E22" s="157" t="s">
        <v>24</v>
      </c>
      <c r="F22" s="71" t="s">
        <v>19</v>
      </c>
      <c r="G22" s="60"/>
      <c r="H22" s="474">
        <v>7</v>
      </c>
      <c r="I22" s="475" t="s">
        <v>36</v>
      </c>
      <c r="J22" s="45"/>
      <c r="K22" s="474">
        <v>8</v>
      </c>
      <c r="L22" s="475" t="s">
        <v>36</v>
      </c>
      <c r="M22" s="35"/>
      <c r="N22" s="1"/>
      <c r="O22" s="1"/>
    </row>
    <row r="23" spans="2:15" ht="15" customHeight="1">
      <c r="B23" s="26" t="s">
        <v>1227</v>
      </c>
      <c r="C23" s="27" t="s">
        <v>1218</v>
      </c>
      <c r="D23" s="27" t="s">
        <v>1228</v>
      </c>
      <c r="E23" s="159" t="s">
        <v>28</v>
      </c>
      <c r="F23" s="29" t="s">
        <v>29</v>
      </c>
      <c r="G23" s="60"/>
      <c r="H23" s="476">
        <f>+(H20-H22)/H20</f>
        <v>0.99502133712660024</v>
      </c>
      <c r="I23" s="477" t="s">
        <v>83</v>
      </c>
      <c r="J23" s="45"/>
      <c r="K23" s="476">
        <f>+(K20-K22)/K20</f>
        <v>0.99431009957325744</v>
      </c>
      <c r="L23" s="477" t="s">
        <v>83</v>
      </c>
      <c r="M23" s="35"/>
      <c r="N23" s="1"/>
      <c r="O23" s="1"/>
    </row>
    <row r="24" spans="2:15" ht="15" customHeight="1">
      <c r="B24" s="106"/>
      <c r="C24" s="106"/>
      <c r="D24" s="106"/>
      <c r="E24" s="133"/>
      <c r="F24" s="106"/>
      <c r="H24" s="33"/>
      <c r="I24" s="459"/>
      <c r="K24" s="33"/>
      <c r="L24" s="459"/>
      <c r="N24" s="1"/>
      <c r="O24" s="1"/>
    </row>
    <row r="25" spans="2:15" ht="18.399999999999999" customHeight="1">
      <c r="B25" s="211"/>
      <c r="C25" s="200" t="s">
        <v>1229</v>
      </c>
      <c r="D25" s="200"/>
      <c r="E25" s="483"/>
      <c r="F25" s="482"/>
      <c r="G25" s="103"/>
      <c r="N25" s="1"/>
      <c r="O25" s="1"/>
    </row>
    <row r="26" spans="2:15" ht="14.15" customHeight="1">
      <c r="B26" s="19" t="s">
        <v>1230</v>
      </c>
      <c r="C26" s="20" t="s">
        <v>1231</v>
      </c>
      <c r="D26" s="20" t="s">
        <v>1232</v>
      </c>
      <c r="E26" s="157" t="s">
        <v>24</v>
      </c>
      <c r="F26" s="71" t="s">
        <v>19</v>
      </c>
      <c r="G26" s="60"/>
      <c r="H26" s="472">
        <v>1406</v>
      </c>
      <c r="I26" s="473" t="s">
        <v>83</v>
      </c>
      <c r="J26" s="45"/>
      <c r="K26" s="472">
        <v>1406</v>
      </c>
      <c r="L26" s="473" t="s">
        <v>83</v>
      </c>
      <c r="M26" s="35"/>
      <c r="N26" s="1"/>
      <c r="O26" s="1"/>
    </row>
    <row r="27" spans="2:15" ht="14.15" customHeight="1">
      <c r="B27" s="19" t="s">
        <v>1233</v>
      </c>
      <c r="C27" s="20" t="s">
        <v>1212</v>
      </c>
      <c r="D27" s="20" t="s">
        <v>1234</v>
      </c>
      <c r="E27" s="157" t="s">
        <v>24</v>
      </c>
      <c r="F27" s="71" t="s">
        <v>19</v>
      </c>
      <c r="G27" s="60"/>
      <c r="H27" s="474">
        <v>580</v>
      </c>
      <c r="I27" s="475" t="s">
        <v>36</v>
      </c>
      <c r="J27" s="45"/>
      <c r="K27" s="474">
        <v>580</v>
      </c>
      <c r="L27" s="475" t="s">
        <v>36</v>
      </c>
      <c r="M27" s="35"/>
      <c r="N27" s="1"/>
      <c r="O27" s="1"/>
    </row>
    <row r="28" spans="2:15" ht="14.15" customHeight="1">
      <c r="B28" s="19" t="s">
        <v>1235</v>
      </c>
      <c r="C28" s="20" t="s">
        <v>1215</v>
      </c>
      <c r="D28" s="20" t="s">
        <v>1236</v>
      </c>
      <c r="E28" s="157" t="s">
        <v>24</v>
      </c>
      <c r="F28" s="71" t="s">
        <v>19</v>
      </c>
      <c r="G28" s="60"/>
      <c r="H28" s="474">
        <v>14</v>
      </c>
      <c r="I28" s="475" t="s">
        <v>36</v>
      </c>
      <c r="J28" s="45"/>
      <c r="K28" s="474">
        <v>15</v>
      </c>
      <c r="L28" s="475" t="s">
        <v>36</v>
      </c>
      <c r="M28" s="35"/>
      <c r="N28" s="1"/>
      <c r="O28" s="1"/>
    </row>
    <row r="29" spans="2:15" ht="15" customHeight="1">
      <c r="B29" s="26" t="s">
        <v>1237</v>
      </c>
      <c r="C29" s="27" t="s">
        <v>1218</v>
      </c>
      <c r="D29" s="27" t="s">
        <v>1238</v>
      </c>
      <c r="E29" s="159" t="s">
        <v>28</v>
      </c>
      <c r="F29" s="29" t="s">
        <v>29</v>
      </c>
      <c r="G29" s="60"/>
      <c r="H29" s="476">
        <f>+(H26-H28)/H26</f>
        <v>0.99004267425320058</v>
      </c>
      <c r="I29" s="477" t="s">
        <v>83</v>
      </c>
      <c r="J29" s="45"/>
      <c r="K29" s="476">
        <f>+(K26-K28)/K26</f>
        <v>0.98933143669985779</v>
      </c>
      <c r="L29" s="477" t="s">
        <v>83</v>
      </c>
      <c r="M29" s="35"/>
      <c r="N29" s="1"/>
      <c r="O29" s="1"/>
    </row>
    <row r="30" spans="2:15" ht="15" customHeight="1">
      <c r="B30" s="106"/>
      <c r="C30" s="106"/>
      <c r="D30" s="106"/>
      <c r="E30" s="133"/>
      <c r="F30" s="106"/>
      <c r="H30" s="33"/>
      <c r="I30" s="459"/>
      <c r="K30" s="33"/>
      <c r="L30" s="459"/>
      <c r="N30" s="1"/>
      <c r="O30" s="1"/>
    </row>
    <row r="31" spans="2:15" ht="20.149999999999999" customHeight="1">
      <c r="B31" s="211"/>
      <c r="C31" s="200" t="s">
        <v>1239</v>
      </c>
      <c r="D31" s="200"/>
      <c r="E31" s="483"/>
      <c r="F31" s="482"/>
      <c r="G31" s="103"/>
      <c r="N31" s="1"/>
      <c r="O31" s="1"/>
    </row>
    <row r="32" spans="2:15" ht="14.15" customHeight="1">
      <c r="B32" s="19" t="s">
        <v>1240</v>
      </c>
      <c r="C32" s="20" t="s">
        <v>1209</v>
      </c>
      <c r="D32" s="20" t="s">
        <v>1241</v>
      </c>
      <c r="E32" s="157" t="s">
        <v>24</v>
      </c>
      <c r="F32" s="71" t="s">
        <v>19</v>
      </c>
      <c r="G32" s="60"/>
      <c r="H32" s="472">
        <v>415</v>
      </c>
      <c r="I32" s="473" t="s">
        <v>83</v>
      </c>
      <c r="J32" s="45"/>
      <c r="K32" s="472">
        <v>415</v>
      </c>
      <c r="L32" s="473" t="s">
        <v>83</v>
      </c>
      <c r="M32" s="35"/>
      <c r="N32" s="1"/>
      <c r="O32" s="1"/>
    </row>
    <row r="33" spans="2:15" ht="14.15" customHeight="1">
      <c r="B33" s="19" t="s">
        <v>1242</v>
      </c>
      <c r="C33" s="20" t="s">
        <v>1212</v>
      </c>
      <c r="D33" s="20" t="s">
        <v>1243</v>
      </c>
      <c r="E33" s="157" t="s">
        <v>24</v>
      </c>
      <c r="F33" s="71" t="s">
        <v>19</v>
      </c>
      <c r="G33" s="60"/>
      <c r="H33" s="474">
        <v>1</v>
      </c>
      <c r="I33" s="475" t="s">
        <v>36</v>
      </c>
      <c r="J33" s="45"/>
      <c r="K33" s="474">
        <v>1</v>
      </c>
      <c r="L33" s="475" t="s">
        <v>36</v>
      </c>
      <c r="M33" s="35"/>
      <c r="N33" s="1"/>
      <c r="O33" s="1"/>
    </row>
    <row r="34" spans="2:15" ht="14.15" customHeight="1">
      <c r="B34" s="19" t="s">
        <v>1244</v>
      </c>
      <c r="C34" s="20" t="s">
        <v>1215</v>
      </c>
      <c r="D34" s="20" t="s">
        <v>1245</v>
      </c>
      <c r="E34" s="157" t="s">
        <v>24</v>
      </c>
      <c r="F34" s="71" t="s">
        <v>19</v>
      </c>
      <c r="G34" s="60"/>
      <c r="H34" s="474">
        <v>0</v>
      </c>
      <c r="I34" s="475" t="s">
        <v>36</v>
      </c>
      <c r="J34" s="45"/>
      <c r="K34" s="474">
        <v>0</v>
      </c>
      <c r="L34" s="475" t="s">
        <v>36</v>
      </c>
      <c r="M34" s="35"/>
      <c r="N34" s="1"/>
      <c r="O34" s="1"/>
    </row>
    <row r="35" spans="2:15" ht="15" customHeight="1">
      <c r="B35" s="26" t="s">
        <v>1246</v>
      </c>
      <c r="C35" s="27" t="s">
        <v>1218</v>
      </c>
      <c r="D35" s="27" t="s">
        <v>1247</v>
      </c>
      <c r="E35" s="159" t="s">
        <v>28</v>
      </c>
      <c r="F35" s="29" t="s">
        <v>29</v>
      </c>
      <c r="G35" s="60"/>
      <c r="H35" s="476">
        <f>+(H32-H34)/H32</f>
        <v>1</v>
      </c>
      <c r="I35" s="477" t="s">
        <v>83</v>
      </c>
      <c r="J35" s="45"/>
      <c r="K35" s="476">
        <f>+(K32-K34)/K32</f>
        <v>1</v>
      </c>
      <c r="L35" s="477" t="s">
        <v>83</v>
      </c>
      <c r="M35" s="35"/>
      <c r="N35" s="1"/>
      <c r="O35" s="1"/>
    </row>
    <row r="36" spans="2:15" ht="15" customHeight="1">
      <c r="B36" s="106"/>
      <c r="C36" s="106"/>
      <c r="D36" s="106"/>
      <c r="E36" s="133"/>
      <c r="F36" s="106"/>
      <c r="H36" s="33"/>
      <c r="I36" s="459"/>
      <c r="K36" s="33"/>
      <c r="L36" s="459"/>
      <c r="N36" s="1"/>
      <c r="O36" s="1"/>
    </row>
    <row r="37" spans="2:15" ht="18.399999999999999" customHeight="1">
      <c r="B37" s="211"/>
      <c r="C37" s="200" t="s">
        <v>1248</v>
      </c>
      <c r="D37" s="200"/>
      <c r="E37" s="483"/>
      <c r="F37" s="482"/>
      <c r="G37" s="103"/>
      <c r="N37" s="1"/>
      <c r="O37" s="1"/>
    </row>
    <row r="38" spans="2:15" ht="14.15" customHeight="1">
      <c r="B38" s="19" t="s">
        <v>1249</v>
      </c>
      <c r="C38" s="20" t="s">
        <v>1250</v>
      </c>
      <c r="D38" s="20" t="s">
        <v>1251</v>
      </c>
      <c r="E38" s="157" t="s">
        <v>24</v>
      </c>
      <c r="F38" s="71" t="s">
        <v>19</v>
      </c>
      <c r="G38" s="60"/>
      <c r="H38" s="478">
        <v>20</v>
      </c>
      <c r="I38" s="473" t="s">
        <v>36</v>
      </c>
      <c r="J38" s="45"/>
      <c r="K38" s="478">
        <v>22</v>
      </c>
      <c r="L38" s="473" t="s">
        <v>36</v>
      </c>
      <c r="M38" s="35"/>
      <c r="N38" s="1"/>
      <c r="O38" s="1"/>
    </row>
    <row r="39" spans="2:15" ht="14.15" customHeight="1">
      <c r="B39" s="19" t="s">
        <v>1252</v>
      </c>
      <c r="C39" s="20" t="s">
        <v>1253</v>
      </c>
      <c r="D39" s="20" t="s">
        <v>1254</v>
      </c>
      <c r="E39" s="157" t="s">
        <v>24</v>
      </c>
      <c r="F39" s="71" t="s">
        <v>19</v>
      </c>
      <c r="G39" s="60"/>
      <c r="H39" s="479">
        <v>276222</v>
      </c>
      <c r="I39" s="475" t="s">
        <v>36</v>
      </c>
      <c r="J39" s="45"/>
      <c r="K39" s="479">
        <v>294973</v>
      </c>
      <c r="L39" s="475" t="s">
        <v>36</v>
      </c>
      <c r="M39" s="35"/>
      <c r="N39" s="1"/>
      <c r="O39" s="1"/>
    </row>
    <row r="40" spans="2:15" ht="14.15" customHeight="1">
      <c r="B40" s="19" t="s">
        <v>1255</v>
      </c>
      <c r="C40" s="20" t="s">
        <v>1256</v>
      </c>
      <c r="D40" s="20" t="s">
        <v>1257</v>
      </c>
      <c r="E40" s="157" t="s">
        <v>24</v>
      </c>
      <c r="F40" s="71" t="s">
        <v>19</v>
      </c>
      <c r="G40" s="60"/>
      <c r="H40" s="479">
        <v>6510886</v>
      </c>
      <c r="I40" s="475" t="s">
        <v>36</v>
      </c>
      <c r="J40" s="45"/>
      <c r="K40" s="479">
        <v>6510886</v>
      </c>
      <c r="L40" s="475" t="s">
        <v>36</v>
      </c>
      <c r="M40" s="35"/>
      <c r="N40" s="1"/>
      <c r="O40" s="1"/>
    </row>
    <row r="41" spans="2:15" ht="15" customHeight="1">
      <c r="B41" s="26" t="s">
        <v>1258</v>
      </c>
      <c r="C41" s="27" t="s">
        <v>1259</v>
      </c>
      <c r="D41" s="27" t="s">
        <v>1260</v>
      </c>
      <c r="E41" s="159" t="s">
        <v>28</v>
      </c>
      <c r="F41" s="29" t="s">
        <v>29</v>
      </c>
      <c r="G41" s="60"/>
      <c r="H41" s="476">
        <f>+H39/H40</f>
        <v>4.2424640824612808E-2</v>
      </c>
      <c r="I41" s="477" t="s">
        <v>36</v>
      </c>
      <c r="J41" s="45"/>
      <c r="K41" s="476">
        <f>+K39/K40</f>
        <v>4.5304586810458666E-2</v>
      </c>
      <c r="L41" s="477" t="s">
        <v>36</v>
      </c>
      <c r="M41" s="35"/>
      <c r="N41" s="1"/>
      <c r="O41" s="1"/>
    </row>
    <row r="42" spans="2:15" ht="15" customHeight="1">
      <c r="B42" s="106"/>
      <c r="C42" s="106"/>
      <c r="D42" s="33"/>
      <c r="E42" s="459"/>
      <c r="F42" s="33"/>
      <c r="H42" s="33"/>
      <c r="I42" s="459"/>
      <c r="K42" s="33"/>
      <c r="L42" s="459"/>
      <c r="N42" s="1"/>
      <c r="O42" s="1"/>
    </row>
    <row r="43" spans="2:15" ht="18.399999999999999" customHeight="1">
      <c r="B43" s="667" t="s">
        <v>1261</v>
      </c>
      <c r="C43" s="668"/>
      <c r="D43" s="484"/>
      <c r="N43" s="1"/>
      <c r="O43" s="1"/>
    </row>
    <row r="44" spans="2:15" ht="15" customHeight="1">
      <c r="B44" s="106"/>
      <c r="C44" s="106"/>
      <c r="N44" s="1"/>
      <c r="O44" s="1"/>
    </row>
    <row r="45" spans="2:15" ht="18.399999999999999" customHeight="1">
      <c r="B45" s="211"/>
      <c r="C45" s="200" t="s">
        <v>1262</v>
      </c>
      <c r="D45" s="200"/>
      <c r="E45" s="483"/>
      <c r="F45" s="482"/>
      <c r="G45" s="103"/>
      <c r="N45" s="1"/>
      <c r="O45" s="1"/>
    </row>
    <row r="46" spans="2:15" ht="14.15" customHeight="1">
      <c r="B46" s="19" t="s">
        <v>1263</v>
      </c>
      <c r="C46" s="20" t="s">
        <v>1231</v>
      </c>
      <c r="D46" s="20" t="s">
        <v>1264</v>
      </c>
      <c r="E46" s="157" t="s">
        <v>24</v>
      </c>
      <c r="F46" s="71" t="s">
        <v>19</v>
      </c>
      <c r="G46" s="60"/>
      <c r="H46" s="472">
        <v>198</v>
      </c>
      <c r="I46" s="473" t="s">
        <v>36</v>
      </c>
      <c r="J46" s="45"/>
      <c r="K46" s="472">
        <v>198</v>
      </c>
      <c r="L46" s="473" t="s">
        <v>36</v>
      </c>
      <c r="M46" s="35"/>
      <c r="N46" s="1"/>
      <c r="O46" s="1"/>
    </row>
    <row r="47" spans="2:15" ht="14.15" customHeight="1">
      <c r="B47" s="19" t="s">
        <v>1265</v>
      </c>
      <c r="C47" s="20" t="s">
        <v>1212</v>
      </c>
      <c r="D47" s="20" t="s">
        <v>1266</v>
      </c>
      <c r="E47" s="157" t="s">
        <v>24</v>
      </c>
      <c r="F47" s="71" t="s">
        <v>19</v>
      </c>
      <c r="G47" s="60"/>
      <c r="H47" s="474">
        <v>198</v>
      </c>
      <c r="I47" s="475" t="s">
        <v>36</v>
      </c>
      <c r="J47" s="45"/>
      <c r="K47" s="474">
        <v>198</v>
      </c>
      <c r="L47" s="475" t="s">
        <v>36</v>
      </c>
      <c r="M47" s="35"/>
      <c r="N47" s="1"/>
      <c r="O47" s="1"/>
    </row>
    <row r="48" spans="2:15" ht="14.15" customHeight="1">
      <c r="B48" s="19" t="s">
        <v>1267</v>
      </c>
      <c r="C48" s="20" t="s">
        <v>1215</v>
      </c>
      <c r="D48" s="20" t="s">
        <v>1268</v>
      </c>
      <c r="E48" s="157" t="s">
        <v>24</v>
      </c>
      <c r="F48" s="71" t="s">
        <v>19</v>
      </c>
      <c r="G48" s="60"/>
      <c r="H48" s="474">
        <v>3</v>
      </c>
      <c r="I48" s="475" t="s">
        <v>36</v>
      </c>
      <c r="J48" s="45"/>
      <c r="K48" s="474">
        <v>3</v>
      </c>
      <c r="L48" s="475" t="s">
        <v>36</v>
      </c>
      <c r="M48" s="35"/>
      <c r="N48" s="1"/>
      <c r="O48" s="1"/>
    </row>
    <row r="49" spans="2:15" ht="15" customHeight="1">
      <c r="B49" s="26" t="s">
        <v>1269</v>
      </c>
      <c r="C49" s="27" t="s">
        <v>1218</v>
      </c>
      <c r="D49" s="27" t="s">
        <v>1270</v>
      </c>
      <c r="E49" s="159" t="s">
        <v>28</v>
      </c>
      <c r="F49" s="29" t="s">
        <v>29</v>
      </c>
      <c r="G49" s="60"/>
      <c r="H49" s="476">
        <f>+(H46-H48)/H46</f>
        <v>0.98484848484848486</v>
      </c>
      <c r="I49" s="477" t="s">
        <v>36</v>
      </c>
      <c r="J49" s="45"/>
      <c r="K49" s="476">
        <f>+(K46-K48)/K46</f>
        <v>0.98484848484848486</v>
      </c>
      <c r="L49" s="477" t="s">
        <v>36</v>
      </c>
      <c r="M49" s="35"/>
      <c r="N49" s="1"/>
      <c r="O49" s="1"/>
    </row>
    <row r="50" spans="2:15" ht="15" customHeight="1">
      <c r="B50" s="106"/>
      <c r="C50" s="106"/>
      <c r="D50" s="33"/>
      <c r="E50" s="459"/>
      <c r="F50" s="33"/>
      <c r="H50" s="33"/>
      <c r="I50" s="459"/>
      <c r="K50" s="33"/>
      <c r="L50" s="459"/>
      <c r="N50" s="1"/>
      <c r="O50" s="1"/>
    </row>
    <row r="51" spans="2:15" ht="18.399999999999999" customHeight="1">
      <c r="B51" s="667" t="s">
        <v>1271</v>
      </c>
      <c r="C51" s="668"/>
      <c r="D51" s="484"/>
      <c r="N51" s="1"/>
      <c r="O51" s="1"/>
    </row>
    <row r="52" spans="2:15" ht="15" customHeight="1">
      <c r="B52" s="106"/>
      <c r="C52" s="106"/>
      <c r="N52" s="1"/>
      <c r="O52" s="1"/>
    </row>
    <row r="53" spans="2:15" ht="18.399999999999999" customHeight="1">
      <c r="B53" s="485"/>
      <c r="C53" s="480" t="s">
        <v>1272</v>
      </c>
      <c r="D53" s="200"/>
      <c r="E53" s="483"/>
      <c r="F53" s="482"/>
      <c r="G53" s="103"/>
      <c r="N53" s="1"/>
      <c r="O53" s="1"/>
    </row>
    <row r="54" spans="2:15" ht="14.15" customHeight="1">
      <c r="B54" s="19" t="s">
        <v>1273</v>
      </c>
      <c r="C54" s="20" t="s">
        <v>1274</v>
      </c>
      <c r="D54" s="20" t="s">
        <v>1275</v>
      </c>
      <c r="E54" s="157" t="s">
        <v>24</v>
      </c>
      <c r="F54" s="71" t="s">
        <v>19</v>
      </c>
      <c r="G54" s="60"/>
      <c r="H54" s="472">
        <v>23</v>
      </c>
      <c r="I54" s="473" t="s">
        <v>36</v>
      </c>
      <c r="J54" s="45"/>
      <c r="K54" s="472">
        <v>26</v>
      </c>
      <c r="L54" s="473" t="s">
        <v>36</v>
      </c>
      <c r="M54" s="35"/>
      <c r="N54" s="1"/>
      <c r="O54" s="1"/>
    </row>
    <row r="55" spans="2:15" ht="14.15" customHeight="1">
      <c r="B55" s="19" t="s">
        <v>1276</v>
      </c>
      <c r="C55" s="20" t="s">
        <v>1253</v>
      </c>
      <c r="D55" s="20" t="s">
        <v>1277</v>
      </c>
      <c r="E55" s="157" t="s">
        <v>24</v>
      </c>
      <c r="F55" s="71" t="s">
        <v>19</v>
      </c>
      <c r="G55" s="60"/>
      <c r="H55" s="479">
        <v>293921</v>
      </c>
      <c r="I55" s="475" t="s">
        <v>36</v>
      </c>
      <c r="J55" s="45"/>
      <c r="K55" s="479">
        <v>356184</v>
      </c>
      <c r="L55" s="475" t="s">
        <v>36</v>
      </c>
      <c r="M55" s="35"/>
      <c r="N55" s="1"/>
      <c r="O55" s="1"/>
    </row>
    <row r="56" spans="2:15" ht="14.15" customHeight="1">
      <c r="B56" s="19" t="s">
        <v>1278</v>
      </c>
      <c r="C56" s="20" t="s">
        <v>1256</v>
      </c>
      <c r="D56" s="20" t="s">
        <v>1279</v>
      </c>
      <c r="E56" s="157" t="s">
        <v>24</v>
      </c>
      <c r="F56" s="71" t="s">
        <v>19</v>
      </c>
      <c r="G56" s="60"/>
      <c r="H56" s="479">
        <v>6510886</v>
      </c>
      <c r="I56" s="475" t="s">
        <v>36</v>
      </c>
      <c r="J56" s="45"/>
      <c r="K56" s="479">
        <v>6510886</v>
      </c>
      <c r="L56" s="475" t="s">
        <v>36</v>
      </c>
      <c r="M56" s="35"/>
      <c r="N56" s="1"/>
      <c r="O56" s="1"/>
    </row>
    <row r="57" spans="2:15" ht="14.15" customHeight="1">
      <c r="B57" s="19" t="s">
        <v>1280</v>
      </c>
      <c r="C57" s="20" t="s">
        <v>1259</v>
      </c>
      <c r="D57" s="20" t="s">
        <v>1281</v>
      </c>
      <c r="E57" s="157" t="s">
        <v>28</v>
      </c>
      <c r="F57" s="71" t="s">
        <v>29</v>
      </c>
      <c r="G57" s="60"/>
      <c r="H57" s="481">
        <f>+H55/H56</f>
        <v>4.5143011258375589E-2</v>
      </c>
      <c r="I57" s="475" t="s">
        <v>36</v>
      </c>
      <c r="J57" s="45"/>
      <c r="K57" s="481">
        <f>+K55/K56</f>
        <v>5.4705918672205291E-2</v>
      </c>
      <c r="L57" s="475" t="s">
        <v>36</v>
      </c>
      <c r="M57" s="35"/>
      <c r="N57" s="1"/>
      <c r="O57" s="1"/>
    </row>
    <row r="58" spans="2:15" ht="14.15" customHeight="1">
      <c r="B58" s="19" t="s">
        <v>1282</v>
      </c>
      <c r="C58" s="20" t="s">
        <v>1283</v>
      </c>
      <c r="D58" s="20"/>
      <c r="E58" s="157" t="s">
        <v>24</v>
      </c>
      <c r="F58" s="71" t="s">
        <v>19</v>
      </c>
      <c r="G58" s="60"/>
      <c r="H58" s="474">
        <v>7</v>
      </c>
      <c r="I58" s="475" t="s">
        <v>36</v>
      </c>
      <c r="J58" s="45"/>
      <c r="K58" s="474">
        <v>8</v>
      </c>
      <c r="L58" s="475" t="s">
        <v>36</v>
      </c>
      <c r="M58" s="35"/>
      <c r="N58" s="1"/>
      <c r="O58" s="1"/>
    </row>
    <row r="59" spans="2:15" ht="14.15" customHeight="1">
      <c r="B59" s="19" t="s">
        <v>1284</v>
      </c>
      <c r="C59" s="20" t="s">
        <v>1285</v>
      </c>
      <c r="D59" s="20"/>
      <c r="E59" s="157" t="s">
        <v>24</v>
      </c>
      <c r="F59" s="71" t="s">
        <v>19</v>
      </c>
      <c r="G59" s="60"/>
      <c r="H59" s="479">
        <v>159803</v>
      </c>
      <c r="I59" s="475" t="s">
        <v>36</v>
      </c>
      <c r="J59" s="45"/>
      <c r="K59" s="479">
        <v>177912</v>
      </c>
      <c r="L59" s="475" t="s">
        <v>36</v>
      </c>
      <c r="M59" s="35"/>
      <c r="N59" s="1"/>
      <c r="O59" s="1"/>
    </row>
    <row r="60" spans="2:15" ht="14.15" customHeight="1">
      <c r="B60" s="19" t="s">
        <v>1286</v>
      </c>
      <c r="C60" s="20" t="s">
        <v>1287</v>
      </c>
      <c r="D60" s="20"/>
      <c r="E60" s="157" t="s">
        <v>24</v>
      </c>
      <c r="F60" s="71" t="s">
        <v>19</v>
      </c>
      <c r="G60" s="60"/>
      <c r="H60" s="479">
        <v>6510886</v>
      </c>
      <c r="I60" s="475" t="s">
        <v>36</v>
      </c>
      <c r="J60" s="45"/>
      <c r="K60" s="479">
        <v>6510886</v>
      </c>
      <c r="L60" s="475" t="s">
        <v>36</v>
      </c>
      <c r="M60" s="35"/>
      <c r="N60" s="1"/>
      <c r="O60" s="1"/>
    </row>
    <row r="61" spans="2:15" ht="15" customHeight="1">
      <c r="B61" s="26" t="s">
        <v>1288</v>
      </c>
      <c r="C61" s="27" t="s">
        <v>1289</v>
      </c>
      <c r="D61" s="27"/>
      <c r="E61" s="159" t="s">
        <v>28</v>
      </c>
      <c r="F61" s="29" t="s">
        <v>29</v>
      </c>
      <c r="G61" s="60"/>
      <c r="H61" s="476">
        <f>+H59/H60</f>
        <v>2.4543971434916847E-2</v>
      </c>
      <c r="I61" s="477" t="s">
        <v>36</v>
      </c>
      <c r="J61" s="45"/>
      <c r="K61" s="476">
        <f>+K59/K60</f>
        <v>2.732531332909223E-2</v>
      </c>
      <c r="L61" s="477" t="s">
        <v>36</v>
      </c>
      <c r="M61" s="35"/>
      <c r="N61" s="1"/>
      <c r="O61" s="1"/>
    </row>
    <row r="62" spans="2:15" ht="14.15" customHeight="1">
      <c r="B62" s="33"/>
      <c r="C62" s="33"/>
      <c r="D62" s="33"/>
      <c r="E62" s="459"/>
      <c r="F62" s="33"/>
      <c r="H62" s="33"/>
      <c r="I62" s="33"/>
      <c r="K62" s="33"/>
      <c r="L62" s="33"/>
    </row>
    <row r="63" spans="2:15" ht="14.15" customHeight="1"/>
    <row r="64" spans="2:15" ht="14.15" customHeight="1"/>
    <row r="65" spans="2:12" ht="17.5" customHeight="1">
      <c r="B65" s="660" t="s">
        <v>1156</v>
      </c>
      <c r="C65" s="652"/>
    </row>
    <row r="66" spans="2:12" ht="61.75" customHeight="1">
      <c r="B66" s="410"/>
      <c r="C66" s="661" t="s">
        <v>1436</v>
      </c>
      <c r="D66" s="661"/>
      <c r="E66" s="661"/>
      <c r="F66" s="661"/>
      <c r="G66" s="661"/>
      <c r="H66" s="661"/>
      <c r="I66" s="661"/>
      <c r="J66" s="661"/>
      <c r="K66" s="662"/>
      <c r="L66" s="35"/>
    </row>
    <row r="67" spans="2:12" ht="14.15" customHeight="1">
      <c r="B67" s="464"/>
      <c r="C67" s="652"/>
      <c r="D67" s="652"/>
      <c r="E67" s="652"/>
      <c r="F67" s="652"/>
      <c r="G67" s="652"/>
      <c r="H67" s="652"/>
      <c r="I67" s="652"/>
      <c r="J67" s="652"/>
      <c r="K67" s="652"/>
      <c r="L67" s="35"/>
    </row>
    <row r="68" spans="2:12" ht="15" customHeight="1">
      <c r="B68" s="464"/>
      <c r="C68" s="652"/>
      <c r="D68" s="652"/>
      <c r="E68" s="652"/>
      <c r="F68" s="652"/>
      <c r="G68" s="652"/>
      <c r="H68" s="652"/>
      <c r="I68" s="652"/>
      <c r="J68" s="652"/>
      <c r="K68" s="652"/>
      <c r="L68" s="35"/>
    </row>
    <row r="69" spans="2:12" ht="15" customHeight="1">
      <c r="B69" s="465"/>
      <c r="C69" s="652"/>
      <c r="D69" s="652"/>
      <c r="E69" s="652"/>
      <c r="F69" s="652"/>
      <c r="G69" s="652"/>
      <c r="H69" s="652"/>
      <c r="I69" s="652"/>
      <c r="J69" s="652"/>
      <c r="K69" s="652"/>
      <c r="L69" s="35"/>
    </row>
    <row r="70" spans="2:12" ht="15" customHeight="1">
      <c r="B70" s="106"/>
      <c r="C70" s="106" t="s">
        <v>1160</v>
      </c>
      <c r="D70" s="106"/>
      <c r="E70" s="106"/>
      <c r="F70" s="106"/>
      <c r="G70" s="106"/>
      <c r="H70" s="106"/>
      <c r="I70" s="106"/>
      <c r="J70" s="106"/>
      <c r="K70" s="106"/>
    </row>
    <row r="71" spans="2:12" ht="14.15" customHeight="1">
      <c r="B71" s="32"/>
      <c r="C71" s="33"/>
      <c r="D71" s="33"/>
      <c r="E71" s="33"/>
      <c r="F71" s="33"/>
      <c r="G71" s="33"/>
      <c r="H71" s="33"/>
      <c r="I71" s="33"/>
      <c r="J71" s="33"/>
      <c r="K71" s="63"/>
      <c r="L71" s="35"/>
    </row>
    <row r="72" spans="2:12" ht="14.15" customHeight="1">
      <c r="B72" s="35" t="s">
        <v>597</v>
      </c>
      <c r="C72" s="36"/>
      <c r="H72" s="36" t="s">
        <v>218</v>
      </c>
      <c r="I72" s="663"/>
      <c r="J72" s="652"/>
      <c r="L72" s="35"/>
    </row>
    <row r="73" spans="2:12" ht="15" customHeight="1">
      <c r="B73" s="37"/>
      <c r="L73" s="35"/>
    </row>
    <row r="74" spans="2:12" ht="14.15" customHeight="1">
      <c r="B74" s="33"/>
      <c r="C74" s="33"/>
      <c r="D74" s="33"/>
      <c r="E74" s="33"/>
      <c r="F74" s="33"/>
      <c r="G74" s="33"/>
      <c r="H74" s="33"/>
      <c r="I74" s="33"/>
      <c r="J74" s="33"/>
      <c r="K74" s="33"/>
    </row>
    <row r="75" spans="2:12" ht="15.75" customHeight="1"/>
  </sheetData>
  <mergeCells count="8">
    <mergeCell ref="B65:C65"/>
    <mergeCell ref="C66:K69"/>
    <mergeCell ref="I72:J72"/>
    <mergeCell ref="B2:C2"/>
    <mergeCell ref="B4:C4"/>
    <mergeCell ref="B9:C9"/>
    <mergeCell ref="B43:C43"/>
    <mergeCell ref="B51:C51"/>
  </mergeCells>
  <dataValidations count="1">
    <dataValidation type="list" allowBlank="1" sqref="I14:I17 L14:L17 I20:I23 L20:L23 I26:I29 L26:L29 I32:I35 L32:L35 L54:L61 I54:I61 I38:I41 L38:L41 I46:I49 L46:L49" xr:uid="{00000000-0002-0000-13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A66"/>
  <sheetViews>
    <sheetView showRuler="0" zoomScaleNormal="100" workbookViewId="0">
      <selection sqref="A1:XFD1048576"/>
    </sheetView>
  </sheetViews>
  <sheetFormatPr defaultColWidth="13.7265625" defaultRowHeight="12.5"/>
  <cols>
    <col min="1" max="1" width="5.1796875" customWidth="1"/>
    <col min="2" max="2" width="21.81640625" customWidth="1"/>
    <col min="3" max="3" width="22.81640625" customWidth="1"/>
    <col min="4" max="4" width="30.54296875" customWidth="1"/>
    <col min="5" max="5" width="37.26953125" customWidth="1"/>
    <col min="6" max="7" width="9.54296875" customWidth="1"/>
    <col min="8" max="8" width="18.54296875" customWidth="1"/>
    <col min="9" max="9" width="29.453125" customWidth="1"/>
    <col min="10" max="10" width="17.26953125" customWidth="1"/>
    <col min="11" max="11" width="13" customWidth="1"/>
    <col min="12" max="12" width="32.453125" customWidth="1"/>
    <col min="13" max="13" width="7.54296875" customWidth="1"/>
    <col min="14" max="14" width="3" customWidth="1"/>
    <col min="15" max="15" width="21.81640625" customWidth="1"/>
    <col min="16" max="16" width="22.81640625" customWidth="1"/>
    <col min="17" max="17" width="37.453125" customWidth="1"/>
    <col min="18" max="18" width="30.54296875" customWidth="1"/>
    <col min="19" max="20" width="9.54296875" customWidth="1"/>
    <col min="21" max="21" width="19.54296875" customWidth="1"/>
    <col min="22" max="22" width="33" customWidth="1"/>
    <col min="23" max="23" width="18.54296875" customWidth="1"/>
    <col min="24" max="24" width="17.26953125" customWidth="1"/>
    <col min="25" max="25" width="40.453125" customWidth="1"/>
    <col min="26" max="26" width="7.81640625" customWidth="1"/>
    <col min="27" max="28" width="9.54296875" customWidth="1"/>
  </cols>
  <sheetData>
    <row r="1" spans="2:27" ht="14.15" customHeight="1"/>
    <row r="2" spans="2:27" ht="20.149999999999999" customHeight="1">
      <c r="B2" s="664" t="s">
        <v>1159</v>
      </c>
      <c r="C2" s="652"/>
      <c r="D2" s="652"/>
      <c r="E2" s="652"/>
    </row>
    <row r="3" spans="2:27" ht="10.9" customHeight="1"/>
    <row r="4" spans="2:27" ht="20.149999999999999" customHeight="1">
      <c r="B4" s="650" t="s">
        <v>1290</v>
      </c>
      <c r="C4" s="652"/>
      <c r="D4" s="652"/>
      <c r="E4" s="652"/>
      <c r="O4" s="348"/>
    </row>
    <row r="5" spans="2:27" ht="16.75" customHeight="1">
      <c r="O5" s="652"/>
      <c r="P5" s="652"/>
      <c r="Q5" s="652"/>
    </row>
    <row r="6" spans="2:27" ht="17.5" customHeight="1">
      <c r="B6" s="688" t="s">
        <v>1291</v>
      </c>
      <c r="C6" s="652"/>
      <c r="D6" s="652"/>
      <c r="E6" s="652"/>
      <c r="O6" s="689" t="s">
        <v>1291</v>
      </c>
      <c r="P6" s="652"/>
      <c r="Q6" s="652"/>
      <c r="R6" s="652"/>
    </row>
    <row r="7" spans="2:27" ht="14.15" customHeight="1"/>
    <row r="8" spans="2:27" ht="16.75" customHeight="1">
      <c r="B8" s="685" t="s">
        <v>1292</v>
      </c>
      <c r="C8" s="686"/>
      <c r="D8" s="686"/>
      <c r="E8" s="686"/>
      <c r="F8" s="686"/>
      <c r="G8" s="686"/>
      <c r="H8" s="686"/>
      <c r="I8" s="686"/>
      <c r="J8" s="686"/>
      <c r="K8" s="686"/>
      <c r="L8" s="686"/>
      <c r="M8" s="687"/>
      <c r="N8" s="45"/>
      <c r="O8" s="685" t="s">
        <v>1151</v>
      </c>
      <c r="P8" s="686"/>
      <c r="Q8" s="686"/>
      <c r="R8" s="686"/>
      <c r="S8" s="686"/>
      <c r="T8" s="686"/>
      <c r="U8" s="686"/>
      <c r="V8" s="686"/>
      <c r="W8" s="686"/>
      <c r="X8" s="686"/>
      <c r="Y8" s="686"/>
      <c r="Z8" s="687"/>
      <c r="AA8" s="35"/>
    </row>
    <row r="9" spans="2:27" ht="22.5" customHeight="1">
      <c r="B9" s="685" t="s">
        <v>1293</v>
      </c>
      <c r="C9" s="686"/>
      <c r="D9" s="686"/>
      <c r="E9" s="686"/>
      <c r="F9" s="686"/>
      <c r="G9" s="686"/>
      <c r="H9" s="686"/>
      <c r="I9" s="686"/>
      <c r="J9" s="686"/>
      <c r="K9" s="686"/>
      <c r="L9" s="686"/>
      <c r="M9" s="687"/>
      <c r="N9" s="45"/>
      <c r="O9" s="685" t="s">
        <v>1294</v>
      </c>
      <c r="P9" s="686"/>
      <c r="Q9" s="686"/>
      <c r="R9" s="686"/>
      <c r="S9" s="686"/>
      <c r="T9" s="686"/>
      <c r="U9" s="686"/>
      <c r="V9" s="686"/>
      <c r="W9" s="686"/>
      <c r="X9" s="686"/>
      <c r="Y9" s="686"/>
      <c r="Z9" s="687"/>
      <c r="AA9" s="35"/>
    </row>
    <row r="10" spans="2:27" ht="14.15" customHeight="1">
      <c r="B10" s="33"/>
      <c r="C10" s="33"/>
      <c r="D10" s="33"/>
      <c r="E10" s="33"/>
      <c r="F10" s="106"/>
      <c r="G10" s="106"/>
      <c r="H10" s="106"/>
      <c r="I10" s="33"/>
      <c r="J10" s="106"/>
      <c r="K10" s="33"/>
      <c r="L10" s="33"/>
      <c r="M10" s="33"/>
      <c r="O10" s="33"/>
      <c r="P10" s="33"/>
      <c r="Q10" s="33"/>
      <c r="R10" s="33"/>
      <c r="S10" s="106"/>
      <c r="T10" s="106"/>
      <c r="U10" s="106"/>
      <c r="V10" s="33"/>
      <c r="W10" s="106"/>
      <c r="X10" s="33"/>
      <c r="Y10" s="33"/>
      <c r="Z10" s="33"/>
    </row>
    <row r="11" spans="2:27" ht="15" customHeight="1">
      <c r="F11" s="626" t="s">
        <v>1295</v>
      </c>
      <c r="G11" s="627"/>
      <c r="H11" s="300" t="s">
        <v>1296</v>
      </c>
      <c r="I11" s="517"/>
      <c r="J11" s="300" t="s">
        <v>1297</v>
      </c>
      <c r="K11" s="37"/>
      <c r="S11" s="626" t="s">
        <v>1295</v>
      </c>
      <c r="T11" s="627"/>
      <c r="U11" s="300" t="s">
        <v>1298</v>
      </c>
      <c r="V11" s="517"/>
      <c r="W11" s="300" t="s">
        <v>1297</v>
      </c>
      <c r="X11" s="37"/>
    </row>
    <row r="12" spans="2:27" ht="45.75" customHeight="1">
      <c r="B12" s="486" t="s">
        <v>1299</v>
      </c>
      <c r="C12" s="487" t="s">
        <v>1300</v>
      </c>
      <c r="D12" s="488" t="s">
        <v>1301</v>
      </c>
      <c r="E12" s="489" t="s">
        <v>1302</v>
      </c>
      <c r="F12" s="685" t="s">
        <v>1303</v>
      </c>
      <c r="G12" s="687"/>
      <c r="H12" s="489" t="s">
        <v>1303</v>
      </c>
      <c r="I12" s="489" t="s">
        <v>1304</v>
      </c>
      <c r="J12" s="489" t="s">
        <v>1303</v>
      </c>
      <c r="K12" s="489" t="s">
        <v>1305</v>
      </c>
      <c r="L12" s="489" t="s">
        <v>1156</v>
      </c>
      <c r="M12" s="489" t="s">
        <v>13</v>
      </c>
      <c r="N12" s="45"/>
      <c r="O12" s="489" t="s">
        <v>1299</v>
      </c>
      <c r="P12" s="489" t="s">
        <v>1300</v>
      </c>
      <c r="Q12" s="489" t="s">
        <v>1301</v>
      </c>
      <c r="R12" s="489" t="s">
        <v>1302</v>
      </c>
      <c r="S12" s="685" t="s">
        <v>1303</v>
      </c>
      <c r="T12" s="687"/>
      <c r="U12" s="490" t="s">
        <v>1303</v>
      </c>
      <c r="V12" s="489" t="s">
        <v>1304</v>
      </c>
      <c r="W12" s="489" t="s">
        <v>1303</v>
      </c>
      <c r="X12" s="489" t="s">
        <v>1305</v>
      </c>
      <c r="Y12" s="489" t="s">
        <v>1156</v>
      </c>
      <c r="Z12" s="489" t="s">
        <v>13</v>
      </c>
      <c r="AA12" s="35"/>
    </row>
    <row r="13" spans="2:27" ht="16.75" customHeight="1">
      <c r="B13" s="518"/>
      <c r="C13" s="519"/>
      <c r="D13" s="520"/>
      <c r="E13" s="491" t="s">
        <v>1306</v>
      </c>
      <c r="F13" s="492" t="s">
        <v>1307</v>
      </c>
      <c r="G13" s="493" t="s">
        <v>1308</v>
      </c>
      <c r="H13" s="491" t="s">
        <v>1309</v>
      </c>
      <c r="I13" s="521"/>
      <c r="J13" s="521"/>
      <c r="K13" s="521"/>
      <c r="L13" s="521"/>
      <c r="M13" s="521"/>
      <c r="N13" s="45"/>
      <c r="O13" s="518"/>
      <c r="P13" s="519"/>
      <c r="Q13" s="520"/>
      <c r="R13" s="491" t="s">
        <v>1310</v>
      </c>
      <c r="S13" s="492" t="s">
        <v>1307</v>
      </c>
      <c r="T13" s="494" t="s">
        <v>1308</v>
      </c>
      <c r="U13" s="495" t="s">
        <v>1309</v>
      </c>
      <c r="V13" s="522"/>
      <c r="W13" s="521"/>
      <c r="X13" s="521"/>
      <c r="Y13" s="521"/>
      <c r="Z13" s="521"/>
      <c r="AA13" s="35"/>
    </row>
    <row r="14" spans="2:27" ht="16.75" customHeight="1">
      <c r="B14" s="496" t="s">
        <v>1311</v>
      </c>
      <c r="C14" s="497" t="s">
        <v>1312</v>
      </c>
      <c r="D14" s="497" t="s">
        <v>1313</v>
      </c>
      <c r="E14" s="497" t="s">
        <v>1314</v>
      </c>
      <c r="F14" s="497" t="s">
        <v>29</v>
      </c>
      <c r="G14" s="498" t="s">
        <v>1315</v>
      </c>
      <c r="H14" s="499" t="s">
        <v>29</v>
      </c>
      <c r="I14" s="499" t="s">
        <v>1316</v>
      </c>
      <c r="J14" s="499" t="s">
        <v>1315</v>
      </c>
      <c r="K14" s="500">
        <v>1237</v>
      </c>
      <c r="L14" s="499"/>
      <c r="M14" s="499" t="s">
        <v>36</v>
      </c>
      <c r="N14" s="46"/>
      <c r="O14" s="496" t="s">
        <v>1311</v>
      </c>
      <c r="P14" s="497" t="s">
        <v>1312</v>
      </c>
      <c r="Q14" s="497" t="s">
        <v>1313</v>
      </c>
      <c r="R14" s="497" t="s">
        <v>1314</v>
      </c>
      <c r="S14" s="497" t="s">
        <v>29</v>
      </c>
      <c r="T14" s="498" t="s">
        <v>1315</v>
      </c>
      <c r="U14" s="501" t="s">
        <v>29</v>
      </c>
      <c r="V14" s="499" t="s">
        <v>1317</v>
      </c>
      <c r="W14" s="499" t="s">
        <v>1315</v>
      </c>
      <c r="X14" s="500">
        <v>1237</v>
      </c>
      <c r="Y14" s="499"/>
      <c r="Z14" s="499" t="s">
        <v>36</v>
      </c>
      <c r="AA14" s="35"/>
    </row>
    <row r="15" spans="2:27" ht="16.75" customHeight="1">
      <c r="B15" s="502" t="s">
        <v>1318</v>
      </c>
      <c r="C15" s="503" t="s">
        <v>1319</v>
      </c>
      <c r="D15" s="503" t="s">
        <v>1320</v>
      </c>
      <c r="E15" s="503" t="s">
        <v>1314</v>
      </c>
      <c r="F15" s="503" t="s">
        <v>29</v>
      </c>
      <c r="G15" s="504" t="s">
        <v>1315</v>
      </c>
      <c r="H15" s="501" t="s">
        <v>29</v>
      </c>
      <c r="I15" s="501" t="s">
        <v>1321</v>
      </c>
      <c r="J15" s="501" t="s">
        <v>1315</v>
      </c>
      <c r="K15" s="505">
        <v>7215</v>
      </c>
      <c r="L15" s="501" t="s">
        <v>1322</v>
      </c>
      <c r="M15" s="501" t="s">
        <v>36</v>
      </c>
      <c r="N15" s="46"/>
      <c r="O15" s="502" t="s">
        <v>1323</v>
      </c>
      <c r="P15" s="503" t="s">
        <v>1324</v>
      </c>
      <c r="Q15" s="503" t="s">
        <v>1325</v>
      </c>
      <c r="R15" s="503" t="s">
        <v>1314</v>
      </c>
      <c r="S15" s="503" t="s">
        <v>1315</v>
      </c>
      <c r="T15" s="504" t="s">
        <v>29</v>
      </c>
      <c r="U15" s="501" t="s">
        <v>29</v>
      </c>
      <c r="V15" s="501" t="s">
        <v>1326</v>
      </c>
      <c r="W15" s="501" t="s">
        <v>1315</v>
      </c>
      <c r="X15" s="505">
        <v>109877</v>
      </c>
      <c r="Y15" s="501"/>
      <c r="Z15" s="501" t="s">
        <v>36</v>
      </c>
      <c r="AA15" s="35"/>
    </row>
    <row r="16" spans="2:27" ht="16.75" customHeight="1">
      <c r="B16" s="502" t="s">
        <v>1323</v>
      </c>
      <c r="C16" s="503" t="s">
        <v>1324</v>
      </c>
      <c r="D16" s="503" t="s">
        <v>1325</v>
      </c>
      <c r="E16" s="503" t="s">
        <v>1314</v>
      </c>
      <c r="F16" s="503" t="s">
        <v>1315</v>
      </c>
      <c r="G16" s="504" t="s">
        <v>29</v>
      </c>
      <c r="H16" s="501" t="s">
        <v>29</v>
      </c>
      <c r="I16" s="501" t="s">
        <v>1327</v>
      </c>
      <c r="J16" s="501" t="s">
        <v>1315</v>
      </c>
      <c r="K16" s="505">
        <v>109877</v>
      </c>
      <c r="L16" s="523"/>
      <c r="M16" s="501" t="s">
        <v>36</v>
      </c>
      <c r="N16" s="46"/>
      <c r="O16" s="502" t="s">
        <v>1328</v>
      </c>
      <c r="P16" s="503" t="s">
        <v>1329</v>
      </c>
      <c r="Q16" s="503" t="s">
        <v>1330</v>
      </c>
      <c r="R16" s="503" t="s">
        <v>1314</v>
      </c>
      <c r="S16" s="503" t="s">
        <v>1315</v>
      </c>
      <c r="T16" s="504" t="s">
        <v>1315</v>
      </c>
      <c r="U16" s="501" t="s">
        <v>29</v>
      </c>
      <c r="V16" s="501" t="s">
        <v>1326</v>
      </c>
      <c r="W16" s="501" t="s">
        <v>1315</v>
      </c>
      <c r="X16" s="505">
        <v>14468</v>
      </c>
      <c r="Y16" s="501"/>
      <c r="Z16" s="501" t="s">
        <v>36</v>
      </c>
      <c r="AA16" s="35"/>
    </row>
    <row r="17" spans="2:27" ht="16.75" customHeight="1">
      <c r="B17" s="502" t="s">
        <v>1328</v>
      </c>
      <c r="C17" s="503" t="s">
        <v>1329</v>
      </c>
      <c r="D17" s="503" t="s">
        <v>1330</v>
      </c>
      <c r="E17" s="503" t="s">
        <v>1314</v>
      </c>
      <c r="F17" s="503" t="s">
        <v>1315</v>
      </c>
      <c r="G17" s="504" t="s">
        <v>1315</v>
      </c>
      <c r="H17" s="501" t="s">
        <v>29</v>
      </c>
      <c r="I17" s="501" t="s">
        <v>1326</v>
      </c>
      <c r="J17" s="501" t="s">
        <v>1315</v>
      </c>
      <c r="K17" s="505">
        <v>14468</v>
      </c>
      <c r="L17" s="501"/>
      <c r="M17" s="501" t="s">
        <v>36</v>
      </c>
      <c r="N17" s="46"/>
      <c r="O17" s="502" t="s">
        <v>1331</v>
      </c>
      <c r="P17" s="503" t="s">
        <v>1332</v>
      </c>
      <c r="Q17" s="503" t="s">
        <v>1333</v>
      </c>
      <c r="R17" s="503" t="s">
        <v>1314</v>
      </c>
      <c r="S17" s="503" t="s">
        <v>1315</v>
      </c>
      <c r="T17" s="504" t="s">
        <v>29</v>
      </c>
      <c r="U17" s="501" t="s">
        <v>29</v>
      </c>
      <c r="V17" s="501" t="s">
        <v>1326</v>
      </c>
      <c r="W17" s="501" t="s">
        <v>1315</v>
      </c>
      <c r="X17" s="505">
        <v>20685</v>
      </c>
      <c r="Y17" s="523"/>
      <c r="Z17" s="501" t="s">
        <v>36</v>
      </c>
      <c r="AA17" s="35"/>
    </row>
    <row r="18" spans="2:27" ht="16.75" customHeight="1">
      <c r="B18" s="502" t="s">
        <v>1334</v>
      </c>
      <c r="C18" s="503" t="s">
        <v>1335</v>
      </c>
      <c r="D18" s="503" t="s">
        <v>1336</v>
      </c>
      <c r="E18" s="503" t="s">
        <v>1314</v>
      </c>
      <c r="F18" s="503" t="s">
        <v>1315</v>
      </c>
      <c r="G18" s="504" t="s">
        <v>29</v>
      </c>
      <c r="H18" s="501" t="s">
        <v>29</v>
      </c>
      <c r="I18" s="501" t="s">
        <v>1326</v>
      </c>
      <c r="J18" s="501" t="s">
        <v>1315</v>
      </c>
      <c r="K18" s="505">
        <v>2311</v>
      </c>
      <c r="L18" s="501"/>
      <c r="M18" s="501" t="s">
        <v>36</v>
      </c>
      <c r="N18" s="46"/>
      <c r="O18" s="502" t="s">
        <v>1337</v>
      </c>
      <c r="P18" s="503" t="s">
        <v>1338</v>
      </c>
      <c r="Q18" s="503" t="s">
        <v>1339</v>
      </c>
      <c r="R18" s="503" t="s">
        <v>1314</v>
      </c>
      <c r="S18" s="503" t="s">
        <v>1315</v>
      </c>
      <c r="T18" s="504" t="s">
        <v>29</v>
      </c>
      <c r="U18" s="501" t="s">
        <v>29</v>
      </c>
      <c r="V18" s="501" t="s">
        <v>1326</v>
      </c>
      <c r="W18" s="501" t="s">
        <v>1315</v>
      </c>
      <c r="X18" s="505">
        <v>24570</v>
      </c>
      <c r="Y18" s="523"/>
      <c r="Z18" s="501" t="s">
        <v>36</v>
      </c>
      <c r="AA18" s="35"/>
    </row>
    <row r="19" spans="2:27" ht="16.75" customHeight="1">
      <c r="B19" s="502" t="s">
        <v>1337</v>
      </c>
      <c r="C19" s="503" t="s">
        <v>1338</v>
      </c>
      <c r="D19" s="503" t="s">
        <v>1339</v>
      </c>
      <c r="E19" s="503" t="s">
        <v>1314</v>
      </c>
      <c r="F19" s="503" t="s">
        <v>1315</v>
      </c>
      <c r="G19" s="504" t="s">
        <v>29</v>
      </c>
      <c r="H19" s="501" t="s">
        <v>29</v>
      </c>
      <c r="I19" s="501" t="s">
        <v>1326</v>
      </c>
      <c r="J19" s="501" t="s">
        <v>1315</v>
      </c>
      <c r="K19" s="505">
        <v>24570</v>
      </c>
      <c r="L19" s="501"/>
      <c r="M19" s="501" t="s">
        <v>36</v>
      </c>
      <c r="N19" s="46"/>
      <c r="O19" s="502" t="s">
        <v>1340</v>
      </c>
      <c r="P19" s="503" t="s">
        <v>1341</v>
      </c>
      <c r="Q19" s="503" t="s">
        <v>1342</v>
      </c>
      <c r="R19" s="503" t="s">
        <v>1314</v>
      </c>
      <c r="S19" s="503" t="s">
        <v>29</v>
      </c>
      <c r="T19" s="504" t="s">
        <v>1315</v>
      </c>
      <c r="U19" s="501" t="s">
        <v>29</v>
      </c>
      <c r="V19" s="501" t="s">
        <v>1317</v>
      </c>
      <c r="W19" s="501" t="s">
        <v>1315</v>
      </c>
      <c r="X19" s="505">
        <v>757</v>
      </c>
      <c r="Y19" s="501"/>
      <c r="Z19" s="501" t="s">
        <v>36</v>
      </c>
      <c r="AA19" s="35"/>
    </row>
    <row r="20" spans="2:27" ht="16.75" customHeight="1">
      <c r="B20" s="502" t="s">
        <v>1340</v>
      </c>
      <c r="C20" s="503" t="s">
        <v>1341</v>
      </c>
      <c r="D20" s="503" t="s">
        <v>1342</v>
      </c>
      <c r="E20" s="503" t="s">
        <v>1314</v>
      </c>
      <c r="F20" s="503" t="s">
        <v>29</v>
      </c>
      <c r="G20" s="504" t="s">
        <v>1315</v>
      </c>
      <c r="H20" s="501" t="s">
        <v>29</v>
      </c>
      <c r="I20" s="501" t="s">
        <v>1317</v>
      </c>
      <c r="J20" s="501" t="s">
        <v>1315</v>
      </c>
      <c r="K20" s="505">
        <v>757</v>
      </c>
      <c r="L20" s="501"/>
      <c r="M20" s="501" t="s">
        <v>36</v>
      </c>
      <c r="N20" s="46"/>
      <c r="O20" s="502" t="s">
        <v>1343</v>
      </c>
      <c r="P20" s="503" t="s">
        <v>1344</v>
      </c>
      <c r="Q20" s="503" t="s">
        <v>1345</v>
      </c>
      <c r="R20" s="503" t="s">
        <v>1314</v>
      </c>
      <c r="S20" s="503" t="s">
        <v>29</v>
      </c>
      <c r="T20" s="504" t="s">
        <v>1315</v>
      </c>
      <c r="U20" s="501" t="s">
        <v>29</v>
      </c>
      <c r="V20" s="501" t="s">
        <v>1346</v>
      </c>
      <c r="W20" s="501" t="s">
        <v>1315</v>
      </c>
      <c r="X20" s="505">
        <v>587</v>
      </c>
      <c r="Y20" s="501" t="s">
        <v>1347</v>
      </c>
      <c r="Z20" s="501" t="s">
        <v>36</v>
      </c>
      <c r="AA20" s="35"/>
    </row>
    <row r="21" spans="2:27" ht="16.75" customHeight="1">
      <c r="B21" s="502" t="s">
        <v>1343</v>
      </c>
      <c r="C21" s="503" t="s">
        <v>1344</v>
      </c>
      <c r="D21" s="503" t="s">
        <v>1345</v>
      </c>
      <c r="E21" s="503" t="s">
        <v>1314</v>
      </c>
      <c r="F21" s="503" t="s">
        <v>29</v>
      </c>
      <c r="G21" s="504" t="s">
        <v>1315</v>
      </c>
      <c r="H21" s="501" t="s">
        <v>29</v>
      </c>
      <c r="I21" s="501" t="s">
        <v>1346</v>
      </c>
      <c r="J21" s="501" t="s">
        <v>1315</v>
      </c>
      <c r="K21" s="505">
        <v>587</v>
      </c>
      <c r="L21" s="501" t="s">
        <v>1347</v>
      </c>
      <c r="M21" s="501" t="s">
        <v>36</v>
      </c>
      <c r="N21" s="46"/>
      <c r="O21" s="502" t="s">
        <v>1348</v>
      </c>
      <c r="P21" s="503" t="s">
        <v>1349</v>
      </c>
      <c r="Q21" s="503" t="s">
        <v>1350</v>
      </c>
      <c r="R21" s="503" t="s">
        <v>1314</v>
      </c>
      <c r="S21" s="503" t="s">
        <v>29</v>
      </c>
      <c r="T21" s="504" t="s">
        <v>1315</v>
      </c>
      <c r="U21" s="501" t="s">
        <v>29</v>
      </c>
      <c r="V21" s="501" t="s">
        <v>1351</v>
      </c>
      <c r="W21" s="501" t="s">
        <v>1315</v>
      </c>
      <c r="X21" s="505">
        <v>11545</v>
      </c>
      <c r="Y21" s="501"/>
      <c r="Z21" s="501" t="s">
        <v>36</v>
      </c>
      <c r="AA21" s="35"/>
    </row>
    <row r="22" spans="2:27" ht="16.75" customHeight="1">
      <c r="B22" s="502" t="s">
        <v>1348</v>
      </c>
      <c r="C22" s="503" t="s">
        <v>1349</v>
      </c>
      <c r="D22" s="503" t="s">
        <v>1350</v>
      </c>
      <c r="E22" s="503" t="s">
        <v>1314</v>
      </c>
      <c r="F22" s="503" t="s">
        <v>29</v>
      </c>
      <c r="G22" s="504" t="s">
        <v>1315</v>
      </c>
      <c r="H22" s="501" t="s">
        <v>29</v>
      </c>
      <c r="I22" s="501" t="s">
        <v>1351</v>
      </c>
      <c r="J22" s="501" t="s">
        <v>1315</v>
      </c>
      <c r="K22" s="505">
        <v>11545</v>
      </c>
      <c r="L22" s="501"/>
      <c r="M22" s="501" t="s">
        <v>36</v>
      </c>
      <c r="N22" s="46"/>
      <c r="O22" s="502" t="s">
        <v>1352</v>
      </c>
      <c r="P22" s="503" t="s">
        <v>1353</v>
      </c>
      <c r="Q22" s="503" t="s">
        <v>1354</v>
      </c>
      <c r="R22" s="503" t="s">
        <v>1314</v>
      </c>
      <c r="S22" s="503" t="s">
        <v>29</v>
      </c>
      <c r="T22" s="504" t="s">
        <v>1315</v>
      </c>
      <c r="U22" s="501" t="s">
        <v>29</v>
      </c>
      <c r="V22" s="501" t="s">
        <v>1351</v>
      </c>
      <c r="W22" s="501" t="s">
        <v>1315</v>
      </c>
      <c r="X22" s="505">
        <v>2019</v>
      </c>
      <c r="Y22" s="501"/>
      <c r="Z22" s="501" t="s">
        <v>36</v>
      </c>
      <c r="AA22" s="35"/>
    </row>
    <row r="23" spans="2:27" ht="16.75" customHeight="1">
      <c r="B23" s="502" t="s">
        <v>1352</v>
      </c>
      <c r="C23" s="503" t="s">
        <v>1353</v>
      </c>
      <c r="D23" s="503" t="s">
        <v>1354</v>
      </c>
      <c r="E23" s="503" t="s">
        <v>1314</v>
      </c>
      <c r="F23" s="503" t="s">
        <v>29</v>
      </c>
      <c r="G23" s="504" t="s">
        <v>1315</v>
      </c>
      <c r="H23" s="501" t="s">
        <v>29</v>
      </c>
      <c r="I23" s="501" t="s">
        <v>1351</v>
      </c>
      <c r="J23" s="501" t="s">
        <v>1315</v>
      </c>
      <c r="K23" s="505">
        <v>2019</v>
      </c>
      <c r="L23" s="501"/>
      <c r="M23" s="501" t="s">
        <v>36</v>
      </c>
      <c r="N23" s="46"/>
      <c r="O23" s="502" t="s">
        <v>1355</v>
      </c>
      <c r="P23" s="503" t="s">
        <v>1356</v>
      </c>
      <c r="Q23" s="503" t="s">
        <v>1357</v>
      </c>
      <c r="R23" s="503" t="s">
        <v>1314</v>
      </c>
      <c r="S23" s="503" t="s">
        <v>29</v>
      </c>
      <c r="T23" s="504" t="s">
        <v>1315</v>
      </c>
      <c r="U23" s="501" t="s">
        <v>29</v>
      </c>
      <c r="V23" s="501" t="s">
        <v>1351</v>
      </c>
      <c r="W23" s="501" t="s">
        <v>1315</v>
      </c>
      <c r="X23" s="505">
        <v>5184</v>
      </c>
      <c r="Y23" s="501"/>
      <c r="Z23" s="501" t="s">
        <v>36</v>
      </c>
      <c r="AA23" s="35"/>
    </row>
    <row r="24" spans="2:27" ht="16.75" customHeight="1">
      <c r="B24" s="502" t="s">
        <v>1355</v>
      </c>
      <c r="C24" s="503" t="s">
        <v>1356</v>
      </c>
      <c r="D24" s="503" t="s">
        <v>1357</v>
      </c>
      <c r="E24" s="503" t="s">
        <v>1314</v>
      </c>
      <c r="F24" s="503" t="s">
        <v>29</v>
      </c>
      <c r="G24" s="504" t="s">
        <v>1315</v>
      </c>
      <c r="H24" s="501" t="s">
        <v>29</v>
      </c>
      <c r="I24" s="501" t="s">
        <v>1351</v>
      </c>
      <c r="J24" s="501" t="s">
        <v>1315</v>
      </c>
      <c r="K24" s="505">
        <v>5184</v>
      </c>
      <c r="L24" s="501"/>
      <c r="M24" s="501" t="s">
        <v>36</v>
      </c>
      <c r="N24" s="46"/>
      <c r="O24" s="502" t="s">
        <v>1358</v>
      </c>
      <c r="P24" s="503" t="s">
        <v>1359</v>
      </c>
      <c r="Q24" s="503" t="s">
        <v>1360</v>
      </c>
      <c r="R24" s="503" t="s">
        <v>1314</v>
      </c>
      <c r="S24" s="503" t="s">
        <v>29</v>
      </c>
      <c r="T24" s="504" t="s">
        <v>1315</v>
      </c>
      <c r="U24" s="501" t="s">
        <v>29</v>
      </c>
      <c r="V24" s="501" t="s">
        <v>1351</v>
      </c>
      <c r="W24" s="501" t="s">
        <v>1315</v>
      </c>
      <c r="X24" s="505">
        <v>4607</v>
      </c>
      <c r="Y24" s="501"/>
      <c r="Z24" s="501" t="s">
        <v>36</v>
      </c>
      <c r="AA24" s="35"/>
    </row>
    <row r="25" spans="2:27" ht="16.75" customHeight="1">
      <c r="B25" s="502" t="s">
        <v>1361</v>
      </c>
      <c r="C25" s="503" t="s">
        <v>1362</v>
      </c>
      <c r="D25" s="503" t="s">
        <v>1363</v>
      </c>
      <c r="E25" s="503" t="s">
        <v>1314</v>
      </c>
      <c r="F25" s="503" t="s">
        <v>29</v>
      </c>
      <c r="G25" s="504" t="s">
        <v>1315</v>
      </c>
      <c r="H25" s="501" t="s">
        <v>29</v>
      </c>
      <c r="I25" s="501" t="s">
        <v>1351</v>
      </c>
      <c r="J25" s="501" t="s">
        <v>1315</v>
      </c>
      <c r="K25" s="505">
        <v>557</v>
      </c>
      <c r="L25" s="501"/>
      <c r="M25" s="501" t="s">
        <v>36</v>
      </c>
      <c r="N25" s="46"/>
      <c r="O25" s="502" t="s">
        <v>1364</v>
      </c>
      <c r="P25" s="503" t="s">
        <v>1365</v>
      </c>
      <c r="Q25" s="503" t="s">
        <v>1366</v>
      </c>
      <c r="R25" s="503" t="s">
        <v>1314</v>
      </c>
      <c r="S25" s="503" t="s">
        <v>1315</v>
      </c>
      <c r="T25" s="504" t="s">
        <v>29</v>
      </c>
      <c r="U25" s="501" t="s">
        <v>29</v>
      </c>
      <c r="V25" s="501" t="s">
        <v>1367</v>
      </c>
      <c r="W25" s="501" t="s">
        <v>1315</v>
      </c>
      <c r="X25" s="505">
        <v>82</v>
      </c>
      <c r="Y25" s="501"/>
      <c r="Z25" s="501" t="s">
        <v>36</v>
      </c>
      <c r="AA25" s="35"/>
    </row>
    <row r="26" spans="2:27" ht="16.75" customHeight="1">
      <c r="B26" s="502" t="s">
        <v>1364</v>
      </c>
      <c r="C26" s="503" t="s">
        <v>1365</v>
      </c>
      <c r="D26" s="503" t="s">
        <v>1366</v>
      </c>
      <c r="E26" s="503" t="s">
        <v>1314</v>
      </c>
      <c r="F26" s="503" t="s">
        <v>1315</v>
      </c>
      <c r="G26" s="504" t="s">
        <v>29</v>
      </c>
      <c r="H26" s="501" t="s">
        <v>29</v>
      </c>
      <c r="I26" s="501" t="s">
        <v>1367</v>
      </c>
      <c r="J26" s="501" t="s">
        <v>1315</v>
      </c>
      <c r="K26" s="505">
        <v>82</v>
      </c>
      <c r="L26" s="501"/>
      <c r="M26" s="501" t="s">
        <v>36</v>
      </c>
      <c r="N26" s="46"/>
      <c r="O26" s="502" t="s">
        <v>1368</v>
      </c>
      <c r="P26" s="503" t="s">
        <v>1369</v>
      </c>
      <c r="Q26" s="503" t="s">
        <v>1370</v>
      </c>
      <c r="R26" s="503" t="s">
        <v>1314</v>
      </c>
      <c r="S26" s="503" t="s">
        <v>29</v>
      </c>
      <c r="T26" s="504" t="s">
        <v>1315</v>
      </c>
      <c r="U26" s="501" t="s">
        <v>29</v>
      </c>
      <c r="V26" s="501" t="s">
        <v>1367</v>
      </c>
      <c r="W26" s="501" t="s">
        <v>1315</v>
      </c>
      <c r="X26" s="505">
        <v>166</v>
      </c>
      <c r="Y26" s="501"/>
      <c r="Z26" s="501" t="s">
        <v>36</v>
      </c>
      <c r="AA26" s="35"/>
    </row>
    <row r="27" spans="2:27" ht="16.75" customHeight="1">
      <c r="B27" s="502" t="s">
        <v>1368</v>
      </c>
      <c r="C27" s="503" t="s">
        <v>1369</v>
      </c>
      <c r="D27" s="503" t="s">
        <v>1370</v>
      </c>
      <c r="E27" s="503" t="s">
        <v>1314</v>
      </c>
      <c r="F27" s="503" t="s">
        <v>29</v>
      </c>
      <c r="G27" s="504" t="s">
        <v>1315</v>
      </c>
      <c r="H27" s="501" t="s">
        <v>29</v>
      </c>
      <c r="I27" s="501" t="s">
        <v>1367</v>
      </c>
      <c r="J27" s="501" t="s">
        <v>1315</v>
      </c>
      <c r="K27" s="505">
        <v>166</v>
      </c>
      <c r="L27" s="501"/>
      <c r="M27" s="501" t="s">
        <v>36</v>
      </c>
      <c r="N27" s="46"/>
      <c r="O27" s="502" t="s">
        <v>1371</v>
      </c>
      <c r="P27" s="503" t="s">
        <v>1372</v>
      </c>
      <c r="Q27" s="503" t="s">
        <v>1373</v>
      </c>
      <c r="R27" s="503" t="s">
        <v>1314</v>
      </c>
      <c r="S27" s="503" t="s">
        <v>29</v>
      </c>
      <c r="T27" s="504" t="s">
        <v>1315</v>
      </c>
      <c r="U27" s="501" t="s">
        <v>29</v>
      </c>
      <c r="V27" s="501" t="s">
        <v>1367</v>
      </c>
      <c r="W27" s="501" t="s">
        <v>1315</v>
      </c>
      <c r="X27" s="505">
        <v>478</v>
      </c>
      <c r="Y27" s="501"/>
      <c r="Z27" s="501" t="s">
        <v>36</v>
      </c>
      <c r="AA27" s="35"/>
    </row>
    <row r="28" spans="2:27" ht="16.75" customHeight="1">
      <c r="B28" s="502" t="s">
        <v>1371</v>
      </c>
      <c r="C28" s="503" t="s">
        <v>1372</v>
      </c>
      <c r="D28" s="503" t="s">
        <v>1373</v>
      </c>
      <c r="E28" s="503" t="s">
        <v>1314</v>
      </c>
      <c r="F28" s="503" t="s">
        <v>29</v>
      </c>
      <c r="G28" s="504" t="s">
        <v>1315</v>
      </c>
      <c r="H28" s="501" t="s">
        <v>29</v>
      </c>
      <c r="I28" s="501" t="s">
        <v>1367</v>
      </c>
      <c r="J28" s="501" t="s">
        <v>1315</v>
      </c>
      <c r="K28" s="505">
        <v>478</v>
      </c>
      <c r="L28" s="501"/>
      <c r="M28" s="501" t="s">
        <v>36</v>
      </c>
      <c r="N28" s="46"/>
      <c r="O28" s="502" t="s">
        <v>1374</v>
      </c>
      <c r="P28" s="503" t="s">
        <v>1375</v>
      </c>
      <c r="Q28" s="503" t="s">
        <v>1376</v>
      </c>
      <c r="R28" s="503" t="s">
        <v>1314</v>
      </c>
      <c r="S28" s="503" t="s">
        <v>1315</v>
      </c>
      <c r="T28" s="504" t="s">
        <v>29</v>
      </c>
      <c r="U28" s="501" t="s">
        <v>29</v>
      </c>
      <c r="V28" s="501" t="s">
        <v>1326</v>
      </c>
      <c r="W28" s="501" t="s">
        <v>1315</v>
      </c>
      <c r="X28" s="505">
        <v>61</v>
      </c>
      <c r="Y28" s="501"/>
      <c r="Z28" s="501" t="s">
        <v>36</v>
      </c>
      <c r="AA28" s="35"/>
    </row>
    <row r="29" spans="2:27" ht="16.75" customHeight="1">
      <c r="B29" s="502" t="s">
        <v>1374</v>
      </c>
      <c r="C29" s="503" t="s">
        <v>1375</v>
      </c>
      <c r="D29" s="503" t="s">
        <v>1376</v>
      </c>
      <c r="E29" s="503" t="s">
        <v>1314</v>
      </c>
      <c r="F29" s="503" t="s">
        <v>1315</v>
      </c>
      <c r="G29" s="504" t="s">
        <v>29</v>
      </c>
      <c r="H29" s="501" t="s">
        <v>29</v>
      </c>
      <c r="I29" s="501" t="s">
        <v>1326</v>
      </c>
      <c r="J29" s="501" t="s">
        <v>1315</v>
      </c>
      <c r="K29" s="505">
        <v>61</v>
      </c>
      <c r="L29" s="501"/>
      <c r="M29" s="501" t="s">
        <v>36</v>
      </c>
      <c r="N29" s="46"/>
      <c r="O29" s="502" t="s">
        <v>1377</v>
      </c>
      <c r="P29" s="503" t="s">
        <v>1378</v>
      </c>
      <c r="Q29" s="503" t="s">
        <v>1379</v>
      </c>
      <c r="R29" s="503" t="s">
        <v>1314</v>
      </c>
      <c r="S29" s="503" t="s">
        <v>1315</v>
      </c>
      <c r="T29" s="504" t="s">
        <v>29</v>
      </c>
      <c r="U29" s="501" t="s">
        <v>29</v>
      </c>
      <c r="V29" s="501" t="s">
        <v>1367</v>
      </c>
      <c r="W29" s="501" t="s">
        <v>1315</v>
      </c>
      <c r="X29" s="505">
        <v>152</v>
      </c>
      <c r="Y29" s="501"/>
      <c r="Z29" s="501" t="s">
        <v>36</v>
      </c>
      <c r="AA29" s="35"/>
    </row>
    <row r="30" spans="2:27" ht="16.75" customHeight="1">
      <c r="B30" s="502" t="s">
        <v>1380</v>
      </c>
      <c r="C30" s="503" t="s">
        <v>1381</v>
      </c>
      <c r="D30" s="503" t="s">
        <v>1382</v>
      </c>
      <c r="E30" s="503" t="s">
        <v>1314</v>
      </c>
      <c r="F30" s="503" t="s">
        <v>29</v>
      </c>
      <c r="G30" s="504" t="s">
        <v>29</v>
      </c>
      <c r="H30" s="501" t="s">
        <v>1315</v>
      </c>
      <c r="I30" s="501" t="s">
        <v>1367</v>
      </c>
      <c r="J30" s="501" t="s">
        <v>1315</v>
      </c>
      <c r="K30" s="505">
        <v>4891</v>
      </c>
      <c r="L30" s="501"/>
      <c r="M30" s="501" t="s">
        <v>36</v>
      </c>
      <c r="N30" s="46"/>
      <c r="O30" s="502" t="s">
        <v>1383</v>
      </c>
      <c r="P30" s="503" t="s">
        <v>1384</v>
      </c>
      <c r="Q30" s="503" t="s">
        <v>1385</v>
      </c>
      <c r="R30" s="503" t="s">
        <v>1314</v>
      </c>
      <c r="S30" s="503" t="s">
        <v>29</v>
      </c>
      <c r="T30" s="504" t="s">
        <v>29</v>
      </c>
      <c r="U30" s="501" t="s">
        <v>1315</v>
      </c>
      <c r="V30" s="501" t="s">
        <v>1386</v>
      </c>
      <c r="W30" s="501" t="s">
        <v>1315</v>
      </c>
      <c r="X30" s="505">
        <v>43512</v>
      </c>
      <c r="Y30" s="501" t="s">
        <v>1387</v>
      </c>
      <c r="Z30" s="501" t="s">
        <v>36</v>
      </c>
      <c r="AA30" s="35"/>
    </row>
    <row r="31" spans="2:27" ht="16.75" customHeight="1">
      <c r="B31" s="502" t="s">
        <v>1388</v>
      </c>
      <c r="C31" s="503" t="s">
        <v>1389</v>
      </c>
      <c r="D31" s="503" t="s">
        <v>1390</v>
      </c>
      <c r="E31" s="503" t="s">
        <v>1314</v>
      </c>
      <c r="F31" s="503" t="s">
        <v>29</v>
      </c>
      <c r="G31" s="504" t="s">
        <v>1315</v>
      </c>
      <c r="H31" s="501" t="s">
        <v>29</v>
      </c>
      <c r="I31" s="501" t="s">
        <v>1317</v>
      </c>
      <c r="J31" s="501" t="s">
        <v>1315</v>
      </c>
      <c r="K31" s="505">
        <v>899</v>
      </c>
      <c r="L31" s="501"/>
      <c r="M31" s="501" t="s">
        <v>36</v>
      </c>
      <c r="N31" s="46"/>
      <c r="O31" s="502" t="s">
        <v>1380</v>
      </c>
      <c r="P31" s="503" t="s">
        <v>1381</v>
      </c>
      <c r="Q31" s="503" t="s">
        <v>1382</v>
      </c>
      <c r="R31" s="503" t="s">
        <v>1314</v>
      </c>
      <c r="S31" s="503" t="s">
        <v>29</v>
      </c>
      <c r="T31" s="504" t="s">
        <v>29</v>
      </c>
      <c r="U31" s="501" t="s">
        <v>1315</v>
      </c>
      <c r="V31" s="501" t="s">
        <v>1367</v>
      </c>
      <c r="W31" s="501" t="s">
        <v>1315</v>
      </c>
      <c r="X31" s="505">
        <v>4891</v>
      </c>
      <c r="Y31" s="501"/>
      <c r="Z31" s="501" t="s">
        <v>36</v>
      </c>
      <c r="AA31" s="35"/>
    </row>
    <row r="32" spans="2:27" ht="16.75" customHeight="1">
      <c r="B32" s="502" t="s">
        <v>1391</v>
      </c>
      <c r="C32" s="503" t="s">
        <v>1392</v>
      </c>
      <c r="D32" s="503" t="s">
        <v>1393</v>
      </c>
      <c r="E32" s="503" t="s">
        <v>1314</v>
      </c>
      <c r="F32" s="503" t="s">
        <v>29</v>
      </c>
      <c r="G32" s="504" t="s">
        <v>1315</v>
      </c>
      <c r="H32" s="501" t="s">
        <v>29</v>
      </c>
      <c r="I32" s="501" t="s">
        <v>1394</v>
      </c>
      <c r="J32" s="501" t="s">
        <v>1315</v>
      </c>
      <c r="K32" s="505">
        <v>13884</v>
      </c>
      <c r="L32" s="501" t="s">
        <v>1322</v>
      </c>
      <c r="M32" s="501" t="s">
        <v>36</v>
      </c>
      <c r="N32" s="46"/>
      <c r="O32" s="502" t="s">
        <v>1388</v>
      </c>
      <c r="P32" s="503" t="s">
        <v>1389</v>
      </c>
      <c r="Q32" s="503" t="s">
        <v>1390</v>
      </c>
      <c r="R32" s="503" t="s">
        <v>1314</v>
      </c>
      <c r="S32" s="503" t="s">
        <v>29</v>
      </c>
      <c r="T32" s="504" t="s">
        <v>1315</v>
      </c>
      <c r="U32" s="501" t="s">
        <v>29</v>
      </c>
      <c r="V32" s="501" t="s">
        <v>1317</v>
      </c>
      <c r="W32" s="501" t="s">
        <v>1315</v>
      </c>
      <c r="X32" s="505">
        <v>899</v>
      </c>
      <c r="Y32" s="501"/>
      <c r="Z32" s="501" t="s">
        <v>36</v>
      </c>
      <c r="AA32" s="35"/>
    </row>
    <row r="33" spans="2:27" ht="16.75" customHeight="1">
      <c r="B33" s="502" t="s">
        <v>1395</v>
      </c>
      <c r="C33" s="503" t="s">
        <v>1396</v>
      </c>
      <c r="D33" s="503" t="s">
        <v>1397</v>
      </c>
      <c r="E33" s="503" t="s">
        <v>1314</v>
      </c>
      <c r="F33" s="503" t="s">
        <v>29</v>
      </c>
      <c r="G33" s="504" t="s">
        <v>1315</v>
      </c>
      <c r="H33" s="501" t="s">
        <v>29</v>
      </c>
      <c r="I33" s="501" t="s">
        <v>1398</v>
      </c>
      <c r="J33" s="501" t="s">
        <v>1315</v>
      </c>
      <c r="K33" s="505">
        <v>72308</v>
      </c>
      <c r="L33" s="501"/>
      <c r="M33" s="501" t="s">
        <v>36</v>
      </c>
      <c r="N33" s="46"/>
      <c r="O33" s="502" t="s">
        <v>1399</v>
      </c>
      <c r="P33" s="503" t="s">
        <v>1400</v>
      </c>
      <c r="Q33" s="503" t="s">
        <v>1401</v>
      </c>
      <c r="R33" s="503" t="s">
        <v>1314</v>
      </c>
      <c r="S33" s="503" t="s">
        <v>29</v>
      </c>
      <c r="T33" s="504" t="s">
        <v>1315</v>
      </c>
      <c r="U33" s="501" t="s">
        <v>29</v>
      </c>
      <c r="V33" s="501" t="s">
        <v>1398</v>
      </c>
      <c r="W33" s="501" t="s">
        <v>1315</v>
      </c>
      <c r="X33" s="505">
        <v>2070</v>
      </c>
      <c r="Y33" s="501"/>
      <c r="Z33" s="501" t="s">
        <v>36</v>
      </c>
      <c r="AA33" s="35"/>
    </row>
    <row r="34" spans="2:27" ht="16.75" customHeight="1">
      <c r="B34" s="502" t="s">
        <v>1402</v>
      </c>
      <c r="C34" s="503" t="s">
        <v>1403</v>
      </c>
      <c r="D34" s="503" t="s">
        <v>1404</v>
      </c>
      <c r="E34" s="503" t="s">
        <v>1314</v>
      </c>
      <c r="F34" s="503" t="s">
        <v>29</v>
      </c>
      <c r="G34" s="504" t="s">
        <v>29</v>
      </c>
      <c r="H34" s="501" t="s">
        <v>1315</v>
      </c>
      <c r="I34" s="501" t="s">
        <v>1405</v>
      </c>
      <c r="J34" s="501" t="s">
        <v>1315</v>
      </c>
      <c r="K34" s="505">
        <v>2302</v>
      </c>
      <c r="L34" s="501"/>
      <c r="M34" s="501" t="s">
        <v>36</v>
      </c>
      <c r="N34" s="46"/>
      <c r="O34" s="502" t="s">
        <v>1391</v>
      </c>
      <c r="P34" s="503" t="s">
        <v>1392</v>
      </c>
      <c r="Q34" s="503" t="s">
        <v>1393</v>
      </c>
      <c r="R34" s="503" t="s">
        <v>1314</v>
      </c>
      <c r="S34" s="503" t="s">
        <v>29</v>
      </c>
      <c r="T34" s="504" t="s">
        <v>1315</v>
      </c>
      <c r="U34" s="501" t="s">
        <v>29</v>
      </c>
      <c r="V34" s="501" t="s">
        <v>1406</v>
      </c>
      <c r="W34" s="501" t="s">
        <v>1315</v>
      </c>
      <c r="X34" s="505">
        <v>13884</v>
      </c>
      <c r="Y34" s="501" t="s">
        <v>1322</v>
      </c>
      <c r="Z34" s="501" t="s">
        <v>36</v>
      </c>
      <c r="AA34" s="35"/>
    </row>
    <row r="35" spans="2:27" ht="16.75" customHeight="1">
      <c r="B35" s="502" t="s">
        <v>1407</v>
      </c>
      <c r="C35" s="503" t="s">
        <v>1408</v>
      </c>
      <c r="D35" s="503" t="s">
        <v>1409</v>
      </c>
      <c r="E35" s="503" t="s">
        <v>1314</v>
      </c>
      <c r="F35" s="503" t="s">
        <v>29</v>
      </c>
      <c r="G35" s="504" t="s">
        <v>29</v>
      </c>
      <c r="H35" s="501" t="s">
        <v>1315</v>
      </c>
      <c r="I35" s="501" t="s">
        <v>1386</v>
      </c>
      <c r="J35" s="501" t="s">
        <v>1315</v>
      </c>
      <c r="K35" s="505">
        <v>10506</v>
      </c>
      <c r="L35" s="501"/>
      <c r="M35" s="501" t="s">
        <v>36</v>
      </c>
      <c r="N35" s="46"/>
      <c r="O35" s="502" t="s">
        <v>1395</v>
      </c>
      <c r="P35" s="503" t="s">
        <v>1396</v>
      </c>
      <c r="Q35" s="503" t="s">
        <v>1397</v>
      </c>
      <c r="R35" s="503" t="s">
        <v>1314</v>
      </c>
      <c r="S35" s="503" t="s">
        <v>29</v>
      </c>
      <c r="T35" s="504" t="s">
        <v>1315</v>
      </c>
      <c r="U35" s="501" t="s">
        <v>29</v>
      </c>
      <c r="V35" s="501" t="s">
        <v>1398</v>
      </c>
      <c r="W35" s="501" t="s">
        <v>1315</v>
      </c>
      <c r="X35" s="505">
        <v>72308</v>
      </c>
      <c r="Y35" s="501"/>
      <c r="Z35" s="501" t="s">
        <v>36</v>
      </c>
      <c r="AA35" s="35"/>
    </row>
    <row r="36" spans="2:27" ht="16.75" customHeight="1">
      <c r="B36" s="502" t="s">
        <v>1410</v>
      </c>
      <c r="C36" s="503" t="s">
        <v>1411</v>
      </c>
      <c r="D36" s="503" t="s">
        <v>1412</v>
      </c>
      <c r="E36" s="503" t="s">
        <v>1314</v>
      </c>
      <c r="F36" s="503" t="s">
        <v>1315</v>
      </c>
      <c r="G36" s="504" t="s">
        <v>29</v>
      </c>
      <c r="H36" s="501" t="s">
        <v>29</v>
      </c>
      <c r="I36" s="501" t="s">
        <v>1413</v>
      </c>
      <c r="J36" s="501" t="s">
        <v>1315</v>
      </c>
      <c r="K36" s="505">
        <v>8017</v>
      </c>
      <c r="L36" s="501"/>
      <c r="M36" s="501" t="s">
        <v>36</v>
      </c>
      <c r="N36" s="46"/>
      <c r="O36" s="502" t="s">
        <v>1402</v>
      </c>
      <c r="P36" s="503" t="s">
        <v>1403</v>
      </c>
      <c r="Q36" s="503" t="s">
        <v>1404</v>
      </c>
      <c r="R36" s="503" t="s">
        <v>1314</v>
      </c>
      <c r="S36" s="503" t="s">
        <v>29</v>
      </c>
      <c r="T36" s="504" t="s">
        <v>29</v>
      </c>
      <c r="U36" s="501" t="s">
        <v>1315</v>
      </c>
      <c r="V36" s="501" t="s">
        <v>1405</v>
      </c>
      <c r="W36" s="501" t="s">
        <v>1315</v>
      </c>
      <c r="X36" s="505">
        <v>2302</v>
      </c>
      <c r="Y36" s="501"/>
      <c r="Z36" s="501" t="s">
        <v>36</v>
      </c>
      <c r="AA36" s="35"/>
    </row>
    <row r="37" spans="2:27" ht="16.75" customHeight="1">
      <c r="B37" s="502"/>
      <c r="C37" s="503"/>
      <c r="D37" s="503"/>
      <c r="E37" s="503"/>
      <c r="F37" s="503"/>
      <c r="G37" s="504"/>
      <c r="H37" s="501"/>
      <c r="I37" s="501"/>
      <c r="J37" s="501"/>
      <c r="K37" s="501"/>
      <c r="L37" s="501"/>
      <c r="M37" s="501"/>
      <c r="N37" s="46"/>
      <c r="O37" s="502" t="s">
        <v>1414</v>
      </c>
      <c r="P37" s="503" t="s">
        <v>1415</v>
      </c>
      <c r="Q37" s="503" t="s">
        <v>1416</v>
      </c>
      <c r="R37" s="503" t="s">
        <v>1314</v>
      </c>
      <c r="S37" s="503" t="s">
        <v>29</v>
      </c>
      <c r="T37" s="504" t="s">
        <v>1315</v>
      </c>
      <c r="U37" s="501" t="s">
        <v>29</v>
      </c>
      <c r="V37" s="501" t="s">
        <v>1317</v>
      </c>
      <c r="W37" s="501" t="s">
        <v>1315</v>
      </c>
      <c r="X37" s="505">
        <v>1320</v>
      </c>
      <c r="Y37" s="501"/>
      <c r="Z37" s="501" t="s">
        <v>36</v>
      </c>
      <c r="AA37" s="35"/>
    </row>
    <row r="38" spans="2:27" ht="16.75" customHeight="1">
      <c r="B38" s="502"/>
      <c r="C38" s="503"/>
      <c r="D38" s="503"/>
      <c r="E38" s="503"/>
      <c r="F38" s="503"/>
      <c r="G38" s="504"/>
      <c r="H38" s="501"/>
      <c r="I38" s="501"/>
      <c r="J38" s="501"/>
      <c r="K38" s="501"/>
      <c r="L38" s="501"/>
      <c r="M38" s="501"/>
      <c r="N38" s="46"/>
      <c r="O38" s="502" t="s">
        <v>1407</v>
      </c>
      <c r="P38" s="503" t="s">
        <v>1408</v>
      </c>
      <c r="Q38" s="503" t="s">
        <v>1409</v>
      </c>
      <c r="R38" s="503" t="s">
        <v>1314</v>
      </c>
      <c r="S38" s="503" t="s">
        <v>29</v>
      </c>
      <c r="T38" s="504" t="s">
        <v>29</v>
      </c>
      <c r="U38" s="501" t="s">
        <v>1315</v>
      </c>
      <c r="V38" s="501" t="s">
        <v>1386</v>
      </c>
      <c r="W38" s="501" t="s">
        <v>1315</v>
      </c>
      <c r="X38" s="505">
        <v>10506</v>
      </c>
      <c r="Y38" s="501"/>
      <c r="Z38" s="501" t="s">
        <v>36</v>
      </c>
      <c r="AA38" s="35"/>
    </row>
    <row r="39" spans="2:27" ht="16.75" customHeight="1">
      <c r="B39" s="506"/>
      <c r="C39" s="507"/>
      <c r="D39" s="507"/>
      <c r="E39" s="507"/>
      <c r="F39" s="507"/>
      <c r="G39" s="438"/>
      <c r="H39" s="445"/>
      <c r="I39" s="445"/>
      <c r="J39" s="445"/>
      <c r="K39" s="445"/>
      <c r="L39" s="445"/>
      <c r="M39" s="445"/>
      <c r="N39" s="46"/>
      <c r="O39" s="506" t="s">
        <v>1410</v>
      </c>
      <c r="P39" s="507" t="s">
        <v>1411</v>
      </c>
      <c r="Q39" s="507" t="s">
        <v>1412</v>
      </c>
      <c r="R39" s="507" t="s">
        <v>1314</v>
      </c>
      <c r="S39" s="507" t="s">
        <v>1315</v>
      </c>
      <c r="T39" s="438" t="s">
        <v>29</v>
      </c>
      <c r="U39" s="445" t="s">
        <v>29</v>
      </c>
      <c r="V39" s="445" t="s">
        <v>1417</v>
      </c>
      <c r="W39" s="445" t="s">
        <v>1315</v>
      </c>
      <c r="X39" s="508">
        <v>8017</v>
      </c>
      <c r="Y39" s="445"/>
      <c r="Z39" s="445" t="s">
        <v>36</v>
      </c>
      <c r="AA39" s="35"/>
    </row>
    <row r="40" spans="2:27" ht="16.75" customHeight="1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2:27" ht="14.15" customHeight="1">
      <c r="B41" s="678" t="s">
        <v>1418</v>
      </c>
      <c r="C41" s="652"/>
      <c r="D41" s="652"/>
      <c r="E41" s="652"/>
      <c r="X41" s="36"/>
    </row>
    <row r="42" spans="2:27" ht="14.15" customHeight="1">
      <c r="B42" s="679" t="s">
        <v>1419</v>
      </c>
      <c r="C42" s="652"/>
      <c r="D42" s="652"/>
      <c r="E42" s="652"/>
      <c r="V42" s="36"/>
      <c r="X42" s="36"/>
    </row>
    <row r="43" spans="2:27" ht="14.15" customHeight="1">
      <c r="J43" s="36"/>
      <c r="X43" s="36"/>
    </row>
    <row r="44" spans="2:27" ht="14.15" customHeight="1">
      <c r="B44" s="680" t="s">
        <v>1420</v>
      </c>
      <c r="C44" s="652"/>
      <c r="L44" s="36"/>
      <c r="X44" s="36"/>
    </row>
    <row r="45" spans="2:27" ht="14.15" customHeight="1">
      <c r="B45" s="679" t="s">
        <v>1421</v>
      </c>
      <c r="C45" s="652"/>
      <c r="D45" s="652"/>
      <c r="E45" s="652"/>
    </row>
    <row r="46" spans="2:27" ht="14.15" customHeight="1">
      <c r="B46" s="679" t="s">
        <v>1422</v>
      </c>
      <c r="C46" s="652"/>
      <c r="D46" s="652"/>
      <c r="E46" s="652"/>
    </row>
    <row r="47" spans="2:27" ht="14.15" customHeight="1"/>
    <row r="48" spans="2:27" ht="26.65" customHeight="1">
      <c r="J48" s="509" t="s">
        <v>1423</v>
      </c>
      <c r="K48" s="510">
        <f>SUMIF(J$14:J39,"F",K$14:K39)</f>
        <v>293921</v>
      </c>
      <c r="W48" s="509" t="s">
        <v>1423</v>
      </c>
      <c r="X48" s="511">
        <f>SUMIF(W$14:W39,"F",X$14:X39)</f>
        <v>356184</v>
      </c>
    </row>
    <row r="49" spans="2:25" ht="49.15" customHeight="1">
      <c r="J49" s="512" t="s">
        <v>1424</v>
      </c>
      <c r="K49" s="513">
        <v>6381609.2699999996</v>
      </c>
      <c r="L49" s="411"/>
      <c r="W49" s="512" t="s">
        <v>1424</v>
      </c>
      <c r="X49" s="513">
        <v>6381609.2699999996</v>
      </c>
      <c r="Y49" s="411"/>
    </row>
    <row r="50" spans="2:25" ht="15" customHeight="1">
      <c r="K50" s="106"/>
      <c r="X50" s="106"/>
    </row>
    <row r="51" spans="2:25" ht="17.5" customHeight="1">
      <c r="F51" s="675" t="s">
        <v>1425</v>
      </c>
      <c r="G51" s="676"/>
      <c r="H51" s="676"/>
      <c r="I51" s="676"/>
      <c r="J51" s="677"/>
      <c r="K51" s="514">
        <f>K48/K49</f>
        <v>4.6057504865069876E-2</v>
      </c>
      <c r="L51" s="524"/>
      <c r="S51" s="675" t="s">
        <v>1425</v>
      </c>
      <c r="T51" s="676"/>
      <c r="U51" s="676"/>
      <c r="V51" s="676"/>
      <c r="W51" s="677"/>
      <c r="X51" s="514">
        <f>X48/X49</f>
        <v>5.58141347942476E-2</v>
      </c>
      <c r="Y51" s="524"/>
    </row>
    <row r="52" spans="2:25" ht="17.5" customHeight="1">
      <c r="F52" s="675" t="s">
        <v>1426</v>
      </c>
      <c r="G52" s="676"/>
      <c r="H52" s="676"/>
      <c r="I52" s="676"/>
      <c r="J52" s="677"/>
      <c r="K52" s="515">
        <f>COUNTIFS(E:E,"2 Tier",F:F,"F")</f>
        <v>7</v>
      </c>
      <c r="L52" s="524"/>
      <c r="S52" s="675" t="s">
        <v>1426</v>
      </c>
      <c r="T52" s="676"/>
      <c r="U52" s="676"/>
      <c r="V52" s="676"/>
      <c r="W52" s="677"/>
      <c r="X52" s="515">
        <f>COUNTIFS(R$14:R$153,"2 Tier",S$14:S$153,"F")</f>
        <v>8</v>
      </c>
      <c r="Y52" s="524"/>
    </row>
    <row r="53" spans="2:25" ht="17.5" customHeight="1">
      <c r="F53" s="675" t="s">
        <v>1427</v>
      </c>
      <c r="G53" s="676"/>
      <c r="H53" s="676"/>
      <c r="I53" s="676"/>
      <c r="J53" s="677"/>
      <c r="K53" s="515">
        <f>COUNTIFS(E:E,"&lt;&gt;1 Tier",G:G,"F")</f>
        <v>14</v>
      </c>
      <c r="L53" s="524"/>
      <c r="S53" s="675" t="s">
        <v>1427</v>
      </c>
      <c r="T53" s="676"/>
      <c r="U53" s="676"/>
      <c r="V53" s="676"/>
      <c r="W53" s="677"/>
      <c r="X53" s="515">
        <f>COUNTIFS(R:R,"&lt;&gt;1 Tier",T:T,"F")</f>
        <v>15</v>
      </c>
      <c r="Y53" s="524"/>
    </row>
    <row r="54" spans="2:25" ht="17.5" customHeight="1">
      <c r="F54" s="675" t="s">
        <v>1428</v>
      </c>
      <c r="G54" s="676"/>
      <c r="H54" s="676"/>
      <c r="I54" s="676"/>
      <c r="J54" s="677"/>
      <c r="K54" s="515">
        <f>COUNTIFS(E:E,"1 Tier",F:F,"F",G:G,"F")</f>
        <v>0</v>
      </c>
      <c r="L54" s="524"/>
      <c r="S54" s="675" t="s">
        <v>1428</v>
      </c>
      <c r="T54" s="676"/>
      <c r="U54" s="676"/>
      <c r="V54" s="676"/>
      <c r="W54" s="677"/>
      <c r="X54" s="515">
        <f>COUNTIFS(R:R,"1 Tier",S:S,"F",T:T,"F")</f>
        <v>0</v>
      </c>
      <c r="Y54" s="524"/>
    </row>
    <row r="55" spans="2:25" ht="17.5" customHeight="1">
      <c r="F55" s="675" t="s">
        <v>1429</v>
      </c>
      <c r="G55" s="676"/>
      <c r="H55" s="676"/>
      <c r="I55" s="676"/>
      <c r="J55" s="677"/>
      <c r="K55" s="515" cm="1">
        <f t="array" ref="K55">SUM(IF((F$14:F153="F")+(G$14:G153="F"),1,0))</f>
        <v>20</v>
      </c>
      <c r="L55" s="524"/>
      <c r="S55" s="675" t="s">
        <v>1429</v>
      </c>
      <c r="T55" s="676"/>
      <c r="U55" s="676"/>
      <c r="V55" s="676"/>
      <c r="W55" s="677"/>
      <c r="X55" s="515" cm="1">
        <f t="array" ref="X55">SUM(IF((S$14:S153="F")+(T$14:T153="F"),1,0))</f>
        <v>22</v>
      </c>
      <c r="Y55" s="524"/>
    </row>
    <row r="56" spans="2:25" ht="14.15" customHeight="1">
      <c r="F56" s="33"/>
      <c r="G56" s="33"/>
      <c r="H56" s="33"/>
      <c r="I56" s="33"/>
      <c r="J56" s="33"/>
      <c r="K56" s="33"/>
      <c r="S56" s="33"/>
      <c r="T56" s="33"/>
      <c r="U56" s="33"/>
      <c r="V56" s="33"/>
      <c r="W56" s="33"/>
      <c r="X56" s="33"/>
    </row>
    <row r="57" spans="2:25" ht="15" customHeight="1">
      <c r="B57" s="453" t="s">
        <v>1156</v>
      </c>
      <c r="O57" s="453" t="s">
        <v>1156</v>
      </c>
    </row>
    <row r="58" spans="2:25" ht="14.15" customHeight="1">
      <c r="B58" s="670" t="s">
        <v>1430</v>
      </c>
      <c r="C58" s="661"/>
      <c r="D58" s="661"/>
      <c r="E58" s="661"/>
      <c r="F58" s="662"/>
      <c r="G58" s="35"/>
      <c r="O58" s="670" t="s">
        <v>1431</v>
      </c>
      <c r="P58" s="661"/>
      <c r="Q58" s="661"/>
      <c r="R58" s="525"/>
      <c r="S58" s="526"/>
      <c r="T58" s="35"/>
    </row>
    <row r="59" spans="2:25" ht="14.15" customHeight="1">
      <c r="B59" s="669"/>
      <c r="C59" s="652"/>
      <c r="D59" s="652"/>
      <c r="E59" s="652"/>
      <c r="G59" s="35"/>
      <c r="O59" s="669"/>
      <c r="P59" s="684"/>
      <c r="Q59" s="684"/>
      <c r="R59" s="684"/>
      <c r="T59" s="35"/>
    </row>
    <row r="60" spans="2:25" ht="14.15" customHeight="1">
      <c r="B60" s="671" t="s">
        <v>1432</v>
      </c>
      <c r="C60" s="672"/>
      <c r="D60" s="672"/>
      <c r="E60" s="672"/>
      <c r="F60" s="673"/>
      <c r="G60" s="35"/>
      <c r="O60" s="671" t="s">
        <v>1433</v>
      </c>
      <c r="P60" s="672"/>
      <c r="Q60" s="672"/>
      <c r="R60" s="672"/>
      <c r="S60" s="673"/>
      <c r="T60" s="35"/>
    </row>
    <row r="61" spans="2:25" ht="15" customHeight="1">
      <c r="B61" s="674"/>
      <c r="C61" s="652"/>
      <c r="D61" s="652"/>
      <c r="E61" s="652"/>
      <c r="G61" s="35"/>
      <c r="O61" s="681" t="s">
        <v>1434</v>
      </c>
      <c r="P61" s="682"/>
      <c r="Q61" s="682"/>
      <c r="R61" s="682"/>
      <c r="S61" s="683"/>
      <c r="T61" s="35"/>
    </row>
    <row r="62" spans="2:25" ht="15" customHeight="1">
      <c r="B62" s="106"/>
      <c r="C62" s="106"/>
      <c r="D62" s="106"/>
      <c r="E62" s="106"/>
      <c r="F62" s="106"/>
      <c r="O62" s="106"/>
      <c r="P62" s="106"/>
      <c r="Q62" s="106"/>
      <c r="R62" s="106"/>
      <c r="S62" s="106"/>
    </row>
    <row r="63" spans="2:25" ht="14.15" customHeight="1">
      <c r="B63" s="32"/>
      <c r="C63" s="33"/>
      <c r="D63" s="33"/>
      <c r="E63" s="33"/>
      <c r="F63" s="63"/>
      <c r="G63" s="35"/>
      <c r="O63" s="32"/>
      <c r="P63" s="33"/>
      <c r="Q63" s="33"/>
      <c r="R63" s="33"/>
      <c r="S63" s="63"/>
      <c r="T63" s="35"/>
    </row>
    <row r="64" spans="2:25" ht="14.15" customHeight="1">
      <c r="B64" s="35" t="s">
        <v>597</v>
      </c>
      <c r="C64" s="36"/>
      <c r="E64" s="36" t="s">
        <v>218</v>
      </c>
      <c r="F64" s="516"/>
      <c r="G64" s="35"/>
      <c r="O64" s="35" t="s">
        <v>597</v>
      </c>
      <c r="P64" s="36" t="s">
        <v>217</v>
      </c>
      <c r="R64" s="36" t="s">
        <v>1435</v>
      </c>
      <c r="S64" s="516"/>
      <c r="T64" s="35"/>
    </row>
    <row r="65" spans="2:20" ht="15" customHeight="1">
      <c r="B65" s="37"/>
      <c r="G65" s="35"/>
      <c r="O65" s="37"/>
      <c r="T65" s="35"/>
    </row>
    <row r="66" spans="2:20">
      <c r="B66" s="33"/>
      <c r="C66" s="33"/>
      <c r="D66" s="33"/>
      <c r="E66" s="33"/>
      <c r="F66" s="33"/>
      <c r="O66" s="33"/>
      <c r="P66" s="33"/>
      <c r="Q66" s="33"/>
      <c r="R66" s="33"/>
      <c r="S66" s="33"/>
    </row>
  </sheetData>
  <mergeCells count="36">
    <mergeCell ref="B2:E2"/>
    <mergeCell ref="B4:E4"/>
    <mergeCell ref="B6:E6"/>
    <mergeCell ref="B8:M8"/>
    <mergeCell ref="O5:Q5"/>
    <mergeCell ref="O6:R6"/>
    <mergeCell ref="O8:Z8"/>
    <mergeCell ref="B9:M9"/>
    <mergeCell ref="F11:G11"/>
    <mergeCell ref="F12:G12"/>
    <mergeCell ref="S11:T11"/>
    <mergeCell ref="S12:T12"/>
    <mergeCell ref="O9:Z9"/>
    <mergeCell ref="O61:S61"/>
    <mergeCell ref="O60:S60"/>
    <mergeCell ref="S52:W52"/>
    <mergeCell ref="S53:W53"/>
    <mergeCell ref="S54:W54"/>
    <mergeCell ref="S55:W55"/>
    <mergeCell ref="O59:R59"/>
    <mergeCell ref="B41:E41"/>
    <mergeCell ref="B42:E42"/>
    <mergeCell ref="B44:C44"/>
    <mergeCell ref="B46:E46"/>
    <mergeCell ref="B45:E45"/>
    <mergeCell ref="F54:J54"/>
    <mergeCell ref="F53:J53"/>
    <mergeCell ref="F52:J52"/>
    <mergeCell ref="O58:Q58"/>
    <mergeCell ref="S51:W51"/>
    <mergeCell ref="F51:J51"/>
    <mergeCell ref="B59:E59"/>
    <mergeCell ref="B58:F58"/>
    <mergeCell ref="B60:F60"/>
    <mergeCell ref="B61:E61"/>
    <mergeCell ref="F55:J55"/>
  </mergeCells>
  <conditionalFormatting sqref="F14:H39 J14:J39 S14:U39 W14:W39">
    <cfRule type="cellIs" dxfId="0" priority="1" operator="equal">
      <formula>"F"</formula>
    </cfRule>
  </conditionalFormatting>
  <dataValidations count="3">
    <dataValidation type="list" allowBlank="1" sqref="F14:H39 J14:J39 S14:U39 W14:W39" xr:uid="{00000000-0002-0000-1400-000000000000}">
      <formula1>"C,F"</formula1>
    </dataValidation>
    <dataValidation type="list" allowBlank="1" sqref="E14:E39 R14:R39" xr:uid="{00000000-0002-0000-1400-000003000000}">
      <formula1>"2 Tier,1 Tier,Other"</formula1>
    </dataValidation>
    <dataValidation type="list" allowBlank="1" sqref="M14:M39 Z14:Z39" xr:uid="{00000000-0002-0000-1400-000001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</vt:i4>
      </vt:variant>
    </vt:vector>
  </HeadingPairs>
  <TitlesOfParts>
    <vt:vector size="25" baseType="lpstr">
      <vt:lpstr>B1</vt:lpstr>
      <vt:lpstr>B2</vt:lpstr>
      <vt:lpstr>B3</vt:lpstr>
      <vt:lpstr>B3a</vt:lpstr>
      <vt:lpstr>B4</vt:lpstr>
      <vt:lpstr>B5</vt:lpstr>
      <vt:lpstr>B6</vt:lpstr>
      <vt:lpstr>B6A</vt:lpstr>
      <vt:lpstr>B7</vt:lpstr>
      <vt:lpstr>B8</vt:lpstr>
      <vt:lpstr>B9</vt:lpstr>
      <vt:lpstr>B9a</vt:lpstr>
      <vt:lpstr>B9b</vt:lpstr>
      <vt:lpstr>B9c</vt:lpstr>
      <vt:lpstr>B9d</vt:lpstr>
      <vt:lpstr>B9e</vt:lpstr>
      <vt:lpstr>B9f</vt:lpstr>
      <vt:lpstr>B10</vt:lpstr>
      <vt:lpstr>B11a</vt:lpstr>
      <vt:lpstr>B11b</vt:lpstr>
      <vt:lpstr>B11c</vt:lpstr>
      <vt:lpstr>'B2'!Print_Area</vt:lpstr>
      <vt:lpstr>'B3'!Print_Area</vt:lpstr>
      <vt:lpstr>'B6'!Print_Area</vt:lpstr>
      <vt:lpstr>B6A!Print_Area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2026-10-21T12:05:15Z</dcterms:created>
  <dcterms:modified xsi:type="dcterms:W3CDTF">2026-10-21T12:05:22Z</dcterms:modified>
  <cp:category/>
  <cp:contentStatus/>
</cp:coreProperties>
</file>