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showInkAnnotation="0" autoCompressPictures="0" defaultThemeVersion="166925"/>
  <xr:revisionPtr revIDLastSave="0" documentId="8_{B4241A7B-8FA2-4884-AC41-EB004D1098F1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C0" sheetId="1" r:id="rId1"/>
    <sheet name="C1" sheetId="2" r:id="rId2"/>
    <sheet name="C2" sheetId="3" r:id="rId3"/>
    <sheet name="C3" sheetId="4" r:id="rId4"/>
    <sheet name="C4" sheetId="5" r:id="rId5"/>
  </sheets>
  <definedNames>
    <definedName name="_reportyear">#REF!</definedName>
    <definedName name="_Reportyearminus1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I42" i="5" l="1"/>
  <c r="F42" i="5"/>
  <c r="I47" i="5" s="1"/>
  <c r="I31" i="5"/>
  <c r="F31" i="5"/>
  <c r="F24" i="5"/>
  <c r="I46" i="5" s="1"/>
  <c r="I20" i="5"/>
  <c r="I24" i="5" s="1"/>
  <c r="F19" i="5"/>
  <c r="I45" i="5" s="1"/>
  <c r="I18" i="5"/>
  <c r="I15" i="5"/>
  <c r="I19" i="5" s="1"/>
  <c r="U53" i="4"/>
  <c r="F53" i="4"/>
  <c r="F54" i="4" s="1"/>
  <c r="U52" i="4"/>
  <c r="AC46" i="4"/>
  <c r="U46" i="4"/>
  <c r="AC39" i="4"/>
  <c r="AC47" i="4" s="1"/>
  <c r="Y39" i="4"/>
  <c r="Y47" i="4" s="1"/>
  <c r="Y49" i="4" s="1"/>
  <c r="W39" i="4"/>
  <c r="W47" i="4" s="1"/>
  <c r="W49" i="4" s="1"/>
  <c r="U39" i="4"/>
  <c r="U47" i="4" s="1"/>
  <c r="N39" i="4"/>
  <c r="N47" i="4" s="1"/>
  <c r="N49" i="4" s="1"/>
  <c r="J39" i="4"/>
  <c r="J47" i="4" s="1"/>
  <c r="J49" i="4" s="1"/>
  <c r="H39" i="4"/>
  <c r="H47" i="4" s="1"/>
  <c r="H49" i="4" s="1"/>
  <c r="F39" i="4"/>
  <c r="F47" i="4" s="1"/>
  <c r="F49" i="4" s="1"/>
  <c r="AA34" i="4"/>
  <c r="AA33" i="4"/>
  <c r="AA32" i="4"/>
  <c r="AA31" i="4"/>
  <c r="AA28" i="4"/>
  <c r="L28" i="4"/>
  <c r="AA27" i="4"/>
  <c r="L27" i="4"/>
  <c r="AA26" i="4"/>
  <c r="L26" i="4"/>
  <c r="AA25" i="4"/>
  <c r="L25" i="4"/>
  <c r="AA24" i="4"/>
  <c r="L24" i="4"/>
  <c r="AG20" i="4"/>
  <c r="AG21" i="4" s="1"/>
  <c r="R20" i="4"/>
  <c r="R21" i="4" s="1"/>
  <c r="AA18" i="4"/>
  <c r="L18" i="4"/>
  <c r="AA17" i="4"/>
  <c r="L17" i="4"/>
  <c r="AA16" i="4"/>
  <c r="L16" i="4"/>
  <c r="AA15" i="4"/>
  <c r="L15" i="4"/>
  <c r="AC14" i="4"/>
  <c r="Y14" i="4"/>
  <c r="W14" i="4"/>
  <c r="U14" i="4"/>
  <c r="AA14" i="4" s="1"/>
  <c r="N14" i="4"/>
  <c r="J14" i="4"/>
  <c r="H14" i="4"/>
  <c r="F14" i="4"/>
  <c r="L14" i="4" s="1"/>
  <c r="O16" i="3"/>
  <c r="M16" i="3"/>
  <c r="Q15" i="3"/>
  <c r="Q16" i="3" s="1"/>
  <c r="J15" i="3"/>
  <c r="Q71" i="2"/>
  <c r="Q73" i="2" s="1"/>
  <c r="I16" i="1" s="1"/>
  <c r="J69" i="2"/>
  <c r="Q65" i="2" s="1"/>
  <c r="I14" i="1" s="1"/>
  <c r="I23" i="1" s="1"/>
  <c r="Q41" i="2"/>
  <c r="J41" i="2"/>
  <c r="Q28" i="2"/>
  <c r="J28" i="2"/>
  <c r="Q18" i="2"/>
  <c r="J18" i="2"/>
  <c r="I27" i="1"/>
  <c r="I21" i="1"/>
  <c r="F21" i="1"/>
  <c r="I19" i="1"/>
  <c r="I20" i="1" s="1"/>
  <c r="F19" i="1"/>
  <c r="F20" i="1" s="1"/>
  <c r="F16" i="1"/>
  <c r="F15" i="1"/>
  <c r="F14" i="1"/>
  <c r="F23" i="1" s="1"/>
  <c r="Q66" i="2" l="1"/>
  <c r="Q67" i="2"/>
  <c r="J48" i="2"/>
  <c r="Q68" i="2"/>
  <c r="Q69" i="2" s="1"/>
  <c r="Q48" i="2"/>
  <c r="U49" i="4"/>
  <c r="AC49" i="4"/>
  <c r="U54" i="4"/>
  <c r="Q61" i="2" l="1"/>
  <c r="Q52" i="2"/>
  <c r="J61" i="2"/>
  <c r="J52" i="2"/>
  <c r="I15" i="1"/>
  <c r="J62" i="2" l="1"/>
  <c r="F17" i="1"/>
  <c r="F24" i="1" s="1"/>
  <c r="Q62" i="2"/>
  <c r="I17" i="1"/>
  <c r="I24" i="1" s="1"/>
  <c r="I30" i="1" s="1"/>
</calcChain>
</file>

<file path=xl/sharedStrings.xml><?xml version="1.0" encoding="utf-8"?>
<sst xmlns="http://schemas.openxmlformats.org/spreadsheetml/2006/main" count="1140" uniqueCount="330">
  <si>
    <t xml:space="preserve">SCOTTISH WATER </t>
  </si>
  <si>
    <t>ANNUAL RETURN INFORMATION REQUIREMENTS 2024-25</t>
  </si>
  <si>
    <t>SECTION C : Carbon emissions and net zero</t>
  </si>
  <si>
    <t>Table C0: Summary</t>
  </si>
  <si>
    <t>Line</t>
  </si>
  <si>
    <t>Description</t>
  </si>
  <si>
    <t>Units</t>
  </si>
  <si>
    <t>Field</t>
  </si>
  <si>
    <t>Report year -1</t>
  </si>
  <si>
    <t>Report year</t>
  </si>
  <si>
    <t>ref.</t>
  </si>
  <si>
    <t>type</t>
  </si>
  <si>
    <t>2023-24</t>
  </si>
  <si>
    <t>2024-25</t>
  </si>
  <si>
    <t>Point estimate</t>
  </si>
  <si>
    <t>CG</t>
  </si>
  <si>
    <t xml:space="preserve">Net operational emissions </t>
  </si>
  <si>
    <t>C0.1</t>
  </si>
  <si>
    <t>Net operational emissions in previous year (opening)</t>
  </si>
  <si>
    <t>tCO2e</t>
  </si>
  <si>
    <t>C</t>
  </si>
  <si>
    <t>C4</t>
  </si>
  <si>
    <t>C0.2</t>
  </si>
  <si>
    <t>Change in scope 1 to 3 emissions in the report year</t>
  </si>
  <si>
    <t>C0.3</t>
  </si>
  <si>
    <t xml:space="preserve">Change in renewable electricity generated and exported in the year </t>
  </si>
  <si>
    <t>BF</t>
  </si>
  <si>
    <t>A2</t>
  </si>
  <si>
    <t>C0.4</t>
  </si>
  <si>
    <t>Net operational emissions in report year (closing)</t>
  </si>
  <si>
    <t>C0.5</t>
  </si>
  <si>
    <t>Total CO2e emissions from landholdings in previous year</t>
  </si>
  <si>
    <t>C5</t>
  </si>
  <si>
    <t>C0.6</t>
  </si>
  <si>
    <t>Change in CO2e emissions in year</t>
  </si>
  <si>
    <t>C0.7</t>
  </si>
  <si>
    <t>Total CO2e emissions from landholdings in year</t>
  </si>
  <si>
    <t>C0.8</t>
  </si>
  <si>
    <t>Net operational emissions net of insetting and offsetting (opening)</t>
  </si>
  <si>
    <t>C0.9</t>
  </si>
  <si>
    <t>Net operational emissions net of insetting and offsetting (closing)</t>
  </si>
  <si>
    <t>Investment emissions</t>
  </si>
  <si>
    <t>C0.10</t>
  </si>
  <si>
    <t>Carbon emissions from the capital investment programme</t>
  </si>
  <si>
    <t>New Line for AR25</t>
  </si>
  <si>
    <t>not rated</t>
  </si>
  <si>
    <t>B4</t>
  </si>
  <si>
    <t>Net Zero Emissions</t>
  </si>
  <si>
    <t>C0.11</t>
  </si>
  <si>
    <t>Prepared by:  ……………………………………………..</t>
  </si>
  <si>
    <t>Date:  ……………………</t>
  </si>
  <si>
    <t>Checked by:  ……………………………………………..</t>
  </si>
  <si>
    <t>Date:  ……5/6/25</t>
  </si>
  <si>
    <t>SECTION C : CARBON EMISSIONS AND NET ZERO</t>
  </si>
  <si>
    <t>Table C1: Operational emissions</t>
  </si>
  <si>
    <t>Water</t>
  </si>
  <si>
    <t>Wastewater</t>
  </si>
  <si>
    <t>Water and wastewater</t>
  </si>
  <si>
    <t>Scope 1 emissions</t>
  </si>
  <si>
    <t>C1.1</t>
  </si>
  <si>
    <t>Direct emissions from burning fossil fuels (including CHP generated on site)</t>
  </si>
  <si>
    <t>I</t>
  </si>
  <si>
    <t>B3</t>
  </si>
  <si>
    <t>C1.2</t>
  </si>
  <si>
    <t>Process and fugitive emissions</t>
  </si>
  <si>
    <t>C1.3</t>
  </si>
  <si>
    <t>Transport: company owned and leased vehicles</t>
  </si>
  <si>
    <t>C1.4</t>
  </si>
  <si>
    <t>Total scope 1 emissions</t>
  </si>
  <si>
    <t>C1.5</t>
  </si>
  <si>
    <t>Scope 1 emissions - CO2</t>
  </si>
  <si>
    <t>C1.6</t>
  </si>
  <si>
    <t>Scope 1 emissions - CH4</t>
  </si>
  <si>
    <t>C1.7</t>
  </si>
  <si>
    <t>Scope 1 emissions - N2O</t>
  </si>
  <si>
    <t>C1.8</t>
  </si>
  <si>
    <t>Scope 1 emissions - other GHGs</t>
  </si>
  <si>
    <t>AX</t>
  </si>
  <si>
    <t>Scope 2 emissions</t>
  </si>
  <si>
    <t>C1.9</t>
  </si>
  <si>
    <t>Purchased electricity</t>
  </si>
  <si>
    <t>C1.10</t>
  </si>
  <si>
    <t>Electric vehicles</t>
  </si>
  <si>
    <t>C1.11</t>
  </si>
  <si>
    <t>Removal of electricity to charge electric vehicles at site</t>
  </si>
  <si>
    <t>M</t>
  </si>
  <si>
    <t>C1.12</t>
  </si>
  <si>
    <t>Total scope 2 emissions</t>
  </si>
  <si>
    <t>C1.13</t>
  </si>
  <si>
    <t>Scope 2 emissions - CO2</t>
  </si>
  <si>
    <t>C1.14</t>
  </si>
  <si>
    <t>Scope 2 emissions - CH4</t>
  </si>
  <si>
    <t>C1.15</t>
  </si>
  <si>
    <t>Scope 2 emissions - N2O</t>
  </si>
  <si>
    <t>C1.16</t>
  </si>
  <si>
    <t>Scope 2 emissions - other GHGs</t>
  </si>
  <si>
    <t>Scope 3 emissions</t>
  </si>
  <si>
    <t>C1.17</t>
  </si>
  <si>
    <t xml:space="preserve">Business travel on public transport and private vehicles used for company business </t>
  </si>
  <si>
    <t>C1.18</t>
  </si>
  <si>
    <t>Outsourced activities - PFI within the Scottish Water Group (e.g. SW Grampian)</t>
  </si>
  <si>
    <t>C1.18a</t>
  </si>
  <si>
    <t>Outsourced activities - PFI outside of the Scottish Water Group</t>
  </si>
  <si>
    <t>C1.19</t>
  </si>
  <si>
    <t>Outsourced activities - other</t>
  </si>
  <si>
    <t>C1.20</t>
  </si>
  <si>
    <t>Purchased electricity - transmission and distribution</t>
  </si>
  <si>
    <t>C1.21</t>
  </si>
  <si>
    <t>Disposal of water and wastewater treatment waste to landfill</t>
  </si>
  <si>
    <t>C1.22</t>
  </si>
  <si>
    <t>Total scope 3 emissions</t>
  </si>
  <si>
    <t>C1.23</t>
  </si>
  <si>
    <t>Scope 3 emissions - CO2</t>
  </si>
  <si>
    <t>C1.24</t>
  </si>
  <si>
    <t>Scope 3 emissions - CH4</t>
  </si>
  <si>
    <t>C1.25</t>
  </si>
  <si>
    <t>Scope 3 emissions - N2O</t>
  </si>
  <si>
    <t>C1.26</t>
  </si>
  <si>
    <t>Scope 3 emissions - other GHGs</t>
  </si>
  <si>
    <t xml:space="preserve">Gross operational emissions </t>
  </si>
  <si>
    <t>C1.27</t>
  </si>
  <si>
    <t>Gross operational emissions (scope 1, 2 and 3)</t>
  </si>
  <si>
    <t>C1.28</t>
  </si>
  <si>
    <t>Renewable electricity generated and exported</t>
  </si>
  <si>
    <t>C1.29</t>
  </si>
  <si>
    <t>Total net operational emissions</t>
  </si>
  <si>
    <t>New for AR25</t>
  </si>
  <si>
    <t xml:space="preserve">Ratio values (regulated) </t>
  </si>
  <si>
    <t>C1.30</t>
  </si>
  <si>
    <t>Carbon intensity, water (operational emissions)</t>
  </si>
  <si>
    <t>tCO2e/Ml</t>
  </si>
  <si>
    <t>C1.31</t>
  </si>
  <si>
    <t>Carbon intensity, wastewater (operational emissions)</t>
  </si>
  <si>
    <t xml:space="preserve">Comparison to 2006/07 baseline </t>
  </si>
  <si>
    <t>C1.32</t>
  </si>
  <si>
    <t>2006-07 baseline emissions (gross)</t>
  </si>
  <si>
    <t>C1.33</t>
  </si>
  <si>
    <t>2006-07 baseline emissions (net)</t>
  </si>
  <si>
    <t>C1.34</t>
  </si>
  <si>
    <t>Percentage reduction from 2006/07 baseline (gross)</t>
  </si>
  <si>
    <t>%</t>
  </si>
  <si>
    <t>C1.35</t>
  </si>
  <si>
    <t>Percentage reduction from 2006/07 baseline (net)</t>
  </si>
  <si>
    <t xml:space="preserve">Memo lines </t>
  </si>
  <si>
    <t>C1.36</t>
  </si>
  <si>
    <t>Gross operational emissions in previous year</t>
  </si>
  <si>
    <t>I/C</t>
  </si>
  <si>
    <t>C1.37</t>
  </si>
  <si>
    <t>Change in scope 1 emissions in the report year</t>
  </si>
  <si>
    <t>C1.38</t>
  </si>
  <si>
    <t>Change in scope 2 emissions in the report year</t>
  </si>
  <si>
    <t>C1.39</t>
  </si>
  <si>
    <t>Change in scope 3 emissions in the report year</t>
  </si>
  <si>
    <t>C1.40</t>
  </si>
  <si>
    <t>Gross operational emissions in the report year</t>
  </si>
  <si>
    <t>C1.41</t>
  </si>
  <si>
    <t>Renewable electricity generated and exported in previous year</t>
  </si>
  <si>
    <t>C1.42</t>
  </si>
  <si>
    <t>C1.43</t>
  </si>
  <si>
    <t>Scottish Water Group</t>
  </si>
  <si>
    <t>C1.44</t>
  </si>
  <si>
    <t>SW Horizons net operational emissions in report year</t>
  </si>
  <si>
    <t>C1.45</t>
  </si>
  <si>
    <t>SW Business Stream net operational emissions in report year</t>
  </si>
  <si>
    <t>Table C2: Investment emissions</t>
  </si>
  <si>
    <t>Emissions associated with the capital investment programme</t>
  </si>
  <si>
    <t>C2.1</t>
  </si>
  <si>
    <t>Carbon intensity of investment</t>
  </si>
  <si>
    <t>tCO2e/£m</t>
  </si>
  <si>
    <t>C2.2</t>
  </si>
  <si>
    <t>Capital expenditure (figure brought forwards from capital tables)</t>
  </si>
  <si>
    <t>£m</t>
  </si>
  <si>
    <t>A1</t>
  </si>
  <si>
    <t>C2.3</t>
  </si>
  <si>
    <t>C2.4</t>
  </si>
  <si>
    <t>Water infrastructure</t>
  </si>
  <si>
    <t>D6</t>
  </si>
  <si>
    <t>C2.5</t>
  </si>
  <si>
    <t>Water non-infrastructure</t>
  </si>
  <si>
    <t>C2.6</t>
  </si>
  <si>
    <t>Waste water infrastructure</t>
  </si>
  <si>
    <t>C2.7</t>
  </si>
  <si>
    <t>Waste water non-infrastructure</t>
  </si>
  <si>
    <t>Table C3: Energy</t>
  </si>
  <si>
    <t xml:space="preserve">Report year </t>
  </si>
  <si>
    <t>SW regulated</t>
  </si>
  <si>
    <t>PFIs
 (excluding those in SW Group)</t>
  </si>
  <si>
    <t>SW Grampian</t>
  </si>
  <si>
    <t>Regulated carbon footprint total</t>
  </si>
  <si>
    <t>SW Horizons</t>
  </si>
  <si>
    <t>Hosted renewables</t>
  </si>
  <si>
    <t xml:space="preserve">Grand total </t>
  </si>
  <si>
    <t>Electricity consumption, generation and exports</t>
  </si>
  <si>
    <t>C3.1a</t>
  </si>
  <si>
    <t>Total electricity consumption (total - on site renewables, grid, private wire, other)</t>
  </si>
  <si>
    <t>GWh</t>
  </si>
  <si>
    <t>B2</t>
  </si>
  <si>
    <t>C3.1b</t>
  </si>
  <si>
    <t>Grid electricity consumption</t>
  </si>
  <si>
    <t>C3.1c</t>
  </si>
  <si>
    <t>Electricity consumption from other sources (e.g. private wire, other)</t>
  </si>
  <si>
    <t>C3.2a</t>
  </si>
  <si>
    <t xml:space="preserve">On site renewable electricity generated </t>
  </si>
  <si>
    <t>C3.2b</t>
  </si>
  <si>
    <t>On site renewable electricity used</t>
  </si>
  <si>
    <t>C3.2c</t>
  </si>
  <si>
    <t>On site renewable electricity generated and exported</t>
  </si>
  <si>
    <t>C3.3</t>
  </si>
  <si>
    <t>Renewable electricity capacity at end of year</t>
  </si>
  <si>
    <t>C3.4</t>
  </si>
  <si>
    <t>% of 2030 renewable target reached (1320GWh generated and hosted)</t>
  </si>
  <si>
    <t xml:space="preserve">Renewable technologies </t>
  </si>
  <si>
    <t>C3.5</t>
  </si>
  <si>
    <t>On site renewable hydro generation</t>
  </si>
  <si>
    <t>C3.6</t>
  </si>
  <si>
    <t>On site renewable solar generation</t>
  </si>
  <si>
    <t>C3.7</t>
  </si>
  <si>
    <t>On site renewable wind generation</t>
  </si>
  <si>
    <t>C3.8</t>
  </si>
  <si>
    <t xml:space="preserve">On site renewable generation from bioresources </t>
  </si>
  <si>
    <t>C3.9</t>
  </si>
  <si>
    <t>On site renewable generation other</t>
  </si>
  <si>
    <t>Other fuels</t>
  </si>
  <si>
    <t>C3.10a</t>
  </si>
  <si>
    <t>Fossil fuel consumption by fleet (transport by fleet owned and fleet leased by the organisation i.e. scope 1)</t>
  </si>
  <si>
    <t>litres</t>
  </si>
  <si>
    <t>C3.10b</t>
  </si>
  <si>
    <t>Non-fossil fuel consumption by fleet (transport by fleet owned and fleet leased by the organisation i.e. scope 1)</t>
  </si>
  <si>
    <t>C3.11a</t>
  </si>
  <si>
    <t>Other fossil fuels (non-transport)</t>
  </si>
  <si>
    <t>C3.11b</t>
  </si>
  <si>
    <t>Other non-fossil fuels (non-transport)</t>
  </si>
  <si>
    <t>Income received from energy exports and decarbonisation payments</t>
  </si>
  <si>
    <t>C3.12</t>
  </si>
  <si>
    <t>Income from renewable electricity exported</t>
  </si>
  <si>
    <t>C3.13</t>
  </si>
  <si>
    <t>Income from renewable obligation certificates, feed-in tariffs and other decarbonisation incentive payments</t>
  </si>
  <si>
    <t>C3.14</t>
  </si>
  <si>
    <t xml:space="preserve">Total income from renewable energy </t>
  </si>
  <si>
    <t>Other income associated with renewables</t>
  </si>
  <si>
    <t>C3.15</t>
  </si>
  <si>
    <t>Income from hosting renewable electricity generation on Scottish Water sites</t>
  </si>
  <si>
    <t>Electricity expenditure</t>
  </si>
  <si>
    <t>C3.16</t>
  </si>
  <si>
    <t>Total electricity expenditure (gross)</t>
  </si>
  <si>
    <t>C3.17</t>
  </si>
  <si>
    <t>Recharges of electricity expenditure between companies in the Scottish Water Group</t>
  </si>
  <si>
    <t>C3.18</t>
  </si>
  <si>
    <t>C3.19</t>
  </si>
  <si>
    <t>Movement of income between companies in the Scottish Water Group</t>
  </si>
  <si>
    <t>C3.20</t>
  </si>
  <si>
    <t>Total electricity expenditure (net)</t>
  </si>
  <si>
    <t>Memo</t>
  </si>
  <si>
    <t>C3.21</t>
  </si>
  <si>
    <t>C3.22</t>
  </si>
  <si>
    <t>Renewable electricity generated and exported in the report year</t>
  </si>
  <si>
    <t>C3.23</t>
  </si>
  <si>
    <t>Table C4: Land and carbon inventory</t>
  </si>
  <si>
    <t>Carbon sequestration - baseline</t>
  </si>
  <si>
    <t>C4.1</t>
  </si>
  <si>
    <t>Total area of peatland</t>
  </si>
  <si>
    <t>ha</t>
  </si>
  <si>
    <t>C4.2</t>
  </si>
  <si>
    <t>Total area of woodland</t>
  </si>
  <si>
    <t>C4.3</t>
  </si>
  <si>
    <t>Total area of grassland</t>
  </si>
  <si>
    <t>C4.4</t>
  </si>
  <si>
    <t>Total area of other land cover types</t>
  </si>
  <si>
    <t>C4.5</t>
  </si>
  <si>
    <t>Total area of landholdings</t>
  </si>
  <si>
    <t>C4.6</t>
  </si>
  <si>
    <t>CO2e emissions from peatland in year</t>
  </si>
  <si>
    <t>C4.7</t>
  </si>
  <si>
    <t>CO2e emissions from woodland in year</t>
  </si>
  <si>
    <t>C4.8</t>
  </si>
  <si>
    <t>CO2e emissions from grassland in year</t>
  </si>
  <si>
    <t>C4.9</t>
  </si>
  <si>
    <t>CO2e emissions from other land cover types in year</t>
  </si>
  <si>
    <t>C2</t>
  </si>
  <si>
    <t>C4.10</t>
  </si>
  <si>
    <t>Carbon sequestration - progress</t>
  </si>
  <si>
    <t>C4.11</t>
  </si>
  <si>
    <t>Peatland restored in year</t>
  </si>
  <si>
    <t>C4.12</t>
  </si>
  <si>
    <t>Woodland created in year</t>
  </si>
  <si>
    <t>C4.13</t>
  </si>
  <si>
    <t>Grassland restored and created in year</t>
  </si>
  <si>
    <t>BX</t>
  </si>
  <si>
    <t>C4.14</t>
  </si>
  <si>
    <t>Other land cover changes in year</t>
  </si>
  <si>
    <t>C4.15</t>
  </si>
  <si>
    <t>Total land area changed in year</t>
  </si>
  <si>
    <t>C4.16</t>
  </si>
  <si>
    <t>Peatland restored in year (forecast benefit in future years)</t>
  </si>
  <si>
    <t>C4.17</t>
  </si>
  <si>
    <t>Woodland created in year (forecast benefit in future years)</t>
  </si>
  <si>
    <t>C4.18</t>
  </si>
  <si>
    <t>Grassland restored and created in year (forecast benefit in future years)</t>
  </si>
  <si>
    <t>CX</t>
  </si>
  <si>
    <t>C4.19</t>
  </si>
  <si>
    <t>Other land cover (forecast benefit in future years)</t>
  </si>
  <si>
    <t>Expenditure</t>
  </si>
  <si>
    <t>C4.20</t>
  </si>
  <si>
    <t>Expenditure on peatland restoration in year</t>
  </si>
  <si>
    <t>£000s</t>
  </si>
  <si>
    <t>C4.21</t>
  </si>
  <si>
    <t>Expenditure on forestry creation in year</t>
  </si>
  <si>
    <t>C4.22</t>
  </si>
  <si>
    <t>Expenditure on grassland restoration and creation in year</t>
  </si>
  <si>
    <t>C4.23</t>
  </si>
  <si>
    <t>Other land cover</t>
  </si>
  <si>
    <t>C4.24</t>
  </si>
  <si>
    <t>Expenditure on land managed for sequestration in year</t>
  </si>
  <si>
    <t>Memo lines</t>
  </si>
  <si>
    <t>C4.25</t>
  </si>
  <si>
    <t>Total area of landholdings in previous year</t>
  </si>
  <si>
    <t>C4.26</t>
  </si>
  <si>
    <t>C4.27</t>
  </si>
  <si>
    <t>Expenditure on land managed for sequestration in previous year</t>
  </si>
  <si>
    <t>Resource recovery</t>
  </si>
  <si>
    <t>C4.28</t>
  </si>
  <si>
    <t>To be reported in AR27</t>
  </si>
  <si>
    <t>Biodiversity and nature-based solutions (interim measure)</t>
  </si>
  <si>
    <t>C4.29</t>
  </si>
  <si>
    <t>Total area of land positively managed for nature by Scottish Water in 2024-25</t>
  </si>
  <si>
    <t>m2</t>
  </si>
  <si>
    <t>C4.30</t>
  </si>
  <si>
    <t>Increase in the cumulative area of land positively managed for nature by Scottish Water from 2024-25</t>
  </si>
  <si>
    <t>Authorised by:  ……</t>
  </si>
  <si>
    <t>Change in renewable electricity generated and exported in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</si>
</sst>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;&quot;-&quot;#,##0;#,##0;_(@_)"/>
    <numFmt numFmtId="165" formatCode="#,##0;&quot;-&quot;#,##0;&quot;—&quot;;_(@_)"/>
    <numFmt numFmtId="166" formatCode="* #,##0;* &quot;-&quot;#,##0;* &quot;—&quot;;_(@_)"/>
    <numFmt numFmtId="167" formatCode="* #,##0.00;* &quot;-&quot;#,##0.00;* &quot;—&quot;;_(@_)"/>
    <numFmt numFmtId="168" formatCode="#0.00;&quot;-&quot;#0.00;#0.00;_(@_)"/>
    <numFmt numFmtId="169" formatCode="#0.0%;&quot;-&quot;#0.0%;&quot;-&quot;\%;_(@_)"/>
    <numFmt numFmtId="170" formatCode="#,##0.#######################;&quot;-&quot;#,##0.#######################;&quot;—&quot;;_(@_)"/>
    <numFmt numFmtId="171" formatCode="#,##0.0;&quot;-&quot;#,##0.0;&quot;—&quot;;_(@_)"/>
    <numFmt numFmtId="172" formatCode="#,##0.00;&quot;-&quot;#,##0.00;#,##0.00;_(@_)"/>
    <numFmt numFmtId="173" formatCode="* #,##0.000;* &quot;-&quot;#,##0.000;* &quot;—&quot;;_(@_)"/>
    <numFmt numFmtId="174" formatCode="#0.#######################;&quot;-&quot;#0.#######################;#0.#######################;_(@_)"/>
    <numFmt numFmtId="175" formatCode="#,##0.000;&quot;-&quot;#,##0.000;#,##0.000;_(@_)"/>
    <numFmt numFmtId="176" formatCode="#0.00%;&quot;-&quot;#0.00%;&quot;-&quot;\%;_(@_)"/>
    <numFmt numFmtId="177" formatCode="#0.000;&quot;-&quot;#0.000;#0.000;_(@_)"/>
  </numFmts>
  <fonts count="19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6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CG Omega"/>
    </font>
    <font>
      <b/>
      <sz val="12"/>
      <name val="Arial"/>
      <family val="2"/>
    </font>
    <font>
      <b/>
      <sz val="10"/>
      <name val="CG Omega"/>
    </font>
    <font>
      <b/>
      <sz val="12"/>
      <name val="CG Omega"/>
      <family val="2"/>
    </font>
    <font>
      <b/>
      <sz val="10"/>
      <name val="CG Omeg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rgb="FF000000"/>
      </patternFill>
    </fill>
  </fills>
  <borders count="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0" fontId="13" fillId="0" borderId="0"/>
  </cellStyleXfs>
  <cellXfs count="328">
    <xf numFmtId="0" fontId="0" fillId="0" borderId="0" xfId="0"/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64" fontId="1" fillId="3" borderId="12" xfId="0" applyNumberFormat="1" applyFont="1" applyFill="1" applyBorder="1" applyAlignment="1">
      <alignment wrapText="1"/>
    </xf>
    <xf numFmtId="0" fontId="1" fillId="4" borderId="14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164" fontId="1" fillId="3" borderId="15" xfId="0" applyNumberFormat="1" applyFont="1" applyFill="1" applyBorder="1" applyAlignment="1">
      <alignment wrapText="1"/>
    </xf>
    <xf numFmtId="0" fontId="1" fillId="4" borderId="17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164" fontId="1" fillId="5" borderId="15" xfId="0" applyNumberFormat="1" applyFont="1" applyFill="1" applyBorder="1" applyAlignment="1">
      <alignment horizontal="right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164" fontId="1" fillId="5" borderId="18" xfId="0" applyNumberFormat="1" applyFont="1" applyFill="1" applyBorder="1" applyAlignment="1">
      <alignment horizontal="right" wrapText="1"/>
    </xf>
    <xf numFmtId="0" fontId="1" fillId="4" borderId="20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64" fontId="1" fillId="5" borderId="12" xfId="0" applyNumberFormat="1" applyFont="1" applyFill="1" applyBorder="1" applyAlignment="1">
      <alignment horizontal="right" wrapText="1"/>
    </xf>
    <xf numFmtId="164" fontId="1" fillId="3" borderId="18" xfId="0" applyNumberFormat="1" applyFont="1" applyFill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21" xfId="0" applyFont="1" applyBorder="1" applyAlignment="1">
      <alignment wrapText="1"/>
    </xf>
    <xf numFmtId="0" fontId="1" fillId="0" borderId="2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6" borderId="9" xfId="0" applyFont="1" applyFill="1" applyBorder="1" applyAlignment="1">
      <alignment horizontal="justify" wrapText="1"/>
    </xf>
    <xf numFmtId="0" fontId="1" fillId="6" borderId="10" xfId="0" applyFont="1" applyFill="1" applyBorder="1" applyAlignment="1">
      <alignment horizontal="justify" wrapText="1"/>
    </xf>
    <xf numFmtId="164" fontId="1" fillId="5" borderId="9" xfId="0" applyNumberFormat="1" applyFont="1" applyFill="1" applyBorder="1" applyAlignment="1">
      <alignment horizontal="right" wrapText="1"/>
    </xf>
    <xf numFmtId="0" fontId="1" fillId="4" borderId="10" xfId="0" applyFont="1" applyFill="1" applyBorder="1" applyAlignment="1">
      <alignment horizontal="center" wrapText="1"/>
    </xf>
    <xf numFmtId="164" fontId="1" fillId="3" borderId="9" xfId="0" applyNumberFormat="1" applyFont="1" applyFill="1" applyBorder="1" applyAlignment="1">
      <alignment wrapText="1"/>
    </xf>
    <xf numFmtId="0" fontId="4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wrapText="1"/>
    </xf>
    <xf numFmtId="0" fontId="1" fillId="2" borderId="24" xfId="0" applyFont="1" applyFill="1" applyBorder="1" applyAlignment="1">
      <alignment wrapText="1"/>
    </xf>
    <xf numFmtId="0" fontId="1" fillId="2" borderId="25" xfId="0" applyFont="1" applyFill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2" borderId="26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6" fillId="2" borderId="28" xfId="0" applyFont="1" applyFill="1" applyBorder="1" applyAlignment="1">
      <alignment horizontal="left" wrapText="1"/>
    </xf>
    <xf numFmtId="0" fontId="6" fillId="2" borderId="28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1" fillId="0" borderId="24" xfId="0" applyFont="1" applyBorder="1" applyAlignment="1">
      <alignment wrapText="1"/>
    </xf>
    <xf numFmtId="0" fontId="1" fillId="0" borderId="24" xfId="0" applyFont="1" applyBorder="1" applyAlignment="1">
      <alignment horizontal="center" wrapText="1"/>
    </xf>
    <xf numFmtId="0" fontId="6" fillId="2" borderId="32" xfId="0" applyFont="1" applyFill="1" applyBorder="1" applyAlignment="1">
      <alignment wrapText="1"/>
    </xf>
    <xf numFmtId="0" fontId="6" fillId="2" borderId="33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2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5" fontId="1" fillId="4" borderId="12" xfId="0" applyNumberFormat="1" applyFont="1" applyFill="1" applyBorder="1" applyAlignment="1">
      <alignment wrapText="1"/>
    </xf>
    <xf numFmtId="0" fontId="1" fillId="4" borderId="13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5" fontId="1" fillId="4" borderId="15" xfId="0" applyNumberFormat="1" applyFont="1" applyFill="1" applyBorder="1" applyAlignment="1">
      <alignment wrapText="1"/>
    </xf>
    <xf numFmtId="0" fontId="1" fillId="4" borderId="16" xfId="0" applyFont="1" applyFill="1" applyBorder="1" applyAlignment="1">
      <alignment horizontal="center" wrapText="1"/>
    </xf>
    <xf numFmtId="166" fontId="1" fillId="3" borderId="15" xfId="0" applyNumberFormat="1" applyFont="1" applyFill="1" applyBorder="1" applyAlignment="1">
      <alignment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4" borderId="18" xfId="0" applyNumberFormat="1" applyFont="1" applyFill="1" applyBorder="1" applyAlignment="1">
      <alignment wrapText="1"/>
    </xf>
    <xf numFmtId="0" fontId="1" fillId="0" borderId="26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7" fontId="1" fillId="3" borderId="15" xfId="0" applyNumberFormat="1" applyFont="1" applyFill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166" fontId="1" fillId="3" borderId="18" xfId="0" applyNumberFormat="1" applyFont="1" applyFill="1" applyBorder="1" applyAlignment="1">
      <alignment wrapText="1"/>
    </xf>
    <xf numFmtId="166" fontId="1" fillId="3" borderId="19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168" fontId="1" fillId="4" borderId="9" xfId="0" applyNumberFormat="1" applyFont="1" applyFill="1" applyBorder="1" applyAlignment="1">
      <alignment wrapText="1"/>
    </xf>
    <xf numFmtId="169" fontId="1" fillId="3" borderId="15" xfId="0" applyNumberFormat="1" applyFont="1" applyFill="1" applyBorder="1" applyAlignment="1">
      <alignment wrapText="1"/>
    </xf>
    <xf numFmtId="169" fontId="1" fillId="3" borderId="18" xfId="0" applyNumberFormat="1" applyFont="1" applyFill="1" applyBorder="1" applyAlignment="1">
      <alignment wrapText="1"/>
    </xf>
    <xf numFmtId="166" fontId="1" fillId="3" borderId="12" xfId="0" applyNumberFormat="1" applyFont="1" applyFill="1" applyBorder="1" applyAlignment="1">
      <alignment wrapText="1"/>
    </xf>
    <xf numFmtId="170" fontId="1" fillId="4" borderId="12" xfId="0" applyNumberFormat="1" applyFont="1" applyFill="1" applyBorder="1" applyAlignment="1">
      <alignment wrapText="1"/>
    </xf>
    <xf numFmtId="170" fontId="1" fillId="4" borderId="18" xfId="0" applyNumberFormat="1" applyFont="1" applyFill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23" xfId="0" applyFont="1" applyBorder="1" applyAlignment="1">
      <alignment horizontal="center" wrapText="1"/>
    </xf>
    <xf numFmtId="0" fontId="8" fillId="0" borderId="23" xfId="0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6" fillId="2" borderId="7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wrapText="1"/>
    </xf>
    <xf numFmtId="0" fontId="2" fillId="2" borderId="33" xfId="0" applyFont="1" applyFill="1" applyBorder="1" applyAlignment="1">
      <alignment wrapText="1"/>
    </xf>
    <xf numFmtId="0" fontId="2" fillId="0" borderId="22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7" fillId="0" borderId="27" xfId="0" applyFont="1" applyBorder="1" applyAlignment="1">
      <alignment wrapText="1"/>
    </xf>
    <xf numFmtId="0" fontId="1" fillId="6" borderId="12" xfId="0" applyFont="1" applyFill="1" applyBorder="1" applyAlignment="1">
      <alignment horizontal="justify" wrapText="1"/>
    </xf>
    <xf numFmtId="0" fontId="1" fillId="6" borderId="13" xfId="0" applyFont="1" applyFill="1" applyBorder="1" applyAlignment="1">
      <alignment horizontal="justify" wrapText="1"/>
    </xf>
    <xf numFmtId="0" fontId="1" fillId="6" borderId="14" xfId="0" applyFont="1" applyFill="1" applyBorder="1" applyAlignment="1">
      <alignment horizontal="justify" wrapText="1"/>
    </xf>
    <xf numFmtId="171" fontId="1" fillId="4" borderId="12" xfId="0" applyNumberFormat="1" applyFont="1" applyFill="1" applyBorder="1" applyAlignment="1">
      <alignment wrapText="1"/>
    </xf>
    <xf numFmtId="171" fontId="1" fillId="4" borderId="13" xfId="0" applyNumberFormat="1" applyFont="1" applyFill="1" applyBorder="1" applyAlignment="1">
      <alignment wrapText="1"/>
    </xf>
    <xf numFmtId="170" fontId="1" fillId="4" borderId="13" xfId="0" applyNumberFormat="1" applyFont="1" applyFill="1" applyBorder="1" applyAlignment="1">
      <alignment wrapText="1"/>
    </xf>
    <xf numFmtId="165" fontId="1" fillId="4" borderId="16" xfId="0" applyNumberFormat="1" applyFont="1" applyFill="1" applyBorder="1" applyAlignment="1">
      <alignment wrapText="1"/>
    </xf>
    <xf numFmtId="166" fontId="1" fillId="3" borderId="16" xfId="0" applyNumberFormat="1" applyFont="1" applyFill="1" applyBorder="1" applyAlignment="1">
      <alignment wrapText="1"/>
    </xf>
    <xf numFmtId="172" fontId="1" fillId="4" borderId="15" xfId="0" applyNumberFormat="1" applyFont="1" applyFill="1" applyBorder="1" applyAlignment="1">
      <alignment wrapText="1"/>
    </xf>
    <xf numFmtId="172" fontId="1" fillId="4" borderId="16" xfId="0" applyNumberFormat="1" applyFont="1" applyFill="1" applyBorder="1" applyAlignment="1">
      <alignment wrapText="1"/>
    </xf>
    <xf numFmtId="173" fontId="1" fillId="3" borderId="16" xfId="0" applyNumberFormat="1" applyFont="1" applyFill="1" applyBorder="1" applyAlignment="1">
      <alignment wrapText="1"/>
    </xf>
    <xf numFmtId="0" fontId="1" fillId="6" borderId="15" xfId="0" applyFont="1" applyFill="1" applyBorder="1" applyAlignment="1">
      <alignment horizontal="justify" wrapText="1"/>
    </xf>
    <xf numFmtId="0" fontId="1" fillId="6" borderId="16" xfId="0" applyFont="1" applyFill="1" applyBorder="1" applyAlignment="1">
      <alignment horizontal="justify" wrapText="1"/>
    </xf>
    <xf numFmtId="0" fontId="1" fillId="6" borderId="19" xfId="0" applyFont="1" applyFill="1" applyBorder="1" applyAlignment="1">
      <alignment horizontal="justify" wrapText="1"/>
    </xf>
    <xf numFmtId="0" fontId="1" fillId="6" borderId="20" xfId="0" applyFont="1" applyFill="1" applyBorder="1" applyAlignment="1">
      <alignment horizontal="justify" wrapText="1"/>
    </xf>
    <xf numFmtId="170" fontId="1" fillId="4" borderId="15" xfId="0" applyNumberFormat="1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wrapText="1"/>
    </xf>
    <xf numFmtId="175" fontId="1" fillId="3" borderId="12" xfId="0" applyNumberFormat="1" applyFont="1" applyFill="1" applyBorder="1" applyAlignment="1">
      <alignment wrapText="1"/>
    </xf>
    <xf numFmtId="0" fontId="1" fillId="4" borderId="21" xfId="0" applyFont="1" applyFill="1" applyBorder="1" applyAlignment="1">
      <alignment horizontal="center" wrapText="1"/>
    </xf>
    <xf numFmtId="175" fontId="1" fillId="3" borderId="13" xfId="0" applyNumberFormat="1" applyFont="1" applyFill="1" applyBorder="1" applyAlignment="1">
      <alignment wrapText="1"/>
    </xf>
    <xf numFmtId="175" fontId="1" fillId="4" borderId="15" xfId="0" applyNumberFormat="1" applyFont="1" applyFill="1" applyBorder="1" applyAlignment="1">
      <alignment wrapText="1"/>
    </xf>
    <xf numFmtId="175" fontId="1" fillId="4" borderId="16" xfId="0" applyNumberFormat="1" applyFont="1" applyFill="1" applyBorder="1" applyAlignment="1">
      <alignment wrapText="1"/>
    </xf>
    <xf numFmtId="175" fontId="1" fillId="3" borderId="16" xfId="0" applyNumberFormat="1" applyFont="1" applyFill="1" applyBorder="1" applyAlignment="1">
      <alignment wrapText="1"/>
    </xf>
    <xf numFmtId="175" fontId="1" fillId="3" borderId="19" xfId="0" applyNumberFormat="1" applyFont="1" applyFill="1" applyBorder="1" applyAlignment="1">
      <alignment wrapText="1"/>
    </xf>
    <xf numFmtId="175" fontId="1" fillId="4" borderId="18" xfId="0" applyNumberFormat="1" applyFont="1" applyFill="1" applyBorder="1" applyAlignment="1">
      <alignment wrapText="1"/>
    </xf>
    <xf numFmtId="175" fontId="1" fillId="4" borderId="19" xfId="0" applyNumberFormat="1" applyFont="1" applyFill="1" applyBorder="1" applyAlignment="1">
      <alignment wrapText="1"/>
    </xf>
    <xf numFmtId="175" fontId="1" fillId="4" borderId="21" xfId="0" applyNumberFormat="1" applyFont="1" applyFill="1" applyBorder="1" applyAlignment="1">
      <alignment wrapText="1"/>
    </xf>
    <xf numFmtId="176" fontId="1" fillId="3" borderId="18" xfId="0" applyNumberFormat="1" applyFont="1" applyFill="1" applyBorder="1" applyAlignment="1">
      <alignment wrapText="1"/>
    </xf>
    <xf numFmtId="175" fontId="1" fillId="4" borderId="12" xfId="0" applyNumberFormat="1" applyFont="1" applyFill="1" applyBorder="1" applyAlignment="1">
      <alignment wrapText="1"/>
    </xf>
    <xf numFmtId="175" fontId="1" fillId="4" borderId="13" xfId="0" applyNumberFormat="1" applyFont="1" applyFill="1" applyBorder="1" applyAlignment="1">
      <alignment wrapText="1"/>
    </xf>
    <xf numFmtId="0" fontId="1" fillId="4" borderId="19" xfId="0" applyFont="1" applyFill="1" applyBorder="1" applyAlignment="1">
      <alignment horizontal="center" wrapText="1"/>
    </xf>
    <xf numFmtId="164" fontId="1" fillId="4" borderId="12" xfId="0" applyNumberFormat="1" applyFont="1" applyFill="1" applyBorder="1" applyAlignment="1">
      <alignment wrapText="1"/>
    </xf>
    <xf numFmtId="164" fontId="1" fillId="4" borderId="13" xfId="0" applyNumberFormat="1" applyFont="1" applyFill="1" applyBorder="1" applyAlignment="1">
      <alignment wrapText="1"/>
    </xf>
    <xf numFmtId="164" fontId="1" fillId="3" borderId="13" xfId="0" applyNumberFormat="1" applyFont="1" applyFill="1" applyBorder="1" applyAlignment="1">
      <alignment wrapText="1"/>
    </xf>
    <xf numFmtId="0" fontId="1" fillId="6" borderId="17" xfId="0" applyFont="1" applyFill="1" applyBorder="1" applyAlignment="1">
      <alignment horizontal="justify" wrapText="1"/>
    </xf>
    <xf numFmtId="164" fontId="1" fillId="4" borderId="15" xfId="0" applyNumberFormat="1" applyFont="1" applyFill="1" applyBorder="1" applyAlignment="1">
      <alignment wrapText="1"/>
    </xf>
    <xf numFmtId="164" fontId="1" fillId="4" borderId="16" xfId="0" applyNumberFormat="1" applyFont="1" applyFill="1" applyBorder="1" applyAlignment="1">
      <alignment wrapText="1"/>
    </xf>
    <xf numFmtId="164" fontId="1" fillId="3" borderId="16" xfId="0" applyNumberFormat="1" applyFont="1" applyFill="1" applyBorder="1" applyAlignment="1">
      <alignment wrapText="1"/>
    </xf>
    <xf numFmtId="0" fontId="1" fillId="6" borderId="18" xfId="0" applyFont="1" applyFill="1" applyBorder="1" applyAlignment="1">
      <alignment horizontal="justify" wrapText="1"/>
    </xf>
    <xf numFmtId="175" fontId="1" fillId="3" borderId="18" xfId="0" applyNumberFormat="1" applyFont="1" applyFill="1" applyBorder="1" applyAlignment="1">
      <alignment wrapText="1"/>
    </xf>
    <xf numFmtId="175" fontId="1" fillId="4" borderId="9" xfId="0" applyNumberFormat="1" applyFont="1" applyFill="1" applyBorder="1" applyAlignment="1">
      <alignment wrapText="1"/>
    </xf>
    <xf numFmtId="175" fontId="1" fillId="3" borderId="15" xfId="0" applyNumberFormat="1" applyFont="1" applyFill="1" applyBorder="1" applyAlignment="1">
      <alignment wrapText="1"/>
    </xf>
    <xf numFmtId="175" fontId="1" fillId="5" borderId="15" xfId="0" applyNumberFormat="1" applyFont="1" applyFill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6" fillId="0" borderId="27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wrapText="1"/>
    </xf>
    <xf numFmtId="0" fontId="7" fillId="0" borderId="11" xfId="0" applyFont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164" fontId="1" fillId="4" borderId="18" xfId="0" applyNumberFormat="1" applyFont="1" applyFill="1" applyBorder="1" applyAlignment="1">
      <alignment wrapText="1"/>
    </xf>
    <xf numFmtId="0" fontId="6" fillId="2" borderId="29" xfId="0" applyFont="1" applyFill="1" applyBorder="1" applyAlignment="1">
      <alignment horizontal="left" wrapText="1"/>
    </xf>
    <xf numFmtId="0" fontId="1" fillId="0" borderId="24" xfId="0" applyFont="1" applyBorder="1" applyAlignment="1">
      <alignment horizontal="left" wrapText="1"/>
    </xf>
    <xf numFmtId="0" fontId="2" fillId="2" borderId="32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wrapText="1"/>
    </xf>
    <xf numFmtId="0" fontId="7" fillId="0" borderId="24" xfId="0" applyFont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34" xfId="6" applyFont="1" applyBorder="1" applyAlignment="1">
      <alignment horizontal="left" vertical="center"/>
    </xf>
    <xf numFmtId="0" fontId="11" fillId="7" borderId="37" xfId="0" applyFont="1" applyFill="1" applyBorder="1" applyAlignment="1">
      <alignment horizontal="left" vertical="center"/>
    </xf>
    <xf numFmtId="0" fontId="11" fillId="7" borderId="35" xfId="0" quotePrefix="1" applyFont="1" applyFill="1" applyBorder="1" applyAlignment="1">
      <alignment horizontal="left" vertical="center"/>
    </xf>
    <xf numFmtId="0" fontId="15" fillId="0" borderId="0" xfId="0" applyFont="1"/>
    <xf numFmtId="0" fontId="1" fillId="0" borderId="22" xfId="0" applyFont="1" applyBorder="1" applyAlignment="1">
      <alignment horizontal="left"/>
    </xf>
    <xf numFmtId="0" fontId="1" fillId="0" borderId="22" xfId="0" applyFont="1" applyBorder="1"/>
    <xf numFmtId="0" fontId="1" fillId="0" borderId="0" xfId="0" applyFont="1" applyAlignment="1">
      <alignment horizontal="left"/>
    </xf>
    <xf numFmtId="0" fontId="1" fillId="0" borderId="2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4" fillId="7" borderId="41" xfId="0" applyFont="1" applyFill="1" applyBorder="1" applyAlignment="1">
      <alignment horizontal="center" vertical="center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 wrapText="1"/>
    </xf>
    <xf numFmtId="0" fontId="14" fillId="7" borderId="35" xfId="0" applyFont="1" applyFill="1" applyBorder="1" applyAlignment="1">
      <alignment horizontal="center"/>
    </xf>
    <xf numFmtId="0" fontId="16" fillId="7" borderId="44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7" fillId="7" borderId="47" xfId="0" applyFont="1" applyFill="1" applyBorder="1" applyAlignment="1">
      <alignment horizontal="center" vertical="center" wrapText="1"/>
    </xf>
    <xf numFmtId="0" fontId="18" fillId="7" borderId="48" xfId="0" applyFont="1" applyFill="1" applyBorder="1" applyAlignment="1">
      <alignment horizontal="center" vertical="center"/>
    </xf>
    <xf numFmtId="0" fontId="17" fillId="7" borderId="38" xfId="0" applyFont="1" applyFill="1" applyBorder="1" applyAlignment="1">
      <alignment horizontal="center" vertical="center" wrapText="1"/>
    </xf>
    <xf numFmtId="0" fontId="17" fillId="7" borderId="38" xfId="0" applyFont="1" applyFill="1" applyBorder="1" applyAlignment="1">
      <alignment horizontal="center" vertical="center"/>
    </xf>
    <xf numFmtId="0" fontId="17" fillId="0" borderId="49" xfId="0" applyFont="1" applyBorder="1"/>
    <xf numFmtId="0" fontId="17" fillId="8" borderId="35" xfId="6" applyFont="1" applyFill="1" applyBorder="1" applyAlignment="1">
      <alignment horizontal="center"/>
    </xf>
    <xf numFmtId="0" fontId="18" fillId="8" borderId="50" xfId="6" applyFont="1" applyFill="1" applyBorder="1" applyAlignment="1">
      <alignment horizontal="center"/>
    </xf>
    <xf numFmtId="0" fontId="0" fillId="0" borderId="0" xfId="0" quotePrefix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26" xfId="0" applyFont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left" vertical="center" wrapText="1"/>
    </xf>
    <xf numFmtId="0" fontId="6" fillId="2" borderId="52" xfId="0" applyFont="1" applyFill="1" applyBorder="1" applyAlignment="1">
      <alignment horizontal="left" wrapText="1"/>
    </xf>
    <xf numFmtId="0" fontId="6" fillId="2" borderId="52" xfId="0" applyFont="1" applyFill="1" applyBorder="1" applyAlignment="1">
      <alignment horizontal="center" wrapText="1"/>
    </xf>
    <xf numFmtId="0" fontId="6" fillId="2" borderId="53" xfId="0" applyFont="1" applyFill="1" applyBorder="1" applyAlignment="1">
      <alignment horizontal="center" wrapText="1"/>
    </xf>
    <xf numFmtId="0" fontId="6" fillId="2" borderId="54" xfId="0" applyFont="1" applyFill="1" applyBorder="1" applyAlignment="1">
      <alignment horizontal="left" vertical="center" wrapText="1"/>
    </xf>
    <xf numFmtId="0" fontId="6" fillId="2" borderId="55" xfId="0" applyFont="1" applyFill="1" applyBorder="1" applyAlignment="1">
      <alignment horizontal="center" vertical="top" wrapText="1"/>
    </xf>
    <xf numFmtId="0" fontId="6" fillId="0" borderId="59" xfId="0" applyFont="1" applyBorder="1" applyAlignment="1">
      <alignment wrapText="1"/>
    </xf>
    <xf numFmtId="0" fontId="1" fillId="0" borderId="59" xfId="0" applyFont="1" applyBorder="1" applyAlignment="1">
      <alignment wrapText="1"/>
    </xf>
    <xf numFmtId="165" fontId="1" fillId="4" borderId="60" xfId="0" applyNumberFormat="1" applyFont="1" applyFill="1" applyBorder="1" applyAlignment="1">
      <alignment wrapText="1"/>
    </xf>
    <xf numFmtId="0" fontId="1" fillId="4" borderId="61" xfId="0" applyFont="1" applyFill="1" applyBorder="1" applyAlignment="1">
      <alignment horizontal="center" wrapText="1"/>
    </xf>
    <xf numFmtId="165" fontId="1" fillId="4" borderId="62" xfId="0" applyNumberFormat="1" applyFont="1" applyFill="1" applyBorder="1" applyAlignment="1">
      <alignment wrapText="1"/>
    </xf>
    <xf numFmtId="0" fontId="1" fillId="4" borderId="63" xfId="0" applyFont="1" applyFill="1" applyBorder="1" applyAlignment="1">
      <alignment horizontal="center" wrapText="1"/>
    </xf>
    <xf numFmtId="166" fontId="1" fillId="3" borderId="62" xfId="0" applyNumberFormat="1" applyFont="1" applyFill="1" applyBorder="1" applyAlignment="1">
      <alignment wrapText="1"/>
    </xf>
    <xf numFmtId="165" fontId="1" fillId="4" borderId="64" xfId="0" applyNumberFormat="1" applyFont="1" applyFill="1" applyBorder="1" applyAlignment="1">
      <alignment wrapText="1"/>
    </xf>
    <xf numFmtId="0" fontId="1" fillId="4" borderId="50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59" xfId="0" applyFont="1" applyBorder="1" applyAlignment="1">
      <alignment wrapText="1"/>
    </xf>
    <xf numFmtId="0" fontId="1" fillId="0" borderId="0" xfId="0" applyFont="1" applyAlignment="1">
      <alignment horizontal="right" wrapText="1"/>
    </xf>
    <xf numFmtId="167" fontId="1" fillId="3" borderId="62" xfId="0" applyNumberFormat="1" applyFont="1" applyFill="1" applyBorder="1" applyAlignment="1">
      <alignment wrapText="1"/>
    </xf>
    <xf numFmtId="166" fontId="1" fillId="3" borderId="67" xfId="0" applyNumberFormat="1" applyFont="1" applyFill="1" applyBorder="1" applyAlignment="1">
      <alignment wrapText="1"/>
    </xf>
    <xf numFmtId="0" fontId="1" fillId="4" borderId="68" xfId="0" applyFont="1" applyFill="1" applyBorder="1" applyAlignment="1">
      <alignment horizontal="center" wrapText="1"/>
    </xf>
    <xf numFmtId="166" fontId="1" fillId="3" borderId="64" xfId="0" applyNumberFormat="1" applyFont="1" applyFill="1" applyBorder="1" applyAlignment="1">
      <alignment wrapText="1"/>
    </xf>
    <xf numFmtId="0" fontId="1" fillId="6" borderId="67" xfId="0" applyFont="1" applyFill="1" applyBorder="1" applyAlignment="1">
      <alignment horizontal="justify" wrapText="1"/>
    </xf>
    <xf numFmtId="0" fontId="1" fillId="6" borderId="69" xfId="0" applyFont="1" applyFill="1" applyBorder="1" applyAlignment="1">
      <alignment horizontal="justify" wrapText="1"/>
    </xf>
    <xf numFmtId="168" fontId="1" fillId="4" borderId="67" xfId="0" applyNumberFormat="1" applyFont="1" applyFill="1" applyBorder="1" applyAlignment="1">
      <alignment wrapText="1"/>
    </xf>
    <xf numFmtId="169" fontId="1" fillId="3" borderId="62" xfId="0" applyNumberFormat="1" applyFont="1" applyFill="1" applyBorder="1" applyAlignment="1">
      <alignment wrapText="1"/>
    </xf>
    <xf numFmtId="169" fontId="1" fillId="3" borderId="64" xfId="0" applyNumberFormat="1" applyFont="1" applyFill="1" applyBorder="1" applyAlignment="1">
      <alignment wrapText="1"/>
    </xf>
    <xf numFmtId="165" fontId="1" fillId="4" borderId="70" xfId="0" applyNumberFormat="1" applyFont="1" applyFill="1" applyBorder="1" applyAlignment="1">
      <alignment wrapText="1"/>
    </xf>
    <xf numFmtId="0" fontId="1" fillId="4" borderId="71" xfId="0" applyFont="1" applyFill="1" applyBorder="1" applyAlignment="1">
      <alignment horizontal="center" wrapText="1"/>
    </xf>
    <xf numFmtId="165" fontId="1" fillId="4" borderId="71" xfId="0" applyNumberFormat="1" applyFont="1" applyFill="1" applyBorder="1" applyAlignment="1">
      <alignment wrapText="1"/>
    </xf>
    <xf numFmtId="166" fontId="1" fillId="3" borderId="72" xfId="0" applyNumberFormat="1" applyFont="1" applyFill="1" applyBorder="1" applyAlignment="1">
      <alignment wrapText="1"/>
    </xf>
    <xf numFmtId="0" fontId="1" fillId="4" borderId="72" xfId="0" applyFont="1" applyFill="1" applyBorder="1" applyAlignment="1">
      <alignment horizontal="center" wrapText="1"/>
    </xf>
    <xf numFmtId="0" fontId="2" fillId="2" borderId="73" xfId="0" applyFont="1" applyFill="1" applyBorder="1" applyAlignment="1">
      <alignment horizontal="center" vertical="center" wrapText="1"/>
    </xf>
    <xf numFmtId="0" fontId="6" fillId="2" borderId="74" xfId="0" applyFont="1" applyFill="1" applyBorder="1" applyAlignment="1">
      <alignment wrapText="1"/>
    </xf>
    <xf numFmtId="0" fontId="2" fillId="2" borderId="74" xfId="0" applyFont="1" applyFill="1" applyBorder="1" applyAlignment="1">
      <alignment wrapText="1"/>
    </xf>
    <xf numFmtId="0" fontId="2" fillId="2" borderId="75" xfId="0" applyFont="1" applyFill="1" applyBorder="1" applyAlignment="1">
      <alignment wrapText="1"/>
    </xf>
    <xf numFmtId="0" fontId="1" fillId="0" borderId="76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72" xfId="0" applyFont="1" applyBorder="1" applyAlignment="1">
      <alignment wrapText="1"/>
    </xf>
    <xf numFmtId="0" fontId="1" fillId="0" borderId="72" xfId="0" applyFont="1" applyBorder="1" applyAlignment="1">
      <alignment horizontal="center" wrapText="1"/>
    </xf>
    <xf numFmtId="0" fontId="1" fillId="0" borderId="5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6" borderId="78" xfId="0" applyFont="1" applyFill="1" applyBorder="1" applyAlignment="1">
      <alignment horizontal="justify" wrapText="1"/>
    </xf>
    <xf numFmtId="0" fontId="1" fillId="4" borderId="79" xfId="0" applyFont="1" applyFill="1" applyBorder="1" applyAlignment="1">
      <alignment horizontal="center" wrapText="1"/>
    </xf>
    <xf numFmtId="165" fontId="1" fillId="4" borderId="51" xfId="0" applyNumberFormat="1" applyFont="1" applyFill="1" applyBorder="1" applyAlignment="1">
      <alignment wrapText="1"/>
    </xf>
    <xf numFmtId="166" fontId="1" fillId="3" borderId="80" xfId="0" applyNumberFormat="1" applyFont="1" applyFill="1" applyBorder="1" applyAlignment="1">
      <alignment wrapText="1"/>
    </xf>
    <xf numFmtId="0" fontId="1" fillId="4" borderId="81" xfId="0" applyFont="1" applyFill="1" applyBorder="1" applyAlignment="1">
      <alignment horizontal="center" wrapText="1"/>
    </xf>
    <xf numFmtId="170" fontId="1" fillId="4" borderId="60" xfId="0" applyNumberFormat="1" applyFont="1" applyFill="1" applyBorder="1" applyAlignment="1">
      <alignment wrapText="1"/>
    </xf>
    <xf numFmtId="174" fontId="1" fillId="4" borderId="64" xfId="0" applyNumberFormat="1" applyFont="1" applyFill="1" applyBorder="1" applyAlignment="1">
      <alignment wrapText="1"/>
    </xf>
    <xf numFmtId="175" fontId="1" fillId="4" borderId="82" xfId="0" applyNumberFormat="1" applyFont="1" applyFill="1" applyBorder="1" applyAlignment="1">
      <alignment wrapText="1"/>
    </xf>
    <xf numFmtId="175" fontId="1" fillId="3" borderId="83" xfId="0" applyNumberFormat="1" applyFont="1" applyFill="1" applyBorder="1" applyAlignment="1">
      <alignment wrapText="1"/>
    </xf>
    <xf numFmtId="175" fontId="1" fillId="3" borderId="66" xfId="0" applyNumberFormat="1" applyFont="1" applyFill="1" applyBorder="1" applyAlignment="1">
      <alignment wrapText="1"/>
    </xf>
    <xf numFmtId="0" fontId="1" fillId="4" borderId="4" xfId="0" applyFont="1" applyFill="1" applyBorder="1" applyAlignment="1">
      <alignment horizontal="center" wrapText="1"/>
    </xf>
    <xf numFmtId="175" fontId="1" fillId="3" borderId="4" xfId="0" applyNumberFormat="1" applyFont="1" applyFill="1" applyBorder="1" applyAlignment="1">
      <alignment wrapText="1"/>
    </xf>
    <xf numFmtId="175" fontId="1" fillId="4" borderId="30" xfId="0" applyNumberFormat="1" applyFont="1" applyFill="1" applyBorder="1" applyAlignment="1">
      <alignment wrapText="1"/>
    </xf>
    <xf numFmtId="176" fontId="1" fillId="3" borderId="64" xfId="0" applyNumberFormat="1" applyFont="1" applyFill="1" applyBorder="1" applyAlignment="1">
      <alignment wrapText="1"/>
    </xf>
    <xf numFmtId="175" fontId="1" fillId="4" borderId="65" xfId="0" applyNumberFormat="1" applyFont="1" applyFill="1" applyBorder="1" applyAlignment="1">
      <alignment wrapText="1"/>
    </xf>
    <xf numFmtId="175" fontId="1" fillId="3" borderId="84" xfId="0" applyNumberFormat="1" applyFont="1" applyFill="1" applyBorder="1" applyAlignment="1">
      <alignment wrapText="1"/>
    </xf>
    <xf numFmtId="0" fontId="1" fillId="4" borderId="85" xfId="0" applyFont="1" applyFill="1" applyBorder="1" applyAlignment="1">
      <alignment horizontal="center" wrapText="1"/>
    </xf>
    <xf numFmtId="175" fontId="1" fillId="4" borderId="85" xfId="0" applyNumberFormat="1" applyFont="1" applyFill="1" applyBorder="1" applyAlignment="1">
      <alignment wrapText="1"/>
    </xf>
    <xf numFmtId="0" fontId="1" fillId="4" borderId="86" xfId="0" applyFont="1" applyFill="1" applyBorder="1" applyAlignment="1">
      <alignment horizontal="center" wrapText="1"/>
    </xf>
    <xf numFmtId="0" fontId="1" fillId="0" borderId="59" xfId="0" applyFont="1" applyBorder="1" applyAlignment="1">
      <alignment horizontal="center" wrapText="1"/>
    </xf>
    <xf numFmtId="0" fontId="1" fillId="4" borderId="30" xfId="0" applyFont="1" applyFill="1" applyBorder="1" applyAlignment="1">
      <alignment horizontal="center" wrapText="1"/>
    </xf>
    <xf numFmtId="0" fontId="1" fillId="4" borderId="87" xfId="0" applyFont="1" applyFill="1" applyBorder="1" applyAlignment="1">
      <alignment horizontal="center" wrapText="1"/>
    </xf>
    <xf numFmtId="0" fontId="1" fillId="4" borderId="88" xfId="0" applyFont="1" applyFill="1" applyBorder="1" applyAlignment="1">
      <alignment horizontal="center" wrapText="1"/>
    </xf>
    <xf numFmtId="175" fontId="1" fillId="4" borderId="60" xfId="0" applyNumberFormat="1" applyFont="1" applyFill="1" applyBorder="1" applyAlignment="1">
      <alignment wrapText="1"/>
    </xf>
    <xf numFmtId="175" fontId="1" fillId="4" borderId="62" xfId="0" applyNumberFormat="1" applyFont="1" applyFill="1" applyBorder="1" applyAlignment="1">
      <alignment wrapText="1"/>
    </xf>
    <xf numFmtId="175" fontId="1" fillId="3" borderId="64" xfId="0" applyNumberFormat="1" applyFont="1" applyFill="1" applyBorder="1" applyAlignment="1">
      <alignment wrapText="1"/>
    </xf>
    <xf numFmtId="175" fontId="1" fillId="4" borderId="67" xfId="0" applyNumberFormat="1" applyFont="1" applyFill="1" applyBorder="1" applyAlignment="1">
      <alignment wrapText="1"/>
    </xf>
    <xf numFmtId="177" fontId="1" fillId="4" borderId="60" xfId="0" applyNumberFormat="1" applyFont="1" applyFill="1" applyBorder="1" applyAlignment="1">
      <alignment wrapText="1"/>
    </xf>
    <xf numFmtId="175" fontId="1" fillId="3" borderId="62" xfId="0" applyNumberFormat="1" applyFont="1" applyFill="1" applyBorder="1" applyAlignment="1">
      <alignment wrapText="1"/>
    </xf>
    <xf numFmtId="0" fontId="1" fillId="4" borderId="89" xfId="0" applyFont="1" applyFill="1" applyBorder="1" applyAlignment="1">
      <alignment horizontal="center" wrapText="1"/>
    </xf>
    <xf numFmtId="175" fontId="1" fillId="4" borderId="89" xfId="0" applyNumberFormat="1" applyFont="1" applyFill="1" applyBorder="1" applyAlignment="1">
      <alignment wrapText="1"/>
    </xf>
    <xf numFmtId="175" fontId="1" fillId="3" borderId="72" xfId="0" applyNumberFormat="1" applyFont="1" applyFill="1" applyBorder="1" applyAlignment="1">
      <alignment wrapText="1"/>
    </xf>
    <xf numFmtId="0" fontId="1" fillId="4" borderId="69" xfId="0" applyFont="1" applyFill="1" applyBorder="1" applyAlignment="1">
      <alignment horizontal="center" wrapText="1"/>
    </xf>
    <xf numFmtId="175" fontId="1" fillId="4" borderId="69" xfId="0" applyNumberFormat="1" applyFont="1" applyFill="1" applyBorder="1" applyAlignment="1">
      <alignment wrapText="1"/>
    </xf>
    <xf numFmtId="0" fontId="1" fillId="6" borderId="90" xfId="0" applyFont="1" applyFill="1" applyBorder="1" applyAlignment="1">
      <alignment horizontal="justify" wrapText="1"/>
    </xf>
    <xf numFmtId="0" fontId="1" fillId="6" borderId="91" xfId="0" applyFont="1" applyFill="1" applyBorder="1" applyAlignment="1">
      <alignment horizontal="justify" wrapText="1"/>
    </xf>
    <xf numFmtId="0" fontId="1" fillId="6" borderId="92" xfId="0" applyFont="1" applyFill="1" applyBorder="1" applyAlignment="1">
      <alignment horizontal="justify" wrapText="1"/>
    </xf>
    <xf numFmtId="0" fontId="1" fillId="6" borderId="93" xfId="0" applyFont="1" applyFill="1" applyBorder="1" applyAlignment="1">
      <alignment horizontal="justify" wrapText="1"/>
    </xf>
    <xf numFmtId="0" fontId="1" fillId="6" borderId="94" xfId="0" applyFont="1" applyFill="1" applyBorder="1" applyAlignment="1">
      <alignment horizontal="justify" wrapText="1"/>
    </xf>
    <xf numFmtId="0" fontId="1" fillId="6" borderId="79" xfId="0" applyFont="1" applyFill="1" applyBorder="1" applyAlignment="1">
      <alignment horizontal="justify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/>
    </xf>
    <xf numFmtId="0" fontId="14" fillId="7" borderId="38" xfId="0" applyFont="1" applyFill="1" applyBorder="1" applyAlignment="1">
      <alignment horizontal="center" vertical="center"/>
    </xf>
    <xf numFmtId="0" fontId="16" fillId="7" borderId="45" xfId="0" applyFont="1" applyFill="1" applyBorder="1" applyAlignment="1">
      <alignment horizontal="center" vertical="center"/>
    </xf>
    <xf numFmtId="0" fontId="16" fillId="7" borderId="46" xfId="0" applyFont="1" applyFill="1" applyBorder="1" applyAlignment="1">
      <alignment horizontal="center" vertical="center"/>
    </xf>
    <xf numFmtId="0" fontId="14" fillId="7" borderId="37" xfId="0" applyFont="1" applyFill="1" applyBorder="1" applyAlignment="1">
      <alignment horizontal="center" vertical="center"/>
    </xf>
    <xf numFmtId="0" fontId="14" fillId="7" borderId="35" xfId="0" applyFont="1" applyFill="1" applyBorder="1" applyAlignment="1">
      <alignment horizontal="center" vertical="center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wrapText="1"/>
    </xf>
    <xf numFmtId="0" fontId="6" fillId="2" borderId="57" xfId="0" applyFont="1" applyFill="1" applyBorder="1" applyAlignment="1">
      <alignment horizontal="center" wrapText="1"/>
    </xf>
    <xf numFmtId="0" fontId="6" fillId="2" borderId="55" xfId="0" applyFont="1" applyFill="1" applyBorder="1" applyAlignment="1">
      <alignment horizontal="center" wrapText="1"/>
    </xf>
    <xf numFmtId="0" fontId="6" fillId="2" borderId="58" xfId="0" applyFont="1" applyFill="1" applyBorder="1" applyAlignment="1">
      <alignment horizont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14" fillId="7" borderId="35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7" fillId="8" borderId="37" xfId="6" applyFont="1" applyFill="1" applyBorder="1" applyAlignment="1">
      <alignment horizontal="center" vertical="center" wrapText="1"/>
    </xf>
    <xf numFmtId="0" fontId="17" fillId="8" borderId="45" xfId="6" applyFont="1" applyFill="1" applyBorder="1" applyAlignment="1">
      <alignment horizontal="center" vertical="center"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Normal 2 2" xfId="6" xr:uid="{56207EA1-C9A3-4A24-8F18-095201EEEF76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152400</xdr:rowOff>
    </xdr:from>
    <xdr:to>
      <xdr:col>5</xdr:col>
      <xdr:colOff>297532</xdr:colOff>
      <xdr:row>2</xdr:row>
      <xdr:rowOff>190809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43F20A8D-69AA-4758-ACD1-3C17B3454E7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3675" y="152400"/>
          <a:ext cx="1958057" cy="6099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123825</xdr:rowOff>
    </xdr:from>
    <xdr:to>
      <xdr:col>6</xdr:col>
      <xdr:colOff>77255</xdr:colOff>
      <xdr:row>2</xdr:row>
      <xdr:rowOff>181284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B1088C28-DD80-4175-90D8-A38EC59BA66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123825"/>
          <a:ext cx="1928280" cy="6226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171450</xdr:rowOff>
    </xdr:from>
    <xdr:to>
      <xdr:col>5</xdr:col>
      <xdr:colOff>179011</xdr:colOff>
      <xdr:row>2</xdr:row>
      <xdr:rowOff>219384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8D40A543-A4A1-4DA1-90C6-D83752C0A39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9525" y="171450"/>
          <a:ext cx="2001461" cy="6162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104775</xdr:rowOff>
    </xdr:from>
    <xdr:to>
      <xdr:col>6</xdr:col>
      <xdr:colOff>45101</xdr:colOff>
      <xdr:row>2</xdr:row>
      <xdr:rowOff>183189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F238D116-C48B-4447-8EB1-017649A6359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104775"/>
          <a:ext cx="1965976" cy="6226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0</xdr:row>
      <xdr:rowOff>190500</xdr:rowOff>
    </xdr:from>
    <xdr:to>
      <xdr:col>7</xdr:col>
      <xdr:colOff>46354</xdr:colOff>
      <xdr:row>2</xdr:row>
      <xdr:rowOff>225734</xdr:rowOff>
    </xdr:to>
    <xdr:pic>
      <xdr:nvPicPr>
        <xdr:cNvPr id="2" name="Picture 1" descr="A picture containing text, light&#10;&#10;Description automatically generated">
          <a:extLst>
            <a:ext uri="{FF2B5EF4-FFF2-40B4-BE49-F238E27FC236}">
              <a16:creationId xmlns:a16="http://schemas.microsoft.com/office/drawing/2014/main" id="{9BAEEA0B-AF22-409B-9336-1DFDE51993B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7625" y="190500"/>
          <a:ext cx="2005329" cy="606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50"/>
  <sheetViews>
    <sheetView tabSelected="1" showRuler="0" zoomScaleNormal="100" workbookViewId="0">
      <selection activeCell="L3" sqref="L3"/>
    </sheetView>
  </sheetViews>
  <sheetFormatPr defaultColWidth="13.7109375" defaultRowHeight="12.75"/>
  <cols>
    <col min="1" max="1" width="18.42578125" customWidth="1"/>
    <col min="2" max="2" width="78" customWidth="1"/>
    <col min="3" max="3" width="12" customWidth="1"/>
    <col min="4" max="4" width="11.28515625" customWidth="1"/>
    <col min="5" max="5" width="3.5703125" customWidth="1"/>
    <col min="6" max="7" width="19.5703125" customWidth="1"/>
    <col min="8" max="8" width="3.5703125" customWidth="1"/>
    <col min="9" max="9" width="17.28515625" customWidth="1"/>
    <col min="10" max="10" width="7.28515625" customWidth="1"/>
    <col min="11" max="11" width="3.5703125" customWidth="1"/>
    <col min="12" max="15" width="8.7109375" customWidth="1"/>
  </cols>
  <sheetData>
    <row r="1" spans="1:12" ht="22.5" customHeight="1">
      <c r="A1" s="174" t="s">
        <v>0</v>
      </c>
    </row>
    <row r="2" spans="1:12" ht="22.5" customHeight="1">
      <c r="A2" s="175"/>
    </row>
    <row r="3" spans="1:12" ht="22.5" customHeight="1">
      <c r="A3" s="176" t="s">
        <v>1</v>
      </c>
    </row>
    <row r="4" spans="1:12" ht="16.899999999999999" customHeight="1">
      <c r="A4" s="40"/>
      <c r="B4" s="41"/>
      <c r="C4" s="41"/>
      <c r="D4" s="41"/>
      <c r="E4" s="41"/>
    </row>
    <row r="5" spans="1:12" ht="14.1" customHeight="1"/>
    <row r="6" spans="1:12" ht="40.5" customHeight="1">
      <c r="A6" s="177" t="s">
        <v>2</v>
      </c>
      <c r="B6" s="42"/>
      <c r="C6" s="42"/>
      <c r="D6" s="43"/>
      <c r="E6" s="44"/>
    </row>
    <row r="7" spans="1:12" ht="35.85" customHeight="1">
      <c r="A7" s="178" t="s">
        <v>3</v>
      </c>
      <c r="B7" s="45"/>
      <c r="C7" s="45"/>
      <c r="D7" s="46"/>
      <c r="E7" s="44"/>
    </row>
    <row r="8" spans="1:12" ht="14.1" customHeight="1">
      <c r="A8" s="47"/>
      <c r="B8" s="48"/>
      <c r="C8" s="48"/>
      <c r="D8" s="48"/>
    </row>
    <row r="9" spans="1:12" ht="16.899999999999999" customHeight="1">
      <c r="A9" s="1" t="s">
        <v>4</v>
      </c>
      <c r="B9" s="2" t="s">
        <v>5</v>
      </c>
      <c r="C9" s="3" t="s">
        <v>6</v>
      </c>
      <c r="D9" s="4" t="s">
        <v>7</v>
      </c>
      <c r="E9" s="49"/>
      <c r="F9" s="300" t="s">
        <v>8</v>
      </c>
      <c r="G9" s="301"/>
      <c r="I9" s="300" t="s">
        <v>9</v>
      </c>
      <c r="J9" s="301"/>
      <c r="K9" s="44"/>
    </row>
    <row r="10" spans="1:12" ht="18.399999999999999" customHeight="1">
      <c r="A10" s="5" t="s">
        <v>10</v>
      </c>
      <c r="B10" s="50"/>
      <c r="C10" s="51"/>
      <c r="D10" s="6" t="s">
        <v>11</v>
      </c>
      <c r="E10" s="49"/>
      <c r="F10" s="302" t="s">
        <v>12</v>
      </c>
      <c r="G10" s="303"/>
      <c r="I10" s="302" t="s">
        <v>13</v>
      </c>
      <c r="J10" s="303"/>
      <c r="K10" s="44"/>
    </row>
    <row r="11" spans="1:12" ht="18.399999999999999" customHeight="1">
      <c r="A11" s="52"/>
      <c r="B11" s="53"/>
      <c r="C11" s="54"/>
      <c r="D11" s="55"/>
      <c r="E11" s="49"/>
      <c r="F11" s="192" t="s">
        <v>14</v>
      </c>
      <c r="G11" s="193" t="s">
        <v>15</v>
      </c>
      <c r="I11" s="192" t="s">
        <v>14</v>
      </c>
      <c r="J11" s="193" t="s">
        <v>15</v>
      </c>
      <c r="K11" s="44"/>
    </row>
    <row r="12" spans="1:12" ht="15" customHeight="1">
      <c r="A12" s="48"/>
      <c r="B12" s="48"/>
      <c r="C12" s="48"/>
      <c r="D12" s="48"/>
      <c r="F12" s="56"/>
      <c r="G12" s="57"/>
      <c r="I12" s="56"/>
      <c r="J12" s="57"/>
    </row>
    <row r="13" spans="1:12" ht="18.399999999999999" customHeight="1">
      <c r="A13" s="58"/>
      <c r="B13" s="7" t="s">
        <v>16</v>
      </c>
      <c r="C13" s="7"/>
      <c r="D13" s="59"/>
      <c r="E13" s="44"/>
    </row>
    <row r="14" spans="1:12" ht="14.1" customHeight="1">
      <c r="A14" s="8" t="s">
        <v>17</v>
      </c>
      <c r="B14" s="9" t="s">
        <v>18</v>
      </c>
      <c r="C14" s="10" t="s">
        <v>19</v>
      </c>
      <c r="D14" s="11" t="s">
        <v>20</v>
      </c>
      <c r="E14" s="49"/>
      <c r="F14" s="12">
        <f>'C1'!J65+'C1'!J71</f>
        <v>220999</v>
      </c>
      <c r="G14" s="13" t="s">
        <v>21</v>
      </c>
      <c r="H14" s="49"/>
      <c r="I14" s="12">
        <f>'C1'!Q65+'C1'!Q71</f>
        <v>224980</v>
      </c>
      <c r="J14" s="13" t="s">
        <v>21</v>
      </c>
      <c r="K14" s="44"/>
    </row>
    <row r="15" spans="1:12" ht="14.1" customHeight="1">
      <c r="A15" s="14" t="s">
        <v>22</v>
      </c>
      <c r="B15" s="15" t="s">
        <v>23</v>
      </c>
      <c r="C15" s="16" t="s">
        <v>19</v>
      </c>
      <c r="D15" s="17" t="s">
        <v>20</v>
      </c>
      <c r="E15" s="49"/>
      <c r="F15" s="18">
        <f>SUM('C1'!J66:J68)</f>
        <v>4231</v>
      </c>
      <c r="G15" s="19" t="s">
        <v>21</v>
      </c>
      <c r="H15" s="49"/>
      <c r="I15" s="18">
        <f>SUM('C1'!Q66:Q68)</f>
        <v>-4494.5300000000279</v>
      </c>
      <c r="J15" s="19" t="s">
        <v>21</v>
      </c>
      <c r="K15" s="44"/>
      <c r="L15" s="20"/>
    </row>
    <row r="16" spans="1:12" ht="14.1" customHeight="1">
      <c r="A16" s="14" t="s">
        <v>24</v>
      </c>
      <c r="B16" s="15" t="s">
        <v>25</v>
      </c>
      <c r="C16" s="16" t="s">
        <v>19</v>
      </c>
      <c r="D16" s="17" t="s">
        <v>26</v>
      </c>
      <c r="E16" s="49"/>
      <c r="F16" s="21">
        <f>'C1'!J73</f>
        <v>-250</v>
      </c>
      <c r="G16" s="19" t="s">
        <v>27</v>
      </c>
      <c r="H16" s="49"/>
      <c r="I16" s="21">
        <f>'C1'!Q73</f>
        <v>-49</v>
      </c>
      <c r="J16" s="19" t="s">
        <v>27</v>
      </c>
      <c r="K16" s="44"/>
    </row>
    <row r="17" spans="1:11" ht="15" customHeight="1">
      <c r="A17" s="22" t="s">
        <v>28</v>
      </c>
      <c r="B17" s="23" t="s">
        <v>29</v>
      </c>
      <c r="C17" s="24" t="s">
        <v>19</v>
      </c>
      <c r="D17" s="25" t="s">
        <v>26</v>
      </c>
      <c r="E17" s="49"/>
      <c r="F17" s="26">
        <f>'C1'!J52</f>
        <v>224978</v>
      </c>
      <c r="G17" s="27" t="s">
        <v>21</v>
      </c>
      <c r="H17" s="49"/>
      <c r="I17" s="26">
        <f>'C1'!Q52</f>
        <v>220434.46999999997</v>
      </c>
      <c r="J17" s="27" t="s">
        <v>21</v>
      </c>
      <c r="K17" s="44"/>
    </row>
    <row r="18" spans="1:11" ht="15" customHeight="1">
      <c r="A18" s="28"/>
      <c r="B18" s="48"/>
      <c r="C18" s="48"/>
      <c r="D18" s="28"/>
      <c r="F18" s="48"/>
      <c r="G18" s="28"/>
      <c r="I18" s="48"/>
      <c r="J18" s="28"/>
    </row>
    <row r="19" spans="1:11" ht="14.1" customHeight="1">
      <c r="A19" s="8" t="s">
        <v>30</v>
      </c>
      <c r="B19" s="9" t="s">
        <v>31</v>
      </c>
      <c r="C19" s="10" t="s">
        <v>19</v>
      </c>
      <c r="D19" s="11" t="s">
        <v>26</v>
      </c>
      <c r="E19" s="49"/>
      <c r="F19" s="29">
        <f>'C4'!F46</f>
        <v>2517</v>
      </c>
      <c r="G19" s="13" t="s">
        <v>32</v>
      </c>
      <c r="H19" s="49"/>
      <c r="I19" s="29">
        <f>'C4'!I46</f>
        <v>-5844</v>
      </c>
      <c r="J19" s="13" t="s">
        <v>32</v>
      </c>
      <c r="K19" s="44"/>
    </row>
    <row r="20" spans="1:11" ht="14.1" customHeight="1">
      <c r="A20" s="14" t="s">
        <v>33</v>
      </c>
      <c r="B20" s="15" t="s">
        <v>34</v>
      </c>
      <c r="C20" s="16" t="s">
        <v>19</v>
      </c>
      <c r="D20" s="17" t="s">
        <v>20</v>
      </c>
      <c r="E20" s="49"/>
      <c r="F20" s="18">
        <f>F21-F19</f>
        <v>-8361</v>
      </c>
      <c r="G20" s="19" t="s">
        <v>32</v>
      </c>
      <c r="H20" s="49"/>
      <c r="I20" s="18">
        <f>I21-I19</f>
        <v>5494</v>
      </c>
      <c r="J20" s="19" t="s">
        <v>32</v>
      </c>
      <c r="K20" s="44"/>
    </row>
    <row r="21" spans="1:11" ht="15" customHeight="1">
      <c r="A21" s="22" t="s">
        <v>35</v>
      </c>
      <c r="B21" s="23" t="s">
        <v>36</v>
      </c>
      <c r="C21" s="24" t="s">
        <v>19</v>
      </c>
      <c r="D21" s="25" t="s">
        <v>26</v>
      </c>
      <c r="E21" s="49"/>
      <c r="F21" s="26">
        <f>'C4'!F24</f>
        <v>-5844</v>
      </c>
      <c r="G21" s="27" t="s">
        <v>32</v>
      </c>
      <c r="H21" s="49"/>
      <c r="I21" s="26">
        <f>'C4'!I24</f>
        <v>-350</v>
      </c>
      <c r="J21" s="27" t="s">
        <v>32</v>
      </c>
      <c r="K21" s="44"/>
    </row>
    <row r="22" spans="1:11" ht="15" customHeight="1">
      <c r="A22" s="28"/>
      <c r="B22" s="48"/>
      <c r="C22" s="48"/>
      <c r="D22" s="28"/>
      <c r="F22" s="48"/>
      <c r="G22" s="28"/>
      <c r="I22" s="48"/>
      <c r="J22" s="28"/>
    </row>
    <row r="23" spans="1:11" ht="14.1" customHeight="1">
      <c r="A23" s="8" t="s">
        <v>37</v>
      </c>
      <c r="B23" s="9" t="s">
        <v>38</v>
      </c>
      <c r="C23" s="10" t="s">
        <v>19</v>
      </c>
      <c r="D23" s="11" t="s">
        <v>20</v>
      </c>
      <c r="E23" s="49"/>
      <c r="F23" s="12">
        <f>F14+F19</f>
        <v>223516</v>
      </c>
      <c r="G23" s="13" t="s">
        <v>32</v>
      </c>
      <c r="H23" s="49"/>
      <c r="I23" s="12">
        <f>I14+I19</f>
        <v>219136</v>
      </c>
      <c r="J23" s="13" t="s">
        <v>32</v>
      </c>
      <c r="K23" s="44"/>
    </row>
    <row r="24" spans="1:11" ht="15" customHeight="1">
      <c r="A24" s="22" t="s">
        <v>39</v>
      </c>
      <c r="B24" s="23" t="s">
        <v>40</v>
      </c>
      <c r="C24" s="24" t="s">
        <v>19</v>
      </c>
      <c r="D24" s="25" t="s">
        <v>20</v>
      </c>
      <c r="E24" s="49"/>
      <c r="F24" s="30">
        <f>F17+F21</f>
        <v>219134</v>
      </c>
      <c r="G24" s="27" t="s">
        <v>32</v>
      </c>
      <c r="H24" s="49"/>
      <c r="I24" s="30">
        <f>I17+I21</f>
        <v>220084.46999999997</v>
      </c>
      <c r="J24" s="27" t="s">
        <v>32</v>
      </c>
      <c r="K24" s="44"/>
    </row>
    <row r="25" spans="1:11" ht="15" customHeight="1">
      <c r="A25" s="48"/>
      <c r="B25" s="48"/>
      <c r="C25" s="48"/>
      <c r="D25" s="48"/>
      <c r="F25" s="56"/>
      <c r="G25" s="57"/>
      <c r="I25" s="56"/>
      <c r="J25" s="57"/>
    </row>
    <row r="26" spans="1:11" ht="18.399999999999999" customHeight="1">
      <c r="A26" s="58"/>
      <c r="B26" s="7" t="s">
        <v>41</v>
      </c>
      <c r="C26" s="7"/>
      <c r="D26" s="59"/>
      <c r="E26" s="44"/>
    </row>
    <row r="27" spans="1:11" ht="15" customHeight="1">
      <c r="A27" s="31" t="s">
        <v>42</v>
      </c>
      <c r="B27" s="32" t="s">
        <v>43</v>
      </c>
      <c r="C27" s="33" t="s">
        <v>19</v>
      </c>
      <c r="D27" s="34" t="s">
        <v>26</v>
      </c>
      <c r="E27" s="49"/>
      <c r="F27" s="35" t="s">
        <v>44</v>
      </c>
      <c r="G27" s="36" t="s">
        <v>45</v>
      </c>
      <c r="H27" s="49"/>
      <c r="I27" s="37">
        <f>'C2'!Q16</f>
        <v>105395.092</v>
      </c>
      <c r="J27" s="38" t="s">
        <v>46</v>
      </c>
      <c r="K27" s="44"/>
    </row>
    <row r="28" spans="1:11" ht="15" customHeight="1">
      <c r="A28" s="28"/>
      <c r="B28" s="48"/>
      <c r="C28" s="28"/>
      <c r="D28" s="48"/>
      <c r="F28" s="56"/>
      <c r="G28" s="57"/>
      <c r="I28" s="56"/>
      <c r="J28" s="57"/>
    </row>
    <row r="29" spans="1:11" ht="18.399999999999999" customHeight="1">
      <c r="A29" s="58"/>
      <c r="B29" s="7" t="s">
        <v>47</v>
      </c>
      <c r="C29" s="7"/>
      <c r="D29" s="59"/>
      <c r="E29" s="44"/>
    </row>
    <row r="30" spans="1:11" ht="15" customHeight="1">
      <c r="A30" s="31" t="s">
        <v>48</v>
      </c>
      <c r="B30" s="32" t="s">
        <v>47</v>
      </c>
      <c r="C30" s="33" t="s">
        <v>19</v>
      </c>
      <c r="D30" s="34" t="s">
        <v>20</v>
      </c>
      <c r="E30" s="49"/>
      <c r="F30" s="35" t="s">
        <v>44</v>
      </c>
      <c r="G30" s="36" t="s">
        <v>45</v>
      </c>
      <c r="H30" s="49"/>
      <c r="I30" s="39">
        <f>I24+I27</f>
        <v>325479.56199999998</v>
      </c>
      <c r="J30" s="38" t="s">
        <v>32</v>
      </c>
      <c r="K30" s="44"/>
    </row>
    <row r="31" spans="1:11" ht="14.1" customHeight="1">
      <c r="A31" s="57"/>
      <c r="B31" s="56"/>
      <c r="C31" s="57"/>
      <c r="D31" s="56"/>
      <c r="F31" s="56"/>
      <c r="G31" s="57"/>
      <c r="I31" s="56"/>
      <c r="J31" s="57"/>
    </row>
    <row r="32" spans="1:11" ht="14.1" customHeight="1"/>
    <row r="33" spans="1:7" ht="15" customHeight="1"/>
    <row r="34" spans="1:7" ht="14.1" customHeight="1">
      <c r="A34" s="60"/>
      <c r="B34" s="56"/>
      <c r="C34" s="56"/>
      <c r="D34" s="56"/>
      <c r="E34" s="56"/>
      <c r="F34" s="61"/>
      <c r="G34" s="62"/>
    </row>
    <row r="35" spans="1:7" ht="14.1" customHeight="1">
      <c r="A35" s="180" t="s">
        <v>49</v>
      </c>
      <c r="D35" s="182" t="s">
        <v>50</v>
      </c>
      <c r="G35" s="62"/>
    </row>
    <row r="36" spans="1:7" ht="14.1" customHeight="1">
      <c r="A36" s="181"/>
      <c r="G36" s="62"/>
    </row>
    <row r="37" spans="1:7" ht="14.1" customHeight="1">
      <c r="A37" s="180" t="s">
        <v>51</v>
      </c>
      <c r="D37" s="182" t="s">
        <v>50</v>
      </c>
      <c r="G37" s="62"/>
    </row>
    <row r="38" spans="1:7" ht="14.1" customHeight="1">
      <c r="A38" s="181"/>
      <c r="G38" s="62"/>
    </row>
    <row r="39" spans="1:7" ht="14.1" customHeight="1">
      <c r="A39" s="180" t="s">
        <v>328</v>
      </c>
      <c r="B39" s="20"/>
      <c r="D39" s="182" t="s">
        <v>52</v>
      </c>
      <c r="G39" s="62"/>
    </row>
    <row r="40" spans="1:7" ht="15" customHeight="1">
      <c r="A40" s="63"/>
      <c r="G40" s="62"/>
    </row>
    <row r="41" spans="1:7" ht="14.1" customHeight="1">
      <c r="A41" s="56"/>
      <c r="B41" s="56"/>
      <c r="C41" s="56"/>
      <c r="D41" s="56"/>
      <c r="E41" s="56"/>
      <c r="F41" s="56"/>
    </row>
    <row r="42" spans="1:7" ht="14.1" customHeight="1"/>
    <row r="43" spans="1:7" ht="14.1" customHeight="1"/>
    <row r="44" spans="1:7" ht="14.1" customHeight="1"/>
    <row r="45" spans="1:7" ht="14.1" customHeight="1"/>
    <row r="46" spans="1:7" ht="14.1" customHeight="1"/>
    <row r="47" spans="1:7" ht="15" customHeight="1"/>
    <row r="48" spans="1:7" ht="15" customHeight="1"/>
    <row r="49" ht="15" customHeight="1"/>
    <row r="50" ht="15" customHeight="1"/>
  </sheetData>
  <mergeCells count="4">
    <mergeCell ref="I9:J9"/>
    <mergeCell ref="I10:J10"/>
    <mergeCell ref="F10:G10"/>
    <mergeCell ref="F9:G9"/>
  </mergeCells>
  <dataValidations count="1">
    <dataValidation type="list" allowBlank="1" sqref="J30 J14:J17 J19:J21 J27 J23:J24 G14:G17 G19:G21 G23:G24 G27 G30" xr:uid="{00000000-0002-0000-0000-000000000000}"/>
  </dataValidation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S88"/>
  <sheetViews>
    <sheetView showRuler="0" zoomScaleNormal="100" workbookViewId="0">
      <selection sqref="A1:XFD1048576"/>
    </sheetView>
  </sheetViews>
  <sheetFormatPr defaultColWidth="13.7109375" defaultRowHeight="12.75"/>
  <cols>
    <col min="1" max="1" width="12.28515625" customWidth="1"/>
    <col min="2" max="2" width="53.7109375" customWidth="1"/>
    <col min="3" max="3" width="15.28515625" customWidth="1"/>
    <col min="4" max="4" width="12.5703125" customWidth="1"/>
    <col min="5" max="5" width="4.28515625" customWidth="1"/>
    <col min="6" max="6" width="14.7109375" customWidth="1"/>
    <col min="7" max="7" width="12.42578125" customWidth="1"/>
    <col min="8" max="8" width="14.7109375" customWidth="1"/>
    <col min="9" max="9" width="15.42578125" customWidth="1"/>
    <col min="10" max="10" width="14.7109375" customWidth="1"/>
    <col min="11" max="11" width="7" customWidth="1"/>
    <col min="12" max="12" width="3.5703125" customWidth="1"/>
    <col min="13" max="13" width="14.7109375" customWidth="1"/>
    <col min="14" max="14" width="4.28515625" customWidth="1"/>
    <col min="15" max="15" width="14.7109375" customWidth="1"/>
    <col min="16" max="16" width="4.28515625" customWidth="1"/>
    <col min="17" max="17" width="14.7109375" customWidth="1"/>
    <col min="18" max="18" width="7.28515625" customWidth="1"/>
    <col min="19" max="19" width="3.5703125" customWidth="1"/>
    <col min="20" max="23" width="9.5703125" customWidth="1"/>
    <col min="24" max="190" width="9.28515625" customWidth="1"/>
  </cols>
  <sheetData>
    <row r="1" spans="1:19" ht="22.5" customHeight="1">
      <c r="A1" s="174" t="s">
        <v>0</v>
      </c>
    </row>
    <row r="2" spans="1:19" ht="22.5" customHeight="1">
      <c r="A2" s="175"/>
    </row>
    <row r="3" spans="1:19" ht="22.5" customHeight="1">
      <c r="A3" s="176" t="s">
        <v>1</v>
      </c>
    </row>
    <row r="4" spans="1:19" ht="16.899999999999999" customHeight="1">
      <c r="A4" s="40"/>
      <c r="B4" s="95"/>
      <c r="C4" s="96"/>
      <c r="D4" s="96"/>
      <c r="E4" s="203"/>
      <c r="L4" s="227"/>
    </row>
    <row r="5" spans="1:19" ht="16.899999999999999" customHeight="1" thickBot="1"/>
    <row r="6" spans="1:19" ht="38.25" customHeight="1">
      <c r="A6" s="177" t="s">
        <v>53</v>
      </c>
      <c r="B6" s="42"/>
      <c r="C6" s="42"/>
      <c r="D6" s="43"/>
      <c r="E6" s="20"/>
      <c r="L6" s="20"/>
    </row>
    <row r="7" spans="1:19" ht="39.75" customHeight="1" thickBot="1">
      <c r="A7" s="178" t="s">
        <v>54</v>
      </c>
      <c r="B7" s="45"/>
      <c r="C7" s="45"/>
      <c r="D7" s="46"/>
      <c r="E7" s="20"/>
      <c r="L7" s="20"/>
    </row>
    <row r="8" spans="1:19" ht="25.9" customHeight="1" thickBot="1">
      <c r="A8" s="207"/>
      <c r="B8" s="56"/>
      <c r="C8" s="56"/>
      <c r="D8" s="56"/>
      <c r="E8" s="20"/>
    </row>
    <row r="9" spans="1:19" ht="16.899999999999999" customHeight="1">
      <c r="A9" s="212" t="s">
        <v>4</v>
      </c>
      <c r="B9" s="213" t="s">
        <v>5</v>
      </c>
      <c r="C9" s="214" t="s">
        <v>6</v>
      </c>
      <c r="D9" s="215" t="s">
        <v>7</v>
      </c>
      <c r="E9" s="209"/>
      <c r="F9" s="300" t="s">
        <v>8</v>
      </c>
      <c r="G9" s="304"/>
      <c r="H9" s="304"/>
      <c r="I9" s="304"/>
      <c r="J9" s="304"/>
      <c r="K9" s="301"/>
      <c r="L9" s="218"/>
      <c r="M9" s="300" t="s">
        <v>9</v>
      </c>
      <c r="N9" s="304"/>
      <c r="O9" s="304"/>
      <c r="P9" s="304"/>
      <c r="Q9" s="304"/>
      <c r="R9" s="301"/>
      <c r="S9" s="99"/>
    </row>
    <row r="10" spans="1:19" ht="18.399999999999999" customHeight="1" thickBot="1">
      <c r="A10" s="216" t="s">
        <v>10</v>
      </c>
      <c r="B10" s="314"/>
      <c r="C10" s="51"/>
      <c r="D10" s="217" t="s">
        <v>11</v>
      </c>
      <c r="E10" s="210"/>
      <c r="F10" s="302" t="s">
        <v>12</v>
      </c>
      <c r="G10" s="305"/>
      <c r="H10" s="305"/>
      <c r="I10" s="305"/>
      <c r="J10" s="305"/>
      <c r="K10" s="303"/>
      <c r="L10" s="218"/>
      <c r="M10" s="302" t="s">
        <v>13</v>
      </c>
      <c r="N10" s="305"/>
      <c r="O10" s="305"/>
      <c r="P10" s="305"/>
      <c r="Q10" s="305"/>
      <c r="R10" s="303"/>
      <c r="S10" s="99"/>
    </row>
    <row r="11" spans="1:19" ht="17.649999999999999" customHeight="1">
      <c r="A11" s="318"/>
      <c r="B11" s="314"/>
      <c r="C11" s="314"/>
      <c r="D11" s="316"/>
      <c r="E11" s="209"/>
      <c r="F11" s="310" t="s">
        <v>55</v>
      </c>
      <c r="G11" s="308" t="s">
        <v>15</v>
      </c>
      <c r="H11" s="306" t="s">
        <v>56</v>
      </c>
      <c r="I11" s="308" t="s">
        <v>15</v>
      </c>
      <c r="J11" s="312" t="s">
        <v>57</v>
      </c>
      <c r="K11" s="308" t="s">
        <v>15</v>
      </c>
      <c r="L11" s="218"/>
      <c r="M11" s="310" t="s">
        <v>55</v>
      </c>
      <c r="N11" s="308" t="s">
        <v>15</v>
      </c>
      <c r="O11" s="306" t="s">
        <v>56</v>
      </c>
      <c r="P11" s="308" t="s">
        <v>15</v>
      </c>
      <c r="Q11" s="312" t="s">
        <v>57</v>
      </c>
      <c r="R11" s="308" t="s">
        <v>15</v>
      </c>
      <c r="S11" s="99"/>
    </row>
    <row r="12" spans="1:19" ht="15" customHeight="1" thickBot="1">
      <c r="A12" s="319"/>
      <c r="B12" s="315"/>
      <c r="C12" s="315"/>
      <c r="D12" s="317"/>
      <c r="E12" s="209"/>
      <c r="F12" s="311"/>
      <c r="G12" s="309"/>
      <c r="H12" s="307"/>
      <c r="I12" s="309"/>
      <c r="J12" s="313"/>
      <c r="K12" s="309"/>
      <c r="L12" s="219"/>
      <c r="M12" s="311"/>
      <c r="N12" s="309"/>
      <c r="O12" s="307"/>
      <c r="P12" s="309"/>
      <c r="Q12" s="313"/>
      <c r="R12" s="309"/>
      <c r="S12" s="44"/>
    </row>
    <row r="13" spans="1:19" ht="15" customHeight="1" thickBot="1">
      <c r="A13" s="211"/>
      <c r="B13" s="82"/>
      <c r="C13" s="206"/>
      <c r="D13" s="206"/>
      <c r="E13" s="205"/>
      <c r="F13" s="20"/>
      <c r="G13" s="20"/>
      <c r="H13" s="20"/>
      <c r="I13" s="20"/>
      <c r="J13" s="20"/>
      <c r="K13" s="20"/>
      <c r="M13" s="56"/>
      <c r="N13" s="56"/>
      <c r="O13" s="56"/>
      <c r="P13" s="56"/>
      <c r="Q13" s="56"/>
      <c r="R13" s="56"/>
    </row>
    <row r="14" spans="1:19" ht="18.399999999999999" customHeight="1" thickBot="1">
      <c r="A14" s="102"/>
      <c r="B14" s="7" t="s">
        <v>58</v>
      </c>
      <c r="C14" s="103"/>
      <c r="D14" s="104"/>
      <c r="E14" s="88"/>
      <c r="L14" s="88"/>
    </row>
    <row r="15" spans="1:19" ht="25.5">
      <c r="A15" s="64" t="s">
        <v>59</v>
      </c>
      <c r="B15" s="65" t="s">
        <v>60</v>
      </c>
      <c r="C15" s="66" t="s">
        <v>19</v>
      </c>
      <c r="D15" s="67" t="s">
        <v>61</v>
      </c>
      <c r="E15" s="204"/>
      <c r="J15" s="220">
        <v>4305</v>
      </c>
      <c r="K15" s="221" t="s">
        <v>62</v>
      </c>
      <c r="L15" s="20"/>
      <c r="Q15" s="68">
        <v>4936.5200000000004</v>
      </c>
      <c r="R15" s="13" t="s">
        <v>62</v>
      </c>
      <c r="S15" s="44"/>
    </row>
    <row r="16" spans="1:19" ht="14.1" customHeight="1">
      <c r="A16" s="70" t="s">
        <v>63</v>
      </c>
      <c r="B16" s="71" t="s">
        <v>64</v>
      </c>
      <c r="C16" s="72" t="s">
        <v>19</v>
      </c>
      <c r="D16" s="73" t="s">
        <v>61</v>
      </c>
      <c r="E16" s="204"/>
      <c r="J16" s="222">
        <v>23974</v>
      </c>
      <c r="K16" s="223" t="s">
        <v>32</v>
      </c>
      <c r="L16" s="20"/>
      <c r="Q16" s="74">
        <v>23813.17</v>
      </c>
      <c r="R16" s="19" t="s">
        <v>32</v>
      </c>
      <c r="S16" s="44"/>
    </row>
    <row r="17" spans="1:19" ht="14.1" customHeight="1">
      <c r="A17" s="70" t="s">
        <v>65</v>
      </c>
      <c r="B17" s="71" t="s">
        <v>66</v>
      </c>
      <c r="C17" s="72" t="s">
        <v>19</v>
      </c>
      <c r="D17" s="73" t="s">
        <v>61</v>
      </c>
      <c r="E17" s="204"/>
      <c r="J17" s="222">
        <v>11541</v>
      </c>
      <c r="K17" s="223" t="s">
        <v>62</v>
      </c>
      <c r="L17" s="20"/>
      <c r="Q17" s="74">
        <v>11260.96</v>
      </c>
      <c r="R17" s="19" t="s">
        <v>62</v>
      </c>
      <c r="S17" s="44"/>
    </row>
    <row r="18" spans="1:19" ht="14.1" customHeight="1">
      <c r="A18" s="70" t="s">
        <v>67</v>
      </c>
      <c r="B18" s="71" t="s">
        <v>68</v>
      </c>
      <c r="C18" s="72" t="s">
        <v>19</v>
      </c>
      <c r="D18" s="73" t="s">
        <v>20</v>
      </c>
      <c r="E18" s="204"/>
      <c r="J18" s="224">
        <f>SUM(J15:J17)</f>
        <v>39820</v>
      </c>
      <c r="K18" s="223" t="s">
        <v>21</v>
      </c>
      <c r="L18" s="20"/>
      <c r="Q18" s="76">
        <f>SUM(Q15:Q17)</f>
        <v>40010.649999999994</v>
      </c>
      <c r="R18" s="19" t="s">
        <v>21</v>
      </c>
      <c r="S18" s="44"/>
    </row>
    <row r="19" spans="1:19" ht="13.35" customHeight="1">
      <c r="A19" s="70" t="s">
        <v>69</v>
      </c>
      <c r="B19" s="71" t="s">
        <v>70</v>
      </c>
      <c r="C19" s="72" t="s">
        <v>19</v>
      </c>
      <c r="D19" s="73" t="s">
        <v>61</v>
      </c>
      <c r="E19" s="204"/>
      <c r="J19" s="222">
        <v>15652</v>
      </c>
      <c r="K19" s="223" t="s">
        <v>21</v>
      </c>
      <c r="L19" s="20"/>
      <c r="Q19" s="74">
        <v>15992</v>
      </c>
      <c r="R19" s="19" t="s">
        <v>21</v>
      </c>
      <c r="S19" s="44"/>
    </row>
    <row r="20" spans="1:19" ht="13.35" customHeight="1">
      <c r="A20" s="70" t="s">
        <v>71</v>
      </c>
      <c r="B20" s="71" t="s">
        <v>72</v>
      </c>
      <c r="C20" s="72" t="s">
        <v>19</v>
      </c>
      <c r="D20" s="73" t="s">
        <v>61</v>
      </c>
      <c r="E20" s="204"/>
      <c r="J20" s="222">
        <v>4676</v>
      </c>
      <c r="K20" s="223" t="s">
        <v>21</v>
      </c>
      <c r="L20" s="20"/>
      <c r="Q20" s="74">
        <v>5962</v>
      </c>
      <c r="R20" s="19" t="s">
        <v>21</v>
      </c>
      <c r="S20" s="44"/>
    </row>
    <row r="21" spans="1:19" ht="14.1" customHeight="1">
      <c r="A21" s="70" t="s">
        <v>73</v>
      </c>
      <c r="B21" s="71" t="s">
        <v>74</v>
      </c>
      <c r="C21" s="72" t="s">
        <v>19</v>
      </c>
      <c r="D21" s="73" t="s">
        <v>61</v>
      </c>
      <c r="E21" s="204"/>
      <c r="J21" s="222">
        <v>19492</v>
      </c>
      <c r="K21" s="223" t="s">
        <v>21</v>
      </c>
      <c r="L21" s="20"/>
      <c r="Q21" s="74">
        <v>18048</v>
      </c>
      <c r="R21" s="19" t="s">
        <v>21</v>
      </c>
      <c r="S21" s="44"/>
    </row>
    <row r="22" spans="1:19" ht="15" customHeight="1" thickBot="1">
      <c r="A22" s="77" t="s">
        <v>75</v>
      </c>
      <c r="B22" s="78" t="s">
        <v>76</v>
      </c>
      <c r="C22" s="79" t="s">
        <v>19</v>
      </c>
      <c r="D22" s="80" t="s">
        <v>61</v>
      </c>
      <c r="E22" s="204"/>
      <c r="J22" s="225">
        <v>0</v>
      </c>
      <c r="K22" s="226" t="s">
        <v>77</v>
      </c>
      <c r="L22" s="20"/>
      <c r="Q22" s="81">
        <v>3</v>
      </c>
      <c r="R22" s="27" t="s">
        <v>21</v>
      </c>
      <c r="S22" s="44"/>
    </row>
    <row r="23" spans="1:19" ht="15" customHeight="1" thickBot="1">
      <c r="A23" s="101"/>
      <c r="B23" s="48"/>
      <c r="C23" s="28"/>
      <c r="D23" s="28"/>
      <c r="E23" s="205"/>
      <c r="J23" s="20"/>
      <c r="K23" s="20"/>
      <c r="Q23" s="56"/>
      <c r="R23" s="56"/>
    </row>
    <row r="24" spans="1:19" ht="17.649999999999999" customHeight="1" thickBot="1">
      <c r="A24" s="102"/>
      <c r="B24" s="7" t="s">
        <v>78</v>
      </c>
      <c r="C24" s="103"/>
      <c r="D24" s="104"/>
      <c r="E24" s="88"/>
      <c r="L24" s="88"/>
      <c r="Q24" s="82"/>
      <c r="R24" s="82"/>
    </row>
    <row r="25" spans="1:19" ht="13.35" customHeight="1">
      <c r="A25" s="64" t="s">
        <v>79</v>
      </c>
      <c r="B25" s="65" t="s">
        <v>80</v>
      </c>
      <c r="C25" s="66" t="s">
        <v>19</v>
      </c>
      <c r="D25" s="67" t="s">
        <v>61</v>
      </c>
      <c r="E25" s="204"/>
      <c r="J25" s="220">
        <v>97614</v>
      </c>
      <c r="K25" s="221" t="s">
        <v>27</v>
      </c>
      <c r="L25" s="20"/>
      <c r="Q25" s="68">
        <v>91838.73</v>
      </c>
      <c r="R25" s="13" t="s">
        <v>27</v>
      </c>
      <c r="S25" s="44"/>
    </row>
    <row r="26" spans="1:19" ht="13.35" customHeight="1">
      <c r="A26" s="70" t="s">
        <v>81</v>
      </c>
      <c r="B26" s="71" t="s">
        <v>82</v>
      </c>
      <c r="C26" s="72" t="s">
        <v>19</v>
      </c>
      <c r="D26" s="73" t="s">
        <v>61</v>
      </c>
      <c r="E26" s="204"/>
      <c r="J26" s="222">
        <v>52</v>
      </c>
      <c r="K26" s="223" t="s">
        <v>62</v>
      </c>
      <c r="L26" s="20"/>
      <c r="Q26" s="74">
        <v>60.56</v>
      </c>
      <c r="R26" s="19" t="s">
        <v>62</v>
      </c>
      <c r="S26" s="44"/>
    </row>
    <row r="27" spans="1:19" ht="13.35" customHeight="1">
      <c r="A27" s="70" t="s">
        <v>83</v>
      </c>
      <c r="B27" s="71" t="s">
        <v>84</v>
      </c>
      <c r="C27" s="72" t="s">
        <v>19</v>
      </c>
      <c r="D27" s="73" t="s">
        <v>61</v>
      </c>
      <c r="E27" s="204"/>
      <c r="J27" s="222">
        <v>0</v>
      </c>
      <c r="K27" s="223" t="s">
        <v>85</v>
      </c>
      <c r="L27" s="20"/>
      <c r="Q27" s="74">
        <v>143.01</v>
      </c>
      <c r="R27" s="19" t="s">
        <v>27</v>
      </c>
      <c r="S27" s="44"/>
    </row>
    <row r="28" spans="1:19" ht="14.1" customHeight="1">
      <c r="A28" s="70" t="s">
        <v>86</v>
      </c>
      <c r="B28" s="71" t="s">
        <v>87</v>
      </c>
      <c r="C28" s="72" t="s">
        <v>19</v>
      </c>
      <c r="D28" s="73" t="s">
        <v>20</v>
      </c>
      <c r="E28" s="204"/>
      <c r="J28" s="224">
        <f>SUM(J25:J27)</f>
        <v>97666</v>
      </c>
      <c r="K28" s="223" t="s">
        <v>27</v>
      </c>
      <c r="L28" s="20"/>
      <c r="Q28" s="76">
        <f>SUM(Q25:Q27)</f>
        <v>92042.299999999988</v>
      </c>
      <c r="R28" s="19" t="s">
        <v>27</v>
      </c>
      <c r="S28" s="44"/>
    </row>
    <row r="29" spans="1:19" ht="14.1" customHeight="1">
      <c r="A29" s="70" t="s">
        <v>88</v>
      </c>
      <c r="B29" s="71" t="s">
        <v>89</v>
      </c>
      <c r="C29" s="16" t="s">
        <v>19</v>
      </c>
      <c r="D29" s="17" t="s">
        <v>61</v>
      </c>
      <c r="E29" s="205"/>
      <c r="J29" s="222">
        <v>95477</v>
      </c>
      <c r="K29" s="223" t="s">
        <v>27</v>
      </c>
      <c r="L29" s="20"/>
      <c r="Q29" s="74">
        <v>89464</v>
      </c>
      <c r="R29" s="19" t="s">
        <v>27</v>
      </c>
      <c r="S29" s="44"/>
    </row>
    <row r="30" spans="1:19" ht="14.1" customHeight="1">
      <c r="A30" s="70" t="s">
        <v>90</v>
      </c>
      <c r="B30" s="71" t="s">
        <v>91</v>
      </c>
      <c r="C30" s="16" t="s">
        <v>19</v>
      </c>
      <c r="D30" s="17" t="s">
        <v>61</v>
      </c>
      <c r="E30" s="205"/>
      <c r="J30" s="222">
        <v>1622</v>
      </c>
      <c r="K30" s="223" t="s">
        <v>27</v>
      </c>
      <c r="L30" s="20"/>
      <c r="Q30" s="74">
        <v>2046</v>
      </c>
      <c r="R30" s="19" t="s">
        <v>27</v>
      </c>
      <c r="S30" s="44"/>
    </row>
    <row r="31" spans="1:19" ht="15.75" customHeight="1">
      <c r="A31" s="70" t="s">
        <v>92</v>
      </c>
      <c r="B31" s="71" t="s">
        <v>93</v>
      </c>
      <c r="C31" s="16" t="s">
        <v>19</v>
      </c>
      <c r="D31" s="17" t="s">
        <v>61</v>
      </c>
      <c r="E31" s="205"/>
      <c r="J31" s="222">
        <v>568</v>
      </c>
      <c r="K31" s="223" t="s">
        <v>27</v>
      </c>
      <c r="L31" s="20"/>
      <c r="Q31" s="74">
        <v>533</v>
      </c>
      <c r="R31" s="19" t="s">
        <v>27</v>
      </c>
      <c r="S31" s="44"/>
    </row>
    <row r="32" spans="1:19" ht="15" customHeight="1" thickBot="1">
      <c r="A32" s="77" t="s">
        <v>94</v>
      </c>
      <c r="B32" s="78" t="s">
        <v>95</v>
      </c>
      <c r="C32" s="24" t="s">
        <v>19</v>
      </c>
      <c r="D32" s="25" t="s">
        <v>61</v>
      </c>
      <c r="E32" s="205"/>
      <c r="J32" s="225">
        <v>0</v>
      </c>
      <c r="K32" s="226" t="s">
        <v>77</v>
      </c>
      <c r="L32" s="20"/>
      <c r="Q32" s="81">
        <v>0</v>
      </c>
      <c r="R32" s="27" t="s">
        <v>77</v>
      </c>
      <c r="S32" s="44"/>
    </row>
    <row r="33" spans="1:19" ht="15" customHeight="1" thickBot="1">
      <c r="A33" s="47"/>
      <c r="B33" s="48"/>
      <c r="C33" s="48"/>
      <c r="D33" s="48"/>
      <c r="E33" s="20"/>
      <c r="J33" s="20"/>
      <c r="K33" s="20"/>
      <c r="Q33" s="56"/>
      <c r="R33" s="56"/>
    </row>
    <row r="34" spans="1:19" ht="18.399999999999999" customHeight="1" thickBot="1">
      <c r="A34" s="102"/>
      <c r="B34" s="7" t="s">
        <v>96</v>
      </c>
      <c r="C34" s="103"/>
      <c r="D34" s="104"/>
      <c r="E34" s="88"/>
      <c r="L34" s="88"/>
      <c r="Q34" s="83"/>
      <c r="R34" s="83"/>
    </row>
    <row r="35" spans="1:19" ht="27.6" customHeight="1">
      <c r="A35" s="64" t="s">
        <v>97</v>
      </c>
      <c r="B35" s="9" t="s">
        <v>98</v>
      </c>
      <c r="C35" s="10" t="s">
        <v>19</v>
      </c>
      <c r="D35" s="67" t="s">
        <v>61</v>
      </c>
      <c r="E35" s="204"/>
      <c r="J35" s="220">
        <v>672</v>
      </c>
      <c r="K35" s="221" t="s">
        <v>62</v>
      </c>
      <c r="L35" s="20"/>
      <c r="Q35" s="68">
        <v>768.8</v>
      </c>
      <c r="R35" s="13" t="s">
        <v>62</v>
      </c>
      <c r="S35" s="44"/>
    </row>
    <row r="36" spans="1:19" ht="27.6" customHeight="1">
      <c r="A36" s="70" t="s">
        <v>99</v>
      </c>
      <c r="B36" s="15" t="s">
        <v>100</v>
      </c>
      <c r="C36" s="16" t="s">
        <v>19</v>
      </c>
      <c r="D36" s="73" t="s">
        <v>61</v>
      </c>
      <c r="E36" s="204"/>
      <c r="J36" s="222">
        <v>0</v>
      </c>
      <c r="K36" s="223" t="s">
        <v>77</v>
      </c>
      <c r="L36" s="20"/>
      <c r="Q36" s="74">
        <v>0</v>
      </c>
      <c r="R36" s="19" t="s">
        <v>77</v>
      </c>
      <c r="S36" s="44"/>
    </row>
    <row r="37" spans="1:19" ht="14.1" customHeight="1">
      <c r="A37" s="70" t="s">
        <v>101</v>
      </c>
      <c r="B37" s="15" t="s">
        <v>102</v>
      </c>
      <c r="C37" s="16" t="s">
        <v>19</v>
      </c>
      <c r="D37" s="73" t="s">
        <v>61</v>
      </c>
      <c r="E37" s="204"/>
      <c r="J37" s="222">
        <v>78790</v>
      </c>
      <c r="K37" s="223" t="s">
        <v>21</v>
      </c>
      <c r="L37" s="20"/>
      <c r="Q37" s="74">
        <v>79611.67</v>
      </c>
      <c r="R37" s="19" t="s">
        <v>21</v>
      </c>
      <c r="S37" s="44"/>
    </row>
    <row r="38" spans="1:19" ht="14.1" customHeight="1">
      <c r="A38" s="70" t="s">
        <v>103</v>
      </c>
      <c r="B38" s="71" t="s">
        <v>104</v>
      </c>
      <c r="C38" s="16" t="s">
        <v>19</v>
      </c>
      <c r="D38" s="73" t="s">
        <v>61</v>
      </c>
      <c r="E38" s="204"/>
      <c r="J38" s="222">
        <v>2977</v>
      </c>
      <c r="K38" s="223" t="s">
        <v>62</v>
      </c>
      <c r="L38" s="20"/>
      <c r="Q38" s="74">
        <v>3258.89</v>
      </c>
      <c r="R38" s="19" t="s">
        <v>62</v>
      </c>
      <c r="S38" s="44"/>
    </row>
    <row r="39" spans="1:19" ht="14.1" customHeight="1">
      <c r="A39" s="70" t="s">
        <v>105</v>
      </c>
      <c r="B39" s="71" t="s">
        <v>106</v>
      </c>
      <c r="C39" s="16" t="s">
        <v>19</v>
      </c>
      <c r="D39" s="73" t="s">
        <v>61</v>
      </c>
      <c r="E39" s="204"/>
      <c r="J39" s="222">
        <v>8341</v>
      </c>
      <c r="K39" s="223" t="s">
        <v>27</v>
      </c>
      <c r="L39" s="20"/>
      <c r="Q39" s="74">
        <v>7971.04</v>
      </c>
      <c r="R39" s="19" t="s">
        <v>27</v>
      </c>
      <c r="S39" s="44"/>
    </row>
    <row r="40" spans="1:19" ht="14.1" customHeight="1">
      <c r="A40" s="70" t="s">
        <v>107</v>
      </c>
      <c r="B40" s="71" t="s">
        <v>108</v>
      </c>
      <c r="C40" s="16" t="s">
        <v>19</v>
      </c>
      <c r="D40" s="73" t="s">
        <v>61</v>
      </c>
      <c r="E40" s="204"/>
      <c r="J40" s="222">
        <v>1084</v>
      </c>
      <c r="K40" s="223" t="s">
        <v>21</v>
      </c>
      <c r="L40" s="20"/>
      <c r="Q40" s="74">
        <v>1192.1199999999999</v>
      </c>
      <c r="R40" s="19" t="s">
        <v>21</v>
      </c>
      <c r="S40" s="44"/>
    </row>
    <row r="41" spans="1:19" ht="14.1" customHeight="1">
      <c r="A41" s="70" t="s">
        <v>109</v>
      </c>
      <c r="B41" s="71" t="s">
        <v>110</v>
      </c>
      <c r="C41" s="16" t="s">
        <v>19</v>
      </c>
      <c r="D41" s="73" t="s">
        <v>20</v>
      </c>
      <c r="E41" s="204"/>
      <c r="J41" s="231">
        <f>SUM(J35:J40)</f>
        <v>91864</v>
      </c>
      <c r="K41" s="223" t="s">
        <v>21</v>
      </c>
      <c r="L41" s="20"/>
      <c r="Q41" s="76">
        <f>SUM(Q35:Q40)</f>
        <v>92802.51999999999</v>
      </c>
      <c r="R41" s="19" t="s">
        <v>21</v>
      </c>
      <c r="S41" s="44"/>
    </row>
    <row r="42" spans="1:19" ht="14.1" customHeight="1">
      <c r="A42" s="70" t="s">
        <v>111</v>
      </c>
      <c r="B42" s="71" t="s">
        <v>112</v>
      </c>
      <c r="C42" s="16" t="s">
        <v>19</v>
      </c>
      <c r="D42" s="73" t="s">
        <v>61</v>
      </c>
      <c r="E42" s="204"/>
      <c r="J42" s="222">
        <v>61995</v>
      </c>
      <c r="K42" s="223" t="s">
        <v>21</v>
      </c>
      <c r="L42" s="20"/>
      <c r="Q42" s="74">
        <v>62673</v>
      </c>
      <c r="R42" s="19" t="s">
        <v>21</v>
      </c>
      <c r="S42" s="44"/>
    </row>
    <row r="43" spans="1:19" ht="14.1" customHeight="1">
      <c r="A43" s="70" t="s">
        <v>113</v>
      </c>
      <c r="B43" s="71" t="s">
        <v>114</v>
      </c>
      <c r="C43" s="16" t="s">
        <v>19</v>
      </c>
      <c r="D43" s="73" t="s">
        <v>61</v>
      </c>
      <c r="E43" s="204"/>
      <c r="J43" s="222">
        <v>11820</v>
      </c>
      <c r="K43" s="223" t="s">
        <v>21</v>
      </c>
      <c r="L43" s="20"/>
      <c r="Q43" s="74">
        <v>12051</v>
      </c>
      <c r="R43" s="19" t="s">
        <v>21</v>
      </c>
      <c r="S43" s="44"/>
    </row>
    <row r="44" spans="1:19" ht="14.1" customHeight="1">
      <c r="A44" s="70" t="s">
        <v>115</v>
      </c>
      <c r="B44" s="71" t="s">
        <v>116</v>
      </c>
      <c r="C44" s="16" t="s">
        <v>19</v>
      </c>
      <c r="D44" s="73" t="s">
        <v>61</v>
      </c>
      <c r="E44" s="204"/>
      <c r="J44" s="222">
        <v>18050</v>
      </c>
      <c r="K44" s="223" t="s">
        <v>21</v>
      </c>
      <c r="L44" s="228"/>
      <c r="Q44" s="74">
        <v>18069</v>
      </c>
      <c r="R44" s="19" t="s">
        <v>21</v>
      </c>
      <c r="S44" s="44"/>
    </row>
    <row r="45" spans="1:19" ht="15" customHeight="1" thickBot="1">
      <c r="A45" s="77" t="s">
        <v>117</v>
      </c>
      <c r="B45" s="78" t="s">
        <v>118</v>
      </c>
      <c r="C45" s="24" t="s">
        <v>19</v>
      </c>
      <c r="D45" s="25" t="s">
        <v>61</v>
      </c>
      <c r="E45" s="205"/>
      <c r="J45" s="225">
        <v>0</v>
      </c>
      <c r="K45" s="226" t="s">
        <v>77</v>
      </c>
      <c r="L45" s="20"/>
      <c r="Q45" s="81">
        <v>0</v>
      </c>
      <c r="R45" s="27" t="s">
        <v>77</v>
      </c>
      <c r="S45" s="44"/>
    </row>
    <row r="46" spans="1:19" ht="15" customHeight="1" thickBot="1">
      <c r="A46" s="47"/>
      <c r="B46" s="48"/>
      <c r="C46" s="48"/>
      <c r="D46" s="48"/>
      <c r="E46" s="20"/>
      <c r="J46" s="20"/>
      <c r="K46" s="20"/>
      <c r="Q46" s="56"/>
      <c r="R46" s="56"/>
    </row>
    <row r="47" spans="1:19" ht="18.399999999999999" customHeight="1" thickBot="1">
      <c r="A47" s="102"/>
      <c r="B47" s="7" t="s">
        <v>119</v>
      </c>
      <c r="C47" s="103"/>
      <c r="D47" s="104"/>
      <c r="E47" s="88"/>
      <c r="L47" s="88"/>
      <c r="Q47" s="88"/>
      <c r="R47" s="88"/>
    </row>
    <row r="48" spans="1:19" ht="15" customHeight="1" thickBot="1">
      <c r="A48" s="85" t="s">
        <v>120</v>
      </c>
      <c r="B48" s="32" t="s">
        <v>121</v>
      </c>
      <c r="C48" s="33" t="s">
        <v>19</v>
      </c>
      <c r="D48" s="34" t="s">
        <v>20</v>
      </c>
      <c r="E48" s="205"/>
      <c r="J48" s="232">
        <f>SUM(J41,J28,J18)</f>
        <v>229350</v>
      </c>
      <c r="K48" s="233" t="s">
        <v>21</v>
      </c>
      <c r="L48" s="20"/>
      <c r="Q48" s="232">
        <f>SUM(Q41,Q28,Q18)</f>
        <v>224855.46999999997</v>
      </c>
      <c r="R48" s="233" t="s">
        <v>21</v>
      </c>
      <c r="S48" s="20"/>
    </row>
    <row r="49" spans="1:19" ht="15" customHeight="1" thickBot="1">
      <c r="A49" s="207"/>
      <c r="B49" s="56"/>
      <c r="C49" s="56"/>
      <c r="D49" s="56"/>
      <c r="E49" s="20"/>
      <c r="J49" s="20"/>
      <c r="K49" s="20"/>
      <c r="Q49" s="20"/>
      <c r="R49" s="20"/>
    </row>
    <row r="50" spans="1:19" ht="18.399999999999999" customHeight="1" thickBot="1">
      <c r="A50" s="245"/>
      <c r="B50" s="246" t="s">
        <v>16</v>
      </c>
      <c r="C50" s="247"/>
      <c r="D50" s="248"/>
      <c r="E50" s="88"/>
      <c r="L50" s="20"/>
      <c r="Q50" s="82"/>
      <c r="R50" s="82"/>
    </row>
    <row r="51" spans="1:19" ht="15" customHeight="1" thickBot="1">
      <c r="A51" s="249" t="s">
        <v>122</v>
      </c>
      <c r="B51" s="9" t="s">
        <v>123</v>
      </c>
      <c r="C51" s="10" t="s">
        <v>19</v>
      </c>
      <c r="D51" s="250" t="s">
        <v>61</v>
      </c>
      <c r="E51" s="205"/>
      <c r="J51" s="262">
        <v>-4372</v>
      </c>
      <c r="K51" s="221" t="s">
        <v>27</v>
      </c>
      <c r="L51" s="20"/>
      <c r="Q51" s="68">
        <v>-4421</v>
      </c>
      <c r="R51" s="13" t="s">
        <v>27</v>
      </c>
      <c r="S51" s="20"/>
    </row>
    <row r="52" spans="1:19" ht="15" customHeight="1" thickBot="1">
      <c r="A52" s="251" t="s">
        <v>124</v>
      </c>
      <c r="B52" s="252" t="s">
        <v>125</v>
      </c>
      <c r="C52" s="253" t="s">
        <v>19</v>
      </c>
      <c r="D52" s="254" t="s">
        <v>20</v>
      </c>
      <c r="E52" s="205"/>
      <c r="F52" s="235" t="s">
        <v>126</v>
      </c>
      <c r="G52" s="236" t="s">
        <v>45</v>
      </c>
      <c r="H52" s="236" t="s">
        <v>126</v>
      </c>
      <c r="I52" s="260" t="s">
        <v>45</v>
      </c>
      <c r="J52" s="263">
        <f>J48+J51</f>
        <v>224978</v>
      </c>
      <c r="K52" s="261" t="s">
        <v>21</v>
      </c>
      <c r="L52" s="229"/>
      <c r="M52" s="240">
        <v>52390</v>
      </c>
      <c r="N52" s="241" t="s">
        <v>21</v>
      </c>
      <c r="O52" s="242">
        <v>168044</v>
      </c>
      <c r="P52" s="241" t="s">
        <v>21</v>
      </c>
      <c r="Q52" s="243">
        <f>Q48+Q51</f>
        <v>220434.46999999997</v>
      </c>
      <c r="R52" s="264" t="s">
        <v>21</v>
      </c>
      <c r="S52" s="20"/>
    </row>
    <row r="53" spans="1:19" ht="15" customHeight="1" thickBot="1">
      <c r="A53" s="204"/>
      <c r="B53" s="258"/>
      <c r="C53" s="204"/>
      <c r="D53" s="204"/>
      <c r="E53" s="204"/>
      <c r="F53" s="20"/>
      <c r="G53" s="230"/>
      <c r="H53" s="230"/>
      <c r="I53" s="230"/>
      <c r="J53" s="230"/>
      <c r="K53" s="230"/>
      <c r="M53" s="20"/>
      <c r="N53" s="230"/>
      <c r="O53" s="230"/>
      <c r="P53" s="230"/>
      <c r="Q53" s="230"/>
      <c r="R53" s="230"/>
    </row>
    <row r="54" spans="1:19" ht="18.399999999999999" customHeight="1" thickBot="1">
      <c r="A54" s="245"/>
      <c r="B54" s="246" t="s">
        <v>127</v>
      </c>
      <c r="C54" s="247"/>
      <c r="D54" s="248"/>
      <c r="E54" s="88"/>
      <c r="L54" s="88"/>
      <c r="Q54" s="88"/>
      <c r="R54" s="88"/>
    </row>
    <row r="55" spans="1:19" ht="15" customHeight="1" thickBot="1">
      <c r="A55" s="249" t="s">
        <v>128</v>
      </c>
      <c r="B55" s="9" t="s">
        <v>129</v>
      </c>
      <c r="C55" s="10" t="s">
        <v>130</v>
      </c>
      <c r="D55" s="250" t="s">
        <v>61</v>
      </c>
      <c r="E55" s="205"/>
      <c r="F55" s="237">
        <v>0.08</v>
      </c>
      <c r="G55" s="233" t="s">
        <v>21</v>
      </c>
      <c r="H55" s="82"/>
      <c r="L55" s="219"/>
      <c r="M55" s="89">
        <v>8.1000000000000003E-2</v>
      </c>
      <c r="N55" s="38" t="s">
        <v>21</v>
      </c>
      <c r="O55" s="63"/>
      <c r="Q55" s="20"/>
      <c r="R55" s="20"/>
    </row>
    <row r="56" spans="1:19" ht="15" customHeight="1" thickBot="1">
      <c r="A56" s="251" t="s">
        <v>131</v>
      </c>
      <c r="B56" s="252" t="s">
        <v>132</v>
      </c>
      <c r="C56" s="253" t="s">
        <v>130</v>
      </c>
      <c r="D56" s="254" t="s">
        <v>61</v>
      </c>
      <c r="E56" s="205"/>
      <c r="F56" s="20"/>
      <c r="G56" s="219"/>
      <c r="H56" s="89">
        <v>0.17</v>
      </c>
      <c r="I56" s="38" t="s">
        <v>21</v>
      </c>
      <c r="J56" s="44"/>
      <c r="L56" s="20"/>
      <c r="M56" s="56"/>
      <c r="N56" s="61"/>
      <c r="O56" s="89">
        <v>0.17899999999999999</v>
      </c>
      <c r="P56" s="38" t="s">
        <v>21</v>
      </c>
      <c r="Q56" s="44"/>
      <c r="R56" s="20"/>
    </row>
    <row r="57" spans="1:19" ht="15" customHeight="1" thickBot="1">
      <c r="A57" s="259"/>
      <c r="B57" s="20"/>
      <c r="C57" s="205"/>
      <c r="D57" s="208"/>
      <c r="E57" s="208"/>
      <c r="H57" s="56"/>
      <c r="I57" s="56"/>
      <c r="L57" s="20"/>
      <c r="O57" s="56"/>
      <c r="P57" s="56"/>
      <c r="Q57" s="20"/>
      <c r="R57" s="20"/>
    </row>
    <row r="58" spans="1:19" ht="18.399999999999999" customHeight="1" thickBot="1">
      <c r="A58" s="245"/>
      <c r="B58" s="246" t="s">
        <v>133</v>
      </c>
      <c r="C58" s="247"/>
      <c r="D58" s="248"/>
      <c r="E58" s="88"/>
      <c r="L58" s="20"/>
      <c r="Q58" s="82"/>
      <c r="R58" s="82"/>
    </row>
    <row r="59" spans="1:19" ht="14.1" customHeight="1">
      <c r="A59" s="249" t="s">
        <v>134</v>
      </c>
      <c r="B59" s="9" t="s">
        <v>135</v>
      </c>
      <c r="C59" s="10" t="s">
        <v>19</v>
      </c>
      <c r="D59" s="250" t="s">
        <v>61</v>
      </c>
      <c r="E59" s="205"/>
      <c r="J59" s="220">
        <v>462000</v>
      </c>
      <c r="K59" s="221" t="s">
        <v>21</v>
      </c>
      <c r="L59" s="20"/>
      <c r="Q59" s="68">
        <v>462000</v>
      </c>
      <c r="R59" s="13" t="s">
        <v>21</v>
      </c>
      <c r="S59" s="44"/>
    </row>
    <row r="60" spans="1:19" ht="14.1" customHeight="1">
      <c r="A60" s="256" t="s">
        <v>136</v>
      </c>
      <c r="B60" s="15" t="s">
        <v>137</v>
      </c>
      <c r="C60" s="16" t="s">
        <v>19</v>
      </c>
      <c r="D60" s="257" t="s">
        <v>61</v>
      </c>
      <c r="E60" s="205"/>
      <c r="J60" s="222">
        <v>462000</v>
      </c>
      <c r="K60" s="223" t="s">
        <v>21</v>
      </c>
      <c r="L60" s="20"/>
      <c r="Q60" s="74">
        <v>462000</v>
      </c>
      <c r="R60" s="19" t="s">
        <v>21</v>
      </c>
      <c r="S60" s="44"/>
    </row>
    <row r="61" spans="1:19" ht="14.1" customHeight="1">
      <c r="A61" s="256" t="s">
        <v>138</v>
      </c>
      <c r="B61" s="15" t="s">
        <v>139</v>
      </c>
      <c r="C61" s="16" t="s">
        <v>140</v>
      </c>
      <c r="D61" s="257" t="s">
        <v>20</v>
      </c>
      <c r="E61" s="205"/>
      <c r="J61" s="238">
        <f>(J59-J48)/J59</f>
        <v>0.50357142857142856</v>
      </c>
      <c r="K61" s="223" t="s">
        <v>21</v>
      </c>
      <c r="L61" s="20"/>
      <c r="Q61" s="90">
        <f>(Q59-Q48)/Q59</f>
        <v>0.51329984848484855</v>
      </c>
      <c r="R61" s="19" t="s">
        <v>21</v>
      </c>
      <c r="S61" s="44"/>
    </row>
    <row r="62" spans="1:19" ht="15" customHeight="1" thickBot="1">
      <c r="A62" s="251" t="s">
        <v>141</v>
      </c>
      <c r="B62" s="252" t="s">
        <v>142</v>
      </c>
      <c r="C62" s="253" t="s">
        <v>140</v>
      </c>
      <c r="D62" s="254" t="s">
        <v>20</v>
      </c>
      <c r="E62" s="205"/>
      <c r="J62" s="239">
        <f>(J60-J52)/J60</f>
        <v>0.51303463203463207</v>
      </c>
      <c r="K62" s="226" t="s">
        <v>21</v>
      </c>
      <c r="L62" s="20"/>
      <c r="Q62" s="91">
        <f>(Q60-Q52)/Q60</f>
        <v>0.52286911255411261</v>
      </c>
      <c r="R62" s="27" t="s">
        <v>21</v>
      </c>
      <c r="S62" s="44"/>
    </row>
    <row r="63" spans="1:19" ht="15" customHeight="1" thickBot="1">
      <c r="A63" s="255"/>
      <c r="B63" s="82"/>
      <c r="C63" s="206"/>
      <c r="D63" s="82"/>
      <c r="E63" s="20"/>
      <c r="J63" s="20"/>
      <c r="K63" s="20"/>
      <c r="Q63" s="56"/>
      <c r="R63" s="56"/>
    </row>
    <row r="64" spans="1:19" ht="18.399999999999999" customHeight="1" thickBot="1">
      <c r="A64" s="102"/>
      <c r="B64" s="7" t="s">
        <v>143</v>
      </c>
      <c r="C64" s="103"/>
      <c r="D64" s="104"/>
      <c r="E64" s="88"/>
      <c r="L64" s="20"/>
      <c r="Q64" s="82"/>
      <c r="R64" s="82"/>
    </row>
    <row r="65" spans="1:19" ht="14.1" customHeight="1">
      <c r="A65" s="64" t="s">
        <v>144</v>
      </c>
      <c r="B65" s="9" t="s">
        <v>145</v>
      </c>
      <c r="C65" s="10" t="s">
        <v>19</v>
      </c>
      <c r="D65" s="11" t="s">
        <v>146</v>
      </c>
      <c r="E65" s="205"/>
      <c r="J65" s="220">
        <v>225121</v>
      </c>
      <c r="K65" s="221" t="s">
        <v>21</v>
      </c>
      <c r="L65" s="20"/>
      <c r="Q65" s="92">
        <f>J69</f>
        <v>229352</v>
      </c>
      <c r="R65" s="13" t="s">
        <v>21</v>
      </c>
      <c r="S65" s="44"/>
    </row>
    <row r="66" spans="1:19" ht="14.1" customHeight="1">
      <c r="A66" s="70" t="s">
        <v>147</v>
      </c>
      <c r="B66" s="15" t="s">
        <v>148</v>
      </c>
      <c r="C66" s="16" t="s">
        <v>19</v>
      </c>
      <c r="D66" s="17" t="s">
        <v>146</v>
      </c>
      <c r="E66" s="205"/>
      <c r="J66" s="222">
        <v>304</v>
      </c>
      <c r="K66" s="223" t="s">
        <v>21</v>
      </c>
      <c r="L66" s="20"/>
      <c r="Q66" s="84">
        <f>Q18-J18</f>
        <v>190.64999999999418</v>
      </c>
      <c r="R66" s="19" t="s">
        <v>21</v>
      </c>
      <c r="S66" s="44"/>
    </row>
    <row r="67" spans="1:19" ht="14.1" customHeight="1">
      <c r="A67" s="70" t="s">
        <v>149</v>
      </c>
      <c r="B67" s="15" t="s">
        <v>150</v>
      </c>
      <c r="C67" s="16" t="s">
        <v>19</v>
      </c>
      <c r="D67" s="17" t="s">
        <v>146</v>
      </c>
      <c r="E67" s="205"/>
      <c r="J67" s="222">
        <v>8828</v>
      </c>
      <c r="K67" s="223" t="s">
        <v>27</v>
      </c>
      <c r="L67" s="20"/>
      <c r="Q67" s="84">
        <f>Q28-J28</f>
        <v>-5623.7000000000116</v>
      </c>
      <c r="R67" s="19" t="s">
        <v>27</v>
      </c>
      <c r="S67" s="44"/>
    </row>
    <row r="68" spans="1:19" ht="14.1" customHeight="1">
      <c r="A68" s="70" t="s">
        <v>151</v>
      </c>
      <c r="B68" s="15" t="s">
        <v>152</v>
      </c>
      <c r="C68" s="16" t="s">
        <v>19</v>
      </c>
      <c r="D68" s="17" t="s">
        <v>146</v>
      </c>
      <c r="E68" s="205"/>
      <c r="J68" s="222">
        <v>-4901</v>
      </c>
      <c r="K68" s="223" t="s">
        <v>21</v>
      </c>
      <c r="L68" s="20"/>
      <c r="Q68" s="84">
        <f>Q41-J41</f>
        <v>938.51999999998952</v>
      </c>
      <c r="R68" s="19" t="s">
        <v>21</v>
      </c>
      <c r="S68" s="44"/>
    </row>
    <row r="69" spans="1:19" ht="15" customHeight="1" thickBot="1">
      <c r="A69" s="77" t="s">
        <v>153</v>
      </c>
      <c r="B69" s="78" t="s">
        <v>154</v>
      </c>
      <c r="C69" s="79" t="s">
        <v>19</v>
      </c>
      <c r="D69" s="80" t="s">
        <v>20</v>
      </c>
      <c r="E69" s="204"/>
      <c r="J69" s="234">
        <f>SUM(J65:J68)</f>
        <v>229352</v>
      </c>
      <c r="K69" s="226" t="s">
        <v>21</v>
      </c>
      <c r="L69" s="20"/>
      <c r="Q69" s="86">
        <f>SUM(Q65:Q68)</f>
        <v>224857.46999999997</v>
      </c>
      <c r="R69" s="27" t="s">
        <v>21</v>
      </c>
      <c r="S69" s="44"/>
    </row>
    <row r="70" spans="1:19" ht="15" customHeight="1" thickBot="1">
      <c r="A70" s="47"/>
      <c r="B70" s="48"/>
      <c r="C70" s="48"/>
      <c r="D70" s="48"/>
      <c r="E70" s="20"/>
      <c r="J70" s="82"/>
      <c r="K70" s="82"/>
      <c r="Q70" s="48"/>
      <c r="R70" s="48"/>
    </row>
    <row r="71" spans="1:19" ht="14.1" customHeight="1">
      <c r="A71" s="64" t="s">
        <v>155</v>
      </c>
      <c r="B71" s="9" t="s">
        <v>156</v>
      </c>
      <c r="C71" s="10" t="s">
        <v>19</v>
      </c>
      <c r="D71" s="11" t="s">
        <v>146</v>
      </c>
      <c r="E71" s="205"/>
      <c r="J71" s="68">
        <v>-4122</v>
      </c>
      <c r="K71" s="13" t="s">
        <v>27</v>
      </c>
      <c r="L71" s="44"/>
      <c r="Q71" s="92">
        <f>J72</f>
        <v>-4372</v>
      </c>
      <c r="R71" s="13" t="s">
        <v>27</v>
      </c>
      <c r="S71" s="44"/>
    </row>
    <row r="72" spans="1:19" ht="25.5">
      <c r="A72" s="70" t="s">
        <v>157</v>
      </c>
      <c r="B72" s="15" t="s">
        <v>255</v>
      </c>
      <c r="C72" s="16" t="s">
        <v>19</v>
      </c>
      <c r="D72" s="17" t="s">
        <v>61</v>
      </c>
      <c r="E72" s="205"/>
      <c r="J72" s="74">
        <v>-4372</v>
      </c>
      <c r="K72" s="19" t="s">
        <v>27</v>
      </c>
      <c r="L72" s="44"/>
      <c r="Q72" s="74">
        <v>-4421</v>
      </c>
      <c r="R72" s="19" t="s">
        <v>27</v>
      </c>
      <c r="S72" s="44"/>
    </row>
    <row r="73" spans="1:19" ht="12.4" customHeight="1" thickBot="1">
      <c r="A73" s="77" t="s">
        <v>158</v>
      </c>
      <c r="B73" s="23" t="s">
        <v>329</v>
      </c>
      <c r="C73" s="24" t="s">
        <v>19</v>
      </c>
      <c r="D73" s="25" t="s">
        <v>20</v>
      </c>
      <c r="E73" s="205"/>
      <c r="J73" s="86">
        <f>J72-J71</f>
        <v>-250</v>
      </c>
      <c r="K73" s="27" t="s">
        <v>27</v>
      </c>
      <c r="L73" s="44"/>
      <c r="Q73" s="86">
        <f>Q72-Q71</f>
        <v>-49</v>
      </c>
      <c r="R73" s="27" t="s">
        <v>27</v>
      </c>
      <c r="S73" s="44"/>
    </row>
    <row r="74" spans="1:19" ht="15" customHeight="1" thickBot="1">
      <c r="A74" s="47"/>
      <c r="B74" s="48"/>
      <c r="C74" s="28"/>
      <c r="D74" s="28"/>
      <c r="E74" s="205"/>
      <c r="J74" s="56"/>
      <c r="K74" s="56"/>
      <c r="Q74" s="56"/>
      <c r="R74" s="56"/>
    </row>
    <row r="75" spans="1:19" ht="18.399999999999999" customHeight="1" thickBot="1">
      <c r="A75" s="102"/>
      <c r="B75" s="7" t="s">
        <v>159</v>
      </c>
      <c r="C75" s="103"/>
      <c r="D75" s="104"/>
      <c r="E75" s="88"/>
      <c r="L75" s="20"/>
      <c r="Q75" s="82"/>
      <c r="R75" s="82"/>
    </row>
    <row r="76" spans="1:19" ht="14.1" customHeight="1">
      <c r="A76" s="64" t="s">
        <v>160</v>
      </c>
      <c r="B76" s="9" t="s">
        <v>161</v>
      </c>
      <c r="C76" s="10" t="s">
        <v>19</v>
      </c>
      <c r="D76" s="11" t="s">
        <v>61</v>
      </c>
      <c r="E76" s="205"/>
      <c r="J76" s="220">
        <v>982</v>
      </c>
      <c r="K76" s="221" t="s">
        <v>62</v>
      </c>
      <c r="L76" s="20"/>
      <c r="Q76" s="93">
        <v>-805.82</v>
      </c>
      <c r="R76" s="13" t="s">
        <v>62</v>
      </c>
      <c r="S76" s="44"/>
    </row>
    <row r="77" spans="1:19" ht="15" customHeight="1" thickBot="1">
      <c r="A77" s="77" t="s">
        <v>162</v>
      </c>
      <c r="B77" s="23" t="s">
        <v>163</v>
      </c>
      <c r="C77" s="24" t="s">
        <v>19</v>
      </c>
      <c r="D77" s="25" t="s">
        <v>61</v>
      </c>
      <c r="E77" s="205"/>
      <c r="J77" s="225">
        <v>473</v>
      </c>
      <c r="K77" s="226" t="s">
        <v>62</v>
      </c>
      <c r="L77" s="20"/>
      <c r="Q77" s="94">
        <v>83.04</v>
      </c>
      <c r="R77" s="27" t="s">
        <v>62</v>
      </c>
      <c r="S77" s="44"/>
    </row>
    <row r="78" spans="1:19" ht="14.1" customHeight="1">
      <c r="A78" s="56"/>
      <c r="B78" s="56"/>
      <c r="C78" s="56"/>
      <c r="D78" s="56"/>
      <c r="E78" s="20"/>
      <c r="J78" s="20"/>
      <c r="K78" s="20"/>
      <c r="Q78" s="56"/>
      <c r="R78" s="56"/>
    </row>
    <row r="79" spans="1:19" ht="14.1" customHeight="1"/>
    <row r="80" spans="1:19" ht="15" customHeight="1" thickBot="1"/>
    <row r="81" spans="1:12" ht="14.1" customHeight="1">
      <c r="A81" s="60"/>
      <c r="B81" s="56"/>
      <c r="C81" s="56"/>
      <c r="D81" s="56"/>
      <c r="E81" s="56"/>
      <c r="F81" s="61"/>
      <c r="G81" s="44"/>
      <c r="L81" s="20"/>
    </row>
    <row r="82" spans="1:12" ht="14.1" customHeight="1">
      <c r="A82" s="180" t="s">
        <v>49</v>
      </c>
      <c r="D82" s="182" t="s">
        <v>50</v>
      </c>
      <c r="E82" s="182"/>
      <c r="G82" s="44"/>
    </row>
    <row r="83" spans="1:12" ht="14.1" customHeight="1">
      <c r="A83" s="181"/>
      <c r="G83" s="44"/>
    </row>
    <row r="84" spans="1:12" ht="14.1" customHeight="1">
      <c r="A84" s="180" t="s">
        <v>51</v>
      </c>
      <c r="D84" s="182" t="s">
        <v>50</v>
      </c>
      <c r="E84" s="182"/>
      <c r="G84" s="44"/>
    </row>
    <row r="85" spans="1:12" ht="14.1" customHeight="1">
      <c r="A85" s="181"/>
      <c r="G85" s="44"/>
    </row>
    <row r="86" spans="1:12" ht="14.1" customHeight="1">
      <c r="A86" s="180" t="s">
        <v>328</v>
      </c>
      <c r="D86" s="182" t="s">
        <v>52</v>
      </c>
      <c r="E86" s="182"/>
      <c r="G86" s="44"/>
    </row>
    <row r="87" spans="1:12" ht="15" customHeight="1" thickBot="1">
      <c r="A87" s="63"/>
      <c r="G87" s="44"/>
    </row>
    <row r="88" spans="1:12">
      <c r="A88" s="56"/>
      <c r="B88" s="56"/>
      <c r="C88" s="56"/>
      <c r="D88" s="56"/>
      <c r="E88" s="56"/>
      <c r="F88" s="56"/>
      <c r="L88" s="20"/>
    </row>
  </sheetData>
  <mergeCells count="20">
    <mergeCell ref="C11:C12"/>
    <mergeCell ref="D11:D12"/>
    <mergeCell ref="A11:A12"/>
    <mergeCell ref="B10:B12"/>
    <mergeCell ref="Q11:Q12"/>
    <mergeCell ref="G11:G12"/>
    <mergeCell ref="H11:H12"/>
    <mergeCell ref="F10:K10"/>
    <mergeCell ref="F9:K9"/>
    <mergeCell ref="F11:F12"/>
    <mergeCell ref="I11:I12"/>
    <mergeCell ref="J11:J12"/>
    <mergeCell ref="K11:K12"/>
    <mergeCell ref="M9:R9"/>
    <mergeCell ref="M10:R10"/>
    <mergeCell ref="O11:O12"/>
    <mergeCell ref="P11:P12"/>
    <mergeCell ref="N11:N12"/>
    <mergeCell ref="M11:M12"/>
    <mergeCell ref="R11:R12"/>
  </mergeCells>
  <dataValidations count="1">
    <dataValidation type="list" allowBlank="1" sqref="K59:K62 N55 K51:K52 K25:K32 K76:K77 K15:K22 K65:K69 P56 K35:K45 K48 I56 I52 G52 G55 K71:K73" xr:uid="{00000000-0002-0000-0100-000000000000}"/>
  </dataValidations>
  <pageMargins left="0.75" right="0.75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S50"/>
  <sheetViews>
    <sheetView showRuler="0" zoomScaleNormal="100" workbookViewId="0">
      <selection sqref="A1:XFD1048576"/>
    </sheetView>
  </sheetViews>
  <sheetFormatPr defaultColWidth="13.7109375" defaultRowHeight="12.75"/>
  <cols>
    <col min="1" max="1" width="35.28515625" customWidth="1"/>
    <col min="2" max="2" width="79.28515625" customWidth="1"/>
    <col min="3" max="3" width="14.42578125" customWidth="1"/>
    <col min="4" max="4" width="9.28515625" customWidth="1"/>
    <col min="5" max="5" width="3.5703125" customWidth="1"/>
    <col min="6" max="6" width="20" customWidth="1"/>
    <col min="7" max="7" width="14.28515625" customWidth="1"/>
    <col min="8" max="8" width="20.28515625" customWidth="1"/>
    <col min="9" max="9" width="12.28515625" customWidth="1"/>
    <col min="10" max="10" width="19.28515625" customWidth="1"/>
    <col min="11" max="11" width="12.28515625" customWidth="1"/>
    <col min="12" max="12" width="3.5703125" customWidth="1"/>
    <col min="13" max="13" width="14.28515625" customWidth="1"/>
    <col min="14" max="14" width="7.28515625" customWidth="1"/>
    <col min="15" max="15" width="14.28515625" customWidth="1"/>
    <col min="16" max="16" width="7.28515625" customWidth="1"/>
    <col min="17" max="17" width="14.28515625" customWidth="1"/>
    <col min="18" max="18" width="7.28515625" customWidth="1"/>
    <col min="19" max="19" width="3.42578125" customWidth="1"/>
    <col min="20" max="199" width="9.28515625" customWidth="1"/>
  </cols>
  <sheetData>
    <row r="1" spans="1:19" ht="22.5" customHeight="1">
      <c r="A1" s="174" t="s">
        <v>0</v>
      </c>
    </row>
    <row r="2" spans="1:19" ht="22.5" customHeight="1">
      <c r="A2" s="175"/>
    </row>
    <row r="3" spans="1:19" ht="23.25" customHeight="1">
      <c r="A3" s="176" t="s">
        <v>1</v>
      </c>
    </row>
    <row r="4" spans="1:19" ht="16.899999999999999" customHeight="1">
      <c r="A4" s="40"/>
      <c r="B4" s="95"/>
      <c r="C4" s="97"/>
      <c r="D4" s="97"/>
      <c r="E4" s="97"/>
    </row>
    <row r="5" spans="1:19" ht="16.899999999999999" customHeight="1"/>
    <row r="6" spans="1:19" ht="65.849999999999994" customHeight="1">
      <c r="A6" s="186" t="s">
        <v>53</v>
      </c>
      <c r="B6" s="42"/>
      <c r="C6" s="42"/>
      <c r="D6" s="43"/>
      <c r="E6" s="44"/>
    </row>
    <row r="7" spans="1:19" ht="23.25" customHeight="1">
      <c r="A7" s="187" t="s">
        <v>164</v>
      </c>
      <c r="B7" s="45"/>
      <c r="C7" s="45"/>
      <c r="D7" s="46"/>
      <c r="E7" s="44"/>
    </row>
    <row r="8" spans="1:19" ht="26.65" customHeight="1">
      <c r="A8" s="47"/>
      <c r="B8" s="48"/>
      <c r="C8" s="48"/>
      <c r="D8" s="48"/>
    </row>
    <row r="9" spans="1:19" ht="18.399999999999999" customHeight="1">
      <c r="A9" s="1" t="s">
        <v>4</v>
      </c>
      <c r="B9" s="2" t="s">
        <v>5</v>
      </c>
      <c r="C9" s="3" t="s">
        <v>6</v>
      </c>
      <c r="D9" s="4" t="s">
        <v>7</v>
      </c>
      <c r="E9" s="98"/>
      <c r="F9" s="300" t="s">
        <v>8</v>
      </c>
      <c r="G9" s="304"/>
      <c r="H9" s="304"/>
      <c r="I9" s="304"/>
      <c r="J9" s="304"/>
      <c r="K9" s="301"/>
      <c r="L9" s="179"/>
      <c r="M9" s="300" t="s">
        <v>9</v>
      </c>
      <c r="N9" s="304"/>
      <c r="O9" s="304"/>
      <c r="P9" s="304"/>
      <c r="Q9" s="304"/>
      <c r="R9" s="301"/>
      <c r="S9" s="44"/>
    </row>
    <row r="10" spans="1:19" ht="16.899999999999999" customHeight="1">
      <c r="A10" s="5" t="s">
        <v>10</v>
      </c>
      <c r="B10" s="50"/>
      <c r="C10" s="51"/>
      <c r="D10" s="6" t="s">
        <v>11</v>
      </c>
      <c r="E10" s="98"/>
      <c r="F10" s="302" t="s">
        <v>12</v>
      </c>
      <c r="G10" s="305"/>
      <c r="H10" s="305"/>
      <c r="I10" s="305"/>
      <c r="J10" s="305"/>
      <c r="K10" s="303"/>
      <c r="L10" s="179"/>
      <c r="M10" s="302" t="s">
        <v>13</v>
      </c>
      <c r="N10" s="305"/>
      <c r="O10" s="305"/>
      <c r="P10" s="305"/>
      <c r="Q10" s="305"/>
      <c r="R10" s="303"/>
      <c r="S10" s="44"/>
    </row>
    <row r="11" spans="1:19" ht="34.15" customHeight="1">
      <c r="A11" s="52"/>
      <c r="B11" s="53"/>
      <c r="C11" s="54"/>
      <c r="D11" s="55"/>
      <c r="E11" s="98"/>
      <c r="F11" s="188" t="s">
        <v>55</v>
      </c>
      <c r="G11" s="189" t="s">
        <v>15</v>
      </c>
      <c r="H11" s="190" t="s">
        <v>56</v>
      </c>
      <c r="I11" s="189" t="s">
        <v>15</v>
      </c>
      <c r="J11" s="189" t="s">
        <v>57</v>
      </c>
      <c r="K11" s="191" t="s">
        <v>15</v>
      </c>
      <c r="L11" s="179"/>
      <c r="M11" s="188" t="s">
        <v>55</v>
      </c>
      <c r="N11" s="189" t="s">
        <v>15</v>
      </c>
      <c r="O11" s="190" t="s">
        <v>56</v>
      </c>
      <c r="P11" s="189" t="s">
        <v>15</v>
      </c>
      <c r="Q11" s="189" t="s">
        <v>57</v>
      </c>
      <c r="R11" s="191" t="s">
        <v>15</v>
      </c>
      <c r="S11" s="44"/>
    </row>
    <row r="12" spans="1:19" ht="17.649999999999999" customHeight="1">
      <c r="A12" s="101"/>
      <c r="B12" s="48"/>
      <c r="C12" s="28"/>
      <c r="D12" s="28"/>
      <c r="F12" s="56"/>
      <c r="G12" s="56"/>
      <c r="H12" s="56"/>
      <c r="I12" s="56"/>
      <c r="J12" s="56"/>
      <c r="K12" s="56"/>
      <c r="M12" s="56"/>
      <c r="N12" s="56"/>
      <c r="O12" s="56"/>
      <c r="P12" s="56"/>
      <c r="Q12" s="56"/>
      <c r="R12" s="56"/>
    </row>
    <row r="13" spans="1:19" ht="18.399999999999999" customHeight="1" thickBot="1">
      <c r="A13" s="102"/>
      <c r="B13" s="7" t="s">
        <v>165</v>
      </c>
      <c r="C13" s="103"/>
      <c r="D13" s="104"/>
      <c r="E13" s="105"/>
    </row>
    <row r="14" spans="1:19" ht="15" customHeight="1">
      <c r="A14" s="64" t="s">
        <v>166</v>
      </c>
      <c r="B14" s="9" t="s">
        <v>167</v>
      </c>
      <c r="C14" s="10" t="s">
        <v>168</v>
      </c>
      <c r="D14" s="11" t="s">
        <v>61</v>
      </c>
      <c r="E14" s="49"/>
      <c r="F14" s="108" t="s">
        <v>44</v>
      </c>
      <c r="G14" s="109" t="s">
        <v>45</v>
      </c>
      <c r="H14" s="109" t="s">
        <v>44</v>
      </c>
      <c r="I14" s="109" t="s">
        <v>45</v>
      </c>
      <c r="J14" s="109" t="s">
        <v>44</v>
      </c>
      <c r="K14" s="110" t="s">
        <v>45</v>
      </c>
      <c r="L14" s="49"/>
      <c r="M14" s="111">
        <v>88.6</v>
      </c>
      <c r="N14" s="69" t="s">
        <v>46</v>
      </c>
      <c r="O14" s="112">
        <v>92.6</v>
      </c>
      <c r="P14" s="69" t="s">
        <v>46</v>
      </c>
      <c r="Q14" s="113">
        <v>90.2</v>
      </c>
      <c r="R14" s="13" t="s">
        <v>46</v>
      </c>
      <c r="S14" s="20"/>
    </row>
    <row r="15" spans="1:19" ht="15" customHeight="1">
      <c r="A15" s="70" t="s">
        <v>169</v>
      </c>
      <c r="B15" s="15" t="s">
        <v>170</v>
      </c>
      <c r="C15" s="16" t="s">
        <v>171</v>
      </c>
      <c r="D15" s="17" t="s">
        <v>61</v>
      </c>
      <c r="E15" s="49"/>
      <c r="F15" s="74">
        <v>570</v>
      </c>
      <c r="G15" s="75" t="s">
        <v>172</v>
      </c>
      <c r="H15" s="114">
        <v>487</v>
      </c>
      <c r="I15" s="75" t="s">
        <v>172</v>
      </c>
      <c r="J15" s="115">
        <f>F15+H15</f>
        <v>1057</v>
      </c>
      <c r="K15" s="19" t="s">
        <v>172</v>
      </c>
      <c r="L15" s="49"/>
      <c r="M15" s="116">
        <v>637.69180486404002</v>
      </c>
      <c r="N15" s="75" t="s">
        <v>172</v>
      </c>
      <c r="O15" s="117">
        <v>530.76819513596001</v>
      </c>
      <c r="P15" s="75" t="s">
        <v>172</v>
      </c>
      <c r="Q15" s="118">
        <f>M15+O15</f>
        <v>1168.46</v>
      </c>
      <c r="R15" s="19" t="s">
        <v>172</v>
      </c>
      <c r="S15" s="20"/>
    </row>
    <row r="16" spans="1:19" ht="15" customHeight="1" thickBot="1">
      <c r="A16" s="70" t="s">
        <v>173</v>
      </c>
      <c r="B16" s="15" t="s">
        <v>43</v>
      </c>
      <c r="C16" s="16" t="s">
        <v>19</v>
      </c>
      <c r="D16" s="17" t="s">
        <v>20</v>
      </c>
      <c r="E16" s="49"/>
      <c r="F16" s="119" t="s">
        <v>44</v>
      </c>
      <c r="G16" s="120" t="s">
        <v>45</v>
      </c>
      <c r="H16" s="121" t="s">
        <v>44</v>
      </c>
      <c r="I16" s="121" t="s">
        <v>45</v>
      </c>
      <c r="J16" s="121" t="s">
        <v>44</v>
      </c>
      <c r="K16" s="122" t="s">
        <v>45</v>
      </c>
      <c r="L16" s="49"/>
      <c r="M16" s="76">
        <f>M14*M$15</f>
        <v>56499.493910953941</v>
      </c>
      <c r="N16" s="75" t="s">
        <v>46</v>
      </c>
      <c r="O16" s="87">
        <f>O14*O$15</f>
        <v>49149.134869589892</v>
      </c>
      <c r="P16" s="140" t="s">
        <v>46</v>
      </c>
      <c r="Q16" s="87">
        <f>Q14*Q$15</f>
        <v>105395.092</v>
      </c>
      <c r="R16" s="27" t="s">
        <v>46</v>
      </c>
      <c r="S16" s="20"/>
    </row>
    <row r="17" spans="1:18" ht="15" customHeight="1">
      <c r="A17" s="70" t="s">
        <v>174</v>
      </c>
      <c r="B17" s="15" t="s">
        <v>175</v>
      </c>
      <c r="C17" s="16" t="s">
        <v>168</v>
      </c>
      <c r="D17" s="17" t="s">
        <v>61</v>
      </c>
      <c r="E17" s="49"/>
      <c r="F17" s="74">
        <v>215</v>
      </c>
      <c r="G17" s="19" t="s">
        <v>176</v>
      </c>
      <c r="H17" s="60"/>
      <c r="I17" s="56"/>
      <c r="J17" s="56"/>
      <c r="K17" s="56"/>
      <c r="M17" s="123">
        <v>117.5</v>
      </c>
      <c r="N17" s="19" t="s">
        <v>46</v>
      </c>
      <c r="O17" s="20"/>
      <c r="P17" s="20"/>
      <c r="Q17" s="20"/>
      <c r="R17" s="20"/>
    </row>
    <row r="18" spans="1:18" ht="15" customHeight="1" thickBot="1">
      <c r="A18" s="70" t="s">
        <v>177</v>
      </c>
      <c r="B18" s="15" t="s">
        <v>178</v>
      </c>
      <c r="C18" s="16" t="s">
        <v>168</v>
      </c>
      <c r="D18" s="17" t="s">
        <v>61</v>
      </c>
      <c r="E18" s="49"/>
      <c r="F18" s="81">
        <v>165</v>
      </c>
      <c r="G18" s="27" t="s">
        <v>176</v>
      </c>
      <c r="H18" s="63"/>
      <c r="M18" s="81">
        <v>76</v>
      </c>
      <c r="N18" s="27" t="s">
        <v>46</v>
      </c>
      <c r="O18" s="20"/>
    </row>
    <row r="19" spans="1:18" ht="15" customHeight="1">
      <c r="A19" s="70" t="s">
        <v>179</v>
      </c>
      <c r="B19" s="15" t="s">
        <v>180</v>
      </c>
      <c r="C19" s="16" t="s">
        <v>168</v>
      </c>
      <c r="D19" s="17" t="s">
        <v>61</v>
      </c>
      <c r="E19" s="44"/>
      <c r="F19" s="56"/>
      <c r="G19" s="61"/>
      <c r="H19" s="68">
        <v>182</v>
      </c>
      <c r="I19" s="13" t="s">
        <v>176</v>
      </c>
      <c r="J19" s="44"/>
      <c r="M19" s="56"/>
      <c r="N19" s="20"/>
      <c r="O19" s="265">
        <v>75.2</v>
      </c>
      <c r="P19" s="221" t="s">
        <v>46</v>
      </c>
      <c r="Q19" s="20"/>
    </row>
    <row r="20" spans="1:18" ht="15" customHeight="1" thickBot="1">
      <c r="A20" s="77" t="s">
        <v>181</v>
      </c>
      <c r="B20" s="23" t="s">
        <v>182</v>
      </c>
      <c r="C20" s="24" t="s">
        <v>168</v>
      </c>
      <c r="D20" s="25" t="s">
        <v>61</v>
      </c>
      <c r="E20" s="44"/>
      <c r="H20" s="81">
        <v>157</v>
      </c>
      <c r="I20" s="27" t="s">
        <v>176</v>
      </c>
      <c r="J20" s="44"/>
      <c r="O20" s="266">
        <v>101.7</v>
      </c>
      <c r="P20" s="226" t="s">
        <v>46</v>
      </c>
      <c r="Q20" s="20"/>
    </row>
    <row r="21" spans="1:18" ht="14.1" customHeight="1">
      <c r="A21" s="56"/>
      <c r="B21" s="56"/>
      <c r="C21" s="56"/>
      <c r="D21" s="56"/>
      <c r="H21" s="56"/>
      <c r="I21" s="57"/>
      <c r="O21" s="20"/>
      <c r="P21" s="20"/>
    </row>
    <row r="22" spans="1:18" ht="14.1" customHeight="1"/>
    <row r="23" spans="1:18" ht="15" customHeight="1"/>
    <row r="24" spans="1:18" ht="14.1" customHeight="1">
      <c r="A24" s="60"/>
      <c r="B24" s="56"/>
      <c r="C24" s="56"/>
      <c r="D24" s="56"/>
      <c r="E24" s="56"/>
      <c r="F24" s="61"/>
      <c r="G24" s="44"/>
    </row>
    <row r="25" spans="1:18" ht="14.1" customHeight="1">
      <c r="A25" s="180" t="s">
        <v>49</v>
      </c>
      <c r="D25" s="182" t="s">
        <v>50</v>
      </c>
      <c r="G25" s="44"/>
    </row>
    <row r="26" spans="1:18" ht="14.1" customHeight="1">
      <c r="A26" s="181"/>
      <c r="G26" s="44"/>
    </row>
    <row r="27" spans="1:18" ht="14.1" customHeight="1">
      <c r="A27" s="180" t="s">
        <v>51</v>
      </c>
      <c r="D27" s="182" t="s">
        <v>50</v>
      </c>
      <c r="G27" s="44"/>
    </row>
    <row r="28" spans="1:18" ht="14.1" customHeight="1">
      <c r="A28" s="181"/>
      <c r="G28" s="44"/>
    </row>
    <row r="29" spans="1:18" ht="14.1" customHeight="1">
      <c r="A29" s="180" t="s">
        <v>328</v>
      </c>
      <c r="D29" s="182" t="s">
        <v>52</v>
      </c>
      <c r="G29" s="44"/>
    </row>
    <row r="30" spans="1:18" ht="15" customHeight="1">
      <c r="A30" s="63"/>
      <c r="G30" s="44"/>
    </row>
    <row r="31" spans="1:18" ht="15" customHeight="1">
      <c r="A31" s="56"/>
      <c r="B31" s="56"/>
      <c r="C31" s="56"/>
      <c r="D31" s="56"/>
      <c r="E31" s="56"/>
      <c r="F31" s="56"/>
    </row>
    <row r="32" spans="1:1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mergeCells count="4">
    <mergeCell ref="M9:R9"/>
    <mergeCell ref="M10:R10"/>
    <mergeCell ref="F10:K10"/>
    <mergeCell ref="F9:K9"/>
  </mergeCells>
  <dataValidations count="1">
    <dataValidation type="list" allowBlank="1" sqref="I19:I20 G14:G18 I14:I16 K14:K16 N14:N18 P14:P16 R14:R16 P19:P20" xr:uid="{00000000-0002-0000-0200-000000000000}"/>
  </dataValidations>
  <pageMargins left="0.75" right="0.75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AI68"/>
  <sheetViews>
    <sheetView showRuler="0" zoomScaleNormal="100" workbookViewId="0">
      <selection sqref="A1:XFD1048576"/>
    </sheetView>
  </sheetViews>
  <sheetFormatPr defaultColWidth="13.7109375" defaultRowHeight="12.75"/>
  <cols>
    <col min="1" max="1" width="10.42578125" customWidth="1"/>
    <col min="2" max="2" width="68.42578125" customWidth="1"/>
    <col min="3" max="3" width="7.28515625" customWidth="1"/>
    <col min="4" max="4" width="9.7109375" customWidth="1"/>
    <col min="5" max="5" width="3.42578125" customWidth="1"/>
    <col min="6" max="6" width="18.28515625" customWidth="1"/>
    <col min="7" max="7" width="9.28515625" customWidth="1"/>
    <col min="8" max="8" width="21.7109375" customWidth="1"/>
    <col min="9" max="9" width="14.42578125" customWidth="1"/>
    <col min="10" max="10" width="18.28515625" customWidth="1"/>
    <col min="11" max="11" width="13.5703125" customWidth="1"/>
    <col min="12" max="12" width="21.7109375" customWidth="1"/>
    <col min="13" max="13" width="14.28515625" customWidth="1"/>
    <col min="14" max="14" width="20.7109375" customWidth="1"/>
    <col min="15" max="15" width="17" customWidth="1"/>
    <col min="16" max="16" width="18.28515625" customWidth="1"/>
    <col min="17" max="17" width="4.28515625" customWidth="1"/>
    <col min="18" max="18" width="18.28515625" customWidth="1"/>
    <col min="19" max="19" width="4.28515625" customWidth="1"/>
    <col min="20" max="20" width="3.42578125" customWidth="1"/>
    <col min="21" max="21" width="18.28515625" customWidth="1"/>
    <col min="22" max="22" width="7.7109375" customWidth="1"/>
    <col min="23" max="23" width="21.7109375" customWidth="1"/>
    <col min="24" max="24" width="6.5703125" customWidth="1"/>
    <col min="25" max="25" width="18.28515625" customWidth="1"/>
    <col min="26" max="26" width="5.28515625" customWidth="1"/>
    <col min="27" max="27" width="18.28515625" customWidth="1"/>
    <col min="28" max="28" width="9.28515625" customWidth="1"/>
    <col min="29" max="29" width="18.28515625" customWidth="1"/>
    <col min="30" max="30" width="7.7109375" customWidth="1"/>
    <col min="31" max="31" width="18.28515625" customWidth="1"/>
    <col min="32" max="32" width="9.28515625" customWidth="1"/>
    <col min="33" max="33" width="18.28515625" customWidth="1"/>
    <col min="34" max="34" width="7.5703125" customWidth="1"/>
    <col min="35" max="35" width="6" customWidth="1"/>
    <col min="36" max="202" width="9.28515625" customWidth="1"/>
  </cols>
  <sheetData>
    <row r="1" spans="1:35" ht="20.65" customHeight="1">
      <c r="A1" s="174" t="s">
        <v>0</v>
      </c>
    </row>
    <row r="2" spans="1:35" ht="22.15" customHeight="1">
      <c r="A2" s="175"/>
    </row>
    <row r="3" spans="1:35" ht="22.5" customHeight="1">
      <c r="A3" s="176" t="s">
        <v>1</v>
      </c>
    </row>
    <row r="4" spans="1:35" ht="16.899999999999999" customHeight="1">
      <c r="A4" s="40"/>
      <c r="B4" s="95"/>
      <c r="C4" s="97"/>
      <c r="D4" s="97"/>
      <c r="E4" s="97"/>
      <c r="F4" s="97"/>
    </row>
    <row r="5" spans="1:35" ht="16.899999999999999" customHeight="1"/>
    <row r="6" spans="1:35" ht="49.5" customHeight="1">
      <c r="A6" s="186" t="s">
        <v>53</v>
      </c>
      <c r="B6" s="42"/>
      <c r="C6" s="42"/>
      <c r="D6" s="43"/>
      <c r="E6" s="44"/>
    </row>
    <row r="7" spans="1:35" ht="19.5" customHeight="1">
      <c r="A7" s="187" t="s">
        <v>183</v>
      </c>
      <c r="B7" s="45"/>
      <c r="C7" s="45"/>
      <c r="D7" s="46"/>
      <c r="E7" s="44"/>
    </row>
    <row r="8" spans="1:35" ht="25.15" customHeight="1">
      <c r="A8" s="153"/>
      <c r="B8" s="48"/>
      <c r="C8" s="48"/>
      <c r="D8" s="48"/>
    </row>
    <row r="9" spans="1:35" ht="16.899999999999999" customHeight="1">
      <c r="A9" s="1" t="s">
        <v>4</v>
      </c>
      <c r="B9" s="124" t="s">
        <v>5</v>
      </c>
      <c r="C9" s="125" t="s">
        <v>6</v>
      </c>
      <c r="D9" s="4" t="s">
        <v>7</v>
      </c>
      <c r="E9" s="154"/>
      <c r="F9" s="323" t="s">
        <v>8</v>
      </c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5"/>
      <c r="T9" s="194"/>
      <c r="U9" s="323" t="s">
        <v>184</v>
      </c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/>
      <c r="AH9" s="325"/>
      <c r="AI9" s="155"/>
    </row>
    <row r="10" spans="1:35" ht="18.399999999999999" customHeight="1">
      <c r="A10" s="5" t="s">
        <v>10</v>
      </c>
      <c r="B10" s="156"/>
      <c r="C10" s="157"/>
      <c r="D10" s="100" t="s">
        <v>11</v>
      </c>
      <c r="E10" s="154"/>
      <c r="F10" s="320" t="s">
        <v>12</v>
      </c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2"/>
      <c r="T10" s="194"/>
      <c r="U10" s="320" t="s">
        <v>13</v>
      </c>
      <c r="V10" s="321"/>
      <c r="W10" s="321"/>
      <c r="X10" s="321"/>
      <c r="Y10" s="321"/>
      <c r="Z10" s="321"/>
      <c r="AA10" s="321"/>
      <c r="AB10" s="321"/>
      <c r="AC10" s="321"/>
      <c r="AD10" s="321"/>
      <c r="AE10" s="321"/>
      <c r="AF10" s="321"/>
      <c r="AG10" s="321"/>
      <c r="AH10" s="322"/>
      <c r="AI10" s="155"/>
    </row>
    <row r="11" spans="1:35" ht="50.85" customHeight="1">
      <c r="A11" s="52"/>
      <c r="B11" s="53"/>
      <c r="C11" s="54"/>
      <c r="D11" s="55"/>
      <c r="E11" s="98"/>
      <c r="F11" s="195" t="s">
        <v>185</v>
      </c>
      <c r="G11" s="196" t="s">
        <v>15</v>
      </c>
      <c r="H11" s="195" t="s">
        <v>186</v>
      </c>
      <c r="I11" s="196" t="s">
        <v>15</v>
      </c>
      <c r="J11" s="195" t="s">
        <v>187</v>
      </c>
      <c r="K11" s="196" t="s">
        <v>15</v>
      </c>
      <c r="L11" s="197" t="s">
        <v>188</v>
      </c>
      <c r="M11" s="196" t="s">
        <v>15</v>
      </c>
      <c r="N11" s="197" t="s">
        <v>189</v>
      </c>
      <c r="O11" s="196" t="s">
        <v>15</v>
      </c>
      <c r="P11" s="197" t="s">
        <v>190</v>
      </c>
      <c r="Q11" s="196" t="s">
        <v>15</v>
      </c>
      <c r="R11" s="198" t="s">
        <v>191</v>
      </c>
      <c r="S11" s="196" t="s">
        <v>15</v>
      </c>
      <c r="T11" s="179"/>
      <c r="U11" s="195" t="s">
        <v>185</v>
      </c>
      <c r="V11" s="196" t="s">
        <v>15</v>
      </c>
      <c r="W11" s="195" t="s">
        <v>186</v>
      </c>
      <c r="X11" s="196" t="s">
        <v>15</v>
      </c>
      <c r="Y11" s="195" t="s">
        <v>187</v>
      </c>
      <c r="Z11" s="196" t="s">
        <v>15</v>
      </c>
      <c r="AA11" s="197" t="s">
        <v>188</v>
      </c>
      <c r="AB11" s="196" t="s">
        <v>15</v>
      </c>
      <c r="AC11" s="197" t="s">
        <v>189</v>
      </c>
      <c r="AD11" s="196" t="s">
        <v>15</v>
      </c>
      <c r="AE11" s="197" t="s">
        <v>190</v>
      </c>
      <c r="AF11" s="196" t="s">
        <v>15</v>
      </c>
      <c r="AG11" s="198" t="s">
        <v>191</v>
      </c>
      <c r="AH11" s="196" t="s">
        <v>15</v>
      </c>
      <c r="AI11" s="158"/>
    </row>
    <row r="12" spans="1:35" ht="3.75" customHeight="1">
      <c r="A12" s="159"/>
      <c r="B12" s="48"/>
      <c r="C12" s="28"/>
      <c r="D12" s="28"/>
      <c r="F12" s="56"/>
      <c r="G12" s="57"/>
      <c r="H12" s="56"/>
      <c r="I12" s="57"/>
      <c r="J12" s="56"/>
      <c r="K12" s="57"/>
      <c r="L12" s="56"/>
      <c r="M12" s="57"/>
      <c r="N12" s="56"/>
      <c r="O12" s="57"/>
      <c r="P12" s="56"/>
      <c r="Q12" s="57"/>
      <c r="R12" s="56"/>
      <c r="S12" s="57"/>
      <c r="U12" s="56"/>
      <c r="V12" s="57"/>
      <c r="W12" s="56"/>
      <c r="X12" s="57"/>
      <c r="Y12" s="56"/>
      <c r="Z12" s="57"/>
      <c r="AA12" s="56"/>
      <c r="AB12" s="57"/>
      <c r="AC12" s="56"/>
      <c r="AD12" s="57"/>
      <c r="AE12" s="56"/>
      <c r="AF12" s="57"/>
      <c r="AG12" s="56"/>
      <c r="AH12" s="57"/>
    </row>
    <row r="13" spans="1:35" ht="18.399999999999999" customHeight="1" thickBot="1">
      <c r="A13" s="160"/>
      <c r="B13" s="7" t="s">
        <v>192</v>
      </c>
      <c r="C13" s="103"/>
      <c r="D13" s="104"/>
      <c r="E13" s="105"/>
      <c r="L13" s="126"/>
      <c r="AA13" s="126"/>
    </row>
    <row r="14" spans="1:35" ht="15" customHeight="1">
      <c r="A14" s="64" t="s">
        <v>193</v>
      </c>
      <c r="B14" s="9" t="s">
        <v>194</v>
      </c>
      <c r="C14" s="10" t="s">
        <v>195</v>
      </c>
      <c r="D14" s="11" t="s">
        <v>20</v>
      </c>
      <c r="E14" s="49"/>
      <c r="F14" s="127">
        <f>SUM(F15,F16,F18)</f>
        <v>503.07</v>
      </c>
      <c r="G14" s="270" t="s">
        <v>27</v>
      </c>
      <c r="H14" s="271">
        <f>SUM(H15,H16,H18)</f>
        <v>122.16</v>
      </c>
      <c r="I14" s="270" t="s">
        <v>196</v>
      </c>
      <c r="J14" s="271">
        <f>SUM(J15,J16,J18)</f>
        <v>0</v>
      </c>
      <c r="K14" s="270" t="s">
        <v>77</v>
      </c>
      <c r="L14" s="129">
        <f>SUM(F14,H14,J14)</f>
        <v>625.23</v>
      </c>
      <c r="M14" s="69" t="s">
        <v>196</v>
      </c>
      <c r="N14" s="129">
        <f>SUM(N15,N16,N18)</f>
        <v>1.528</v>
      </c>
      <c r="O14" s="13" t="s">
        <v>27</v>
      </c>
      <c r="P14" s="20"/>
      <c r="U14" s="127">
        <f>SUM(U15,U16,U18)</f>
        <v>481.40600000000001</v>
      </c>
      <c r="V14" s="69" t="s">
        <v>27</v>
      </c>
      <c r="W14" s="129">
        <f>SUM(W15,W16,W18)</f>
        <v>125.17614999999999</v>
      </c>
      <c r="X14" s="69" t="s">
        <v>196</v>
      </c>
      <c r="Y14" s="129">
        <f>SUM(Y15,Y16,Y18)</f>
        <v>0</v>
      </c>
      <c r="Z14" s="69" t="s">
        <v>77</v>
      </c>
      <c r="AA14" s="129">
        <f>SUM(U14,W14,Y14)</f>
        <v>606.58214999999996</v>
      </c>
      <c r="AB14" s="69" t="s">
        <v>196</v>
      </c>
      <c r="AC14" s="129">
        <f>SUM(AC15,AC16,AC18)</f>
        <v>1.29</v>
      </c>
      <c r="AD14" s="13" t="s">
        <v>27</v>
      </c>
      <c r="AE14" s="20"/>
    </row>
    <row r="15" spans="1:35" ht="15" customHeight="1">
      <c r="A15" s="70" t="s">
        <v>197</v>
      </c>
      <c r="B15" s="15" t="s">
        <v>198</v>
      </c>
      <c r="C15" s="16" t="s">
        <v>195</v>
      </c>
      <c r="D15" s="17" t="s">
        <v>61</v>
      </c>
      <c r="E15" s="49"/>
      <c r="F15" s="267">
        <v>464.35300000000001</v>
      </c>
      <c r="G15" s="276" t="s">
        <v>27</v>
      </c>
      <c r="H15" s="277">
        <v>103.242</v>
      </c>
      <c r="I15" s="276" t="s">
        <v>196</v>
      </c>
      <c r="J15" s="277">
        <v>0</v>
      </c>
      <c r="K15" s="276" t="s">
        <v>77</v>
      </c>
      <c r="L15" s="268">
        <f>SUM(F15,H15,J15)</f>
        <v>567.59500000000003</v>
      </c>
      <c r="M15" s="75" t="s">
        <v>196</v>
      </c>
      <c r="N15" s="131">
        <v>9.4E-2</v>
      </c>
      <c r="O15" s="19" t="s">
        <v>27</v>
      </c>
      <c r="P15" s="20"/>
      <c r="U15" s="130">
        <v>436.267</v>
      </c>
      <c r="V15" s="75" t="s">
        <v>27</v>
      </c>
      <c r="W15" s="131">
        <v>100.85</v>
      </c>
      <c r="X15" s="75" t="s">
        <v>196</v>
      </c>
      <c r="Y15" s="131">
        <v>0</v>
      </c>
      <c r="Z15" s="75" t="s">
        <v>77</v>
      </c>
      <c r="AA15" s="132">
        <f>SUM(U15,W15,Y15)</f>
        <v>537.11699999999996</v>
      </c>
      <c r="AB15" s="75" t="s">
        <v>196</v>
      </c>
      <c r="AC15" s="131">
        <v>0.26300000000000001</v>
      </c>
      <c r="AD15" s="19" t="s">
        <v>27</v>
      </c>
      <c r="AE15" s="20"/>
    </row>
    <row r="16" spans="1:35" ht="15.75" customHeight="1">
      <c r="A16" s="70" t="s">
        <v>199</v>
      </c>
      <c r="B16" s="15" t="s">
        <v>200</v>
      </c>
      <c r="C16" s="16" t="s">
        <v>195</v>
      </c>
      <c r="D16" s="17" t="s">
        <v>61</v>
      </c>
      <c r="E16" s="49"/>
      <c r="F16" s="267">
        <v>9.4909999999999997</v>
      </c>
      <c r="G16" s="276" t="s">
        <v>27</v>
      </c>
      <c r="H16" s="277">
        <v>0.02</v>
      </c>
      <c r="I16" s="276" t="s">
        <v>77</v>
      </c>
      <c r="J16" s="277">
        <v>0</v>
      </c>
      <c r="K16" s="276" t="s">
        <v>77</v>
      </c>
      <c r="L16" s="268">
        <f>SUM(F16,H16,J16)</f>
        <v>9.5109999999999992</v>
      </c>
      <c r="M16" s="75" t="s">
        <v>27</v>
      </c>
      <c r="N16" s="131">
        <v>0</v>
      </c>
      <c r="O16" s="19" t="s">
        <v>77</v>
      </c>
      <c r="P16" s="20"/>
      <c r="U16" s="130">
        <v>10.741</v>
      </c>
      <c r="V16" s="75" t="s">
        <v>27</v>
      </c>
      <c r="W16" s="131">
        <v>1.6150000000000001E-2</v>
      </c>
      <c r="X16" s="75" t="s">
        <v>77</v>
      </c>
      <c r="Y16" s="131">
        <v>0</v>
      </c>
      <c r="Z16" s="75" t="s">
        <v>77</v>
      </c>
      <c r="AA16" s="132">
        <f>SUM(U16,W16,Y16)</f>
        <v>10.757149999999999</v>
      </c>
      <c r="AB16" s="75" t="s">
        <v>27</v>
      </c>
      <c r="AC16" s="131">
        <v>0</v>
      </c>
      <c r="AD16" s="19" t="s">
        <v>77</v>
      </c>
      <c r="AE16" s="20"/>
    </row>
    <row r="17" spans="1:35" ht="16.899999999999999" customHeight="1">
      <c r="A17" s="70" t="s">
        <v>201</v>
      </c>
      <c r="B17" s="15" t="s">
        <v>202</v>
      </c>
      <c r="C17" s="16" t="s">
        <v>195</v>
      </c>
      <c r="D17" s="17" t="s">
        <v>61</v>
      </c>
      <c r="E17" s="49"/>
      <c r="F17" s="267">
        <v>42.488</v>
      </c>
      <c r="G17" s="276" t="s">
        <v>27</v>
      </c>
      <c r="H17" s="277">
        <v>20.047000000000001</v>
      </c>
      <c r="I17" s="276" t="s">
        <v>196</v>
      </c>
      <c r="J17" s="277">
        <v>0</v>
      </c>
      <c r="K17" s="276" t="s">
        <v>77</v>
      </c>
      <c r="L17" s="268">
        <f>SUM(F17,H17,J17)</f>
        <v>62.534999999999997</v>
      </c>
      <c r="M17" s="75" t="s">
        <v>196</v>
      </c>
      <c r="N17" s="131">
        <v>16.614000000000001</v>
      </c>
      <c r="O17" s="19" t="s">
        <v>27</v>
      </c>
      <c r="P17" s="20"/>
      <c r="U17" s="130">
        <v>45.424999999999997</v>
      </c>
      <c r="V17" s="75" t="s">
        <v>27</v>
      </c>
      <c r="W17" s="131">
        <v>25.58</v>
      </c>
      <c r="X17" s="75" t="s">
        <v>196</v>
      </c>
      <c r="Y17" s="131">
        <v>0</v>
      </c>
      <c r="Z17" s="75" t="s">
        <v>77</v>
      </c>
      <c r="AA17" s="132">
        <f>SUM(U17,W17,Y17)</f>
        <v>71.004999999999995</v>
      </c>
      <c r="AB17" s="75" t="s">
        <v>196</v>
      </c>
      <c r="AC17" s="131">
        <v>19.701000000000001</v>
      </c>
      <c r="AD17" s="19" t="s">
        <v>27</v>
      </c>
      <c r="AE17" s="20"/>
    </row>
    <row r="18" spans="1:35" ht="16.899999999999999" customHeight="1" thickBot="1">
      <c r="A18" s="70" t="s">
        <v>203</v>
      </c>
      <c r="B18" s="15" t="s">
        <v>204</v>
      </c>
      <c r="C18" s="16" t="s">
        <v>195</v>
      </c>
      <c r="D18" s="17" t="s">
        <v>61</v>
      </c>
      <c r="E18" s="49"/>
      <c r="F18" s="267">
        <v>29.225999999999999</v>
      </c>
      <c r="G18" s="276" t="s">
        <v>27</v>
      </c>
      <c r="H18" s="277">
        <v>18.898</v>
      </c>
      <c r="I18" s="276" t="s">
        <v>196</v>
      </c>
      <c r="J18" s="277">
        <v>0</v>
      </c>
      <c r="K18" s="276" t="s">
        <v>77</v>
      </c>
      <c r="L18" s="269">
        <f>SUM(F18,H18,J18)</f>
        <v>48.123999999999995</v>
      </c>
      <c r="M18" s="140" t="s">
        <v>196</v>
      </c>
      <c r="N18" s="131">
        <v>1.4339999999999999</v>
      </c>
      <c r="O18" s="19" t="s">
        <v>27</v>
      </c>
      <c r="P18" s="20"/>
      <c r="U18" s="130">
        <v>34.398000000000003</v>
      </c>
      <c r="V18" s="75" t="s">
        <v>27</v>
      </c>
      <c r="W18" s="131">
        <v>24.31</v>
      </c>
      <c r="X18" s="75" t="s">
        <v>196</v>
      </c>
      <c r="Y18" s="131">
        <v>0</v>
      </c>
      <c r="Z18" s="75" t="s">
        <v>77</v>
      </c>
      <c r="AA18" s="133">
        <f>SUM(U18,W18,Y18)</f>
        <v>58.707999999999998</v>
      </c>
      <c r="AB18" s="140" t="s">
        <v>196</v>
      </c>
      <c r="AC18" s="131">
        <v>1.0269999999999999</v>
      </c>
      <c r="AD18" s="19" t="s">
        <v>27</v>
      </c>
      <c r="AE18" s="20"/>
    </row>
    <row r="19" spans="1:35" ht="16.899999999999999" customHeight="1" thickBot="1">
      <c r="A19" s="70" t="s">
        <v>205</v>
      </c>
      <c r="B19" s="15" t="s">
        <v>206</v>
      </c>
      <c r="C19" s="16" t="s">
        <v>195</v>
      </c>
      <c r="D19" s="17" t="s">
        <v>61</v>
      </c>
      <c r="E19" s="49"/>
      <c r="F19" s="267">
        <v>21.143000000000001</v>
      </c>
      <c r="G19" s="276" t="s">
        <v>27</v>
      </c>
      <c r="H19" s="277">
        <v>1.149</v>
      </c>
      <c r="I19" s="276" t="s">
        <v>196</v>
      </c>
      <c r="J19" s="277">
        <v>0</v>
      </c>
      <c r="K19" s="281" t="s">
        <v>77</v>
      </c>
      <c r="L19" s="56"/>
      <c r="M19" s="279"/>
      <c r="N19" s="130">
        <v>6.383</v>
      </c>
      <c r="O19" s="19" t="s">
        <v>27</v>
      </c>
      <c r="P19" s="82"/>
      <c r="U19" s="130">
        <v>21.773</v>
      </c>
      <c r="V19" s="75" t="s">
        <v>27</v>
      </c>
      <c r="W19" s="131">
        <v>1.27</v>
      </c>
      <c r="X19" s="75" t="s">
        <v>196</v>
      </c>
      <c r="Y19" s="131">
        <v>0</v>
      </c>
      <c r="Z19" s="19" t="s">
        <v>77</v>
      </c>
      <c r="AA19" s="56"/>
      <c r="AB19" s="279"/>
      <c r="AC19" s="130">
        <v>6.5759999999999996</v>
      </c>
      <c r="AD19" s="19" t="s">
        <v>27</v>
      </c>
      <c r="AE19" s="82"/>
    </row>
    <row r="20" spans="1:35" ht="16.899999999999999" customHeight="1" thickBot="1">
      <c r="A20" s="70" t="s">
        <v>207</v>
      </c>
      <c r="B20" s="15" t="s">
        <v>208</v>
      </c>
      <c r="C20" s="16" t="s">
        <v>195</v>
      </c>
      <c r="D20" s="17" t="s">
        <v>61</v>
      </c>
      <c r="E20" s="49"/>
      <c r="F20" s="134">
        <v>62.289000000000001</v>
      </c>
      <c r="G20" s="280" t="s">
        <v>62</v>
      </c>
      <c r="H20" s="272">
        <v>23</v>
      </c>
      <c r="I20" s="280" t="s">
        <v>62</v>
      </c>
      <c r="J20" s="272">
        <v>0</v>
      </c>
      <c r="K20" s="282" t="s">
        <v>77</v>
      </c>
      <c r="L20" s="20"/>
      <c r="N20" s="134">
        <v>27.925999999999998</v>
      </c>
      <c r="O20" s="140" t="s">
        <v>62</v>
      </c>
      <c r="P20" s="274">
        <v>832.62400000000002</v>
      </c>
      <c r="Q20" s="278" t="s">
        <v>62</v>
      </c>
      <c r="R20" s="275">
        <f>SUM(F20,H20,J20,N20,P20)</f>
        <v>945.83900000000006</v>
      </c>
      <c r="S20" s="221" t="s">
        <v>62</v>
      </c>
      <c r="T20" s="219"/>
      <c r="U20" s="134">
        <v>67.828999999999994</v>
      </c>
      <c r="V20" s="140" t="s">
        <v>62</v>
      </c>
      <c r="W20" s="135">
        <v>23</v>
      </c>
      <c r="X20" s="140" t="s">
        <v>62</v>
      </c>
      <c r="Y20" s="135">
        <v>0</v>
      </c>
      <c r="Z20" s="27" t="s">
        <v>77</v>
      </c>
      <c r="AA20" s="20"/>
      <c r="AC20" s="134">
        <v>28.811</v>
      </c>
      <c r="AD20" s="140" t="s">
        <v>62</v>
      </c>
      <c r="AE20" s="136">
        <v>832.62400000000002</v>
      </c>
      <c r="AF20" s="128" t="s">
        <v>62</v>
      </c>
      <c r="AG20" s="129">
        <f>SUM(U20,W20,Y20,AC20,AE20)</f>
        <v>952.26400000000001</v>
      </c>
      <c r="AH20" s="13" t="s">
        <v>62</v>
      </c>
      <c r="AI20" s="20"/>
    </row>
    <row r="21" spans="1:35" ht="15.75" customHeight="1" thickBot="1">
      <c r="A21" s="77" t="s">
        <v>209</v>
      </c>
      <c r="B21" s="23" t="s">
        <v>210</v>
      </c>
      <c r="C21" s="24" t="s">
        <v>140</v>
      </c>
      <c r="D21" s="25" t="s">
        <v>20</v>
      </c>
      <c r="E21" s="44"/>
      <c r="F21" s="56"/>
      <c r="G21" s="205"/>
      <c r="H21" s="20"/>
      <c r="I21" s="205"/>
      <c r="J21" s="20"/>
      <c r="K21" s="205"/>
      <c r="N21" s="56"/>
      <c r="O21" s="205"/>
      <c r="P21" s="56"/>
      <c r="Q21" s="205"/>
      <c r="R21" s="273">
        <f>R20/1320</f>
        <v>0.71654469696969703</v>
      </c>
      <c r="S21" s="226" t="s">
        <v>62</v>
      </c>
      <c r="T21" s="20"/>
      <c r="U21" s="56"/>
      <c r="V21" s="205"/>
      <c r="W21" s="20"/>
      <c r="X21" s="205"/>
      <c r="Y21" s="20"/>
      <c r="Z21" s="205"/>
      <c r="AC21" s="56"/>
      <c r="AD21" s="205"/>
      <c r="AE21" s="56"/>
      <c r="AF21" s="279"/>
      <c r="AG21" s="137">
        <f>AG20/1320</f>
        <v>0.72141212121212117</v>
      </c>
      <c r="AH21" s="27" t="s">
        <v>62</v>
      </c>
      <c r="AI21" s="88"/>
    </row>
    <row r="22" spans="1:35" ht="15" customHeight="1" thickBot="1">
      <c r="A22" s="48"/>
      <c r="B22" s="48"/>
      <c r="C22" s="48"/>
      <c r="D22" s="48"/>
      <c r="F22" s="20"/>
      <c r="R22" s="20"/>
      <c r="S22" s="205"/>
      <c r="AG22" s="56"/>
      <c r="AH22" s="205"/>
    </row>
    <row r="23" spans="1:35" ht="18.399999999999999" customHeight="1" thickBot="1">
      <c r="A23" s="160"/>
      <c r="B23" s="7" t="s">
        <v>211</v>
      </c>
      <c r="C23" s="103"/>
      <c r="D23" s="104"/>
      <c r="E23" s="44"/>
      <c r="F23" s="82"/>
    </row>
    <row r="24" spans="1:35" ht="14.1" customHeight="1">
      <c r="A24" s="8" t="s">
        <v>212</v>
      </c>
      <c r="B24" s="9" t="s">
        <v>213</v>
      </c>
      <c r="C24" s="10" t="s">
        <v>195</v>
      </c>
      <c r="D24" s="11" t="s">
        <v>61</v>
      </c>
      <c r="E24" s="49"/>
      <c r="F24" s="138">
        <v>28.751000000000001</v>
      </c>
      <c r="G24" s="69" t="s">
        <v>27</v>
      </c>
      <c r="H24" s="139">
        <v>0</v>
      </c>
      <c r="I24" s="69" t="s">
        <v>77</v>
      </c>
      <c r="J24" s="139">
        <v>0</v>
      </c>
      <c r="K24" s="69" t="s">
        <v>77</v>
      </c>
      <c r="L24" s="129">
        <f>SUM(F24,H24,J24)</f>
        <v>28.751000000000001</v>
      </c>
      <c r="M24" s="69" t="s">
        <v>27</v>
      </c>
      <c r="N24" s="139">
        <v>0</v>
      </c>
      <c r="O24" s="13" t="s">
        <v>77</v>
      </c>
      <c r="P24" s="44"/>
      <c r="U24" s="138">
        <v>28.495000000000001</v>
      </c>
      <c r="V24" s="69" t="s">
        <v>27</v>
      </c>
      <c r="W24" s="139">
        <v>0</v>
      </c>
      <c r="X24" s="69" t="s">
        <v>77</v>
      </c>
      <c r="Y24" s="139">
        <v>0</v>
      </c>
      <c r="Z24" s="69" t="s">
        <v>77</v>
      </c>
      <c r="AA24" s="129">
        <f>SUM(U24,W24,Y24)</f>
        <v>28.495000000000001</v>
      </c>
      <c r="AB24" s="69" t="s">
        <v>27</v>
      </c>
      <c r="AC24" s="139">
        <v>0</v>
      </c>
      <c r="AD24" s="13" t="s">
        <v>77</v>
      </c>
      <c r="AE24" s="44"/>
    </row>
    <row r="25" spans="1:35" ht="14.1" customHeight="1">
      <c r="A25" s="70" t="s">
        <v>214</v>
      </c>
      <c r="B25" s="15" t="s">
        <v>215</v>
      </c>
      <c r="C25" s="16" t="s">
        <v>195</v>
      </c>
      <c r="D25" s="17" t="s">
        <v>61</v>
      </c>
      <c r="E25" s="49"/>
      <c r="F25" s="130">
        <v>1.488</v>
      </c>
      <c r="G25" s="75" t="s">
        <v>27</v>
      </c>
      <c r="H25" s="131">
        <v>0</v>
      </c>
      <c r="I25" s="75" t="s">
        <v>77</v>
      </c>
      <c r="J25" s="131">
        <v>0</v>
      </c>
      <c r="K25" s="75" t="s">
        <v>77</v>
      </c>
      <c r="L25" s="132">
        <f>SUM(F25,H25,J25)</f>
        <v>1.488</v>
      </c>
      <c r="M25" s="75" t="s">
        <v>27</v>
      </c>
      <c r="N25" s="131">
        <v>9.6539999999999999</v>
      </c>
      <c r="O25" s="19" t="s">
        <v>27</v>
      </c>
      <c r="P25" s="44"/>
      <c r="U25" s="130">
        <v>3.1040000000000001</v>
      </c>
      <c r="V25" s="75" t="s">
        <v>27</v>
      </c>
      <c r="W25" s="131">
        <v>0</v>
      </c>
      <c r="X25" s="75" t="s">
        <v>77</v>
      </c>
      <c r="Y25" s="131">
        <v>0</v>
      </c>
      <c r="Z25" s="75" t="s">
        <v>77</v>
      </c>
      <c r="AA25" s="132">
        <f>SUM(U25,W25,Y25)</f>
        <v>3.1040000000000001</v>
      </c>
      <c r="AB25" s="75" t="s">
        <v>27</v>
      </c>
      <c r="AC25" s="131">
        <v>14.308999999999999</v>
      </c>
      <c r="AD25" s="19" t="s">
        <v>27</v>
      </c>
      <c r="AE25" s="44"/>
    </row>
    <row r="26" spans="1:35" ht="14.1" customHeight="1">
      <c r="A26" s="14" t="s">
        <v>216</v>
      </c>
      <c r="B26" s="15" t="s">
        <v>217</v>
      </c>
      <c r="C26" s="16" t="s">
        <v>195</v>
      </c>
      <c r="D26" s="17" t="s">
        <v>61</v>
      </c>
      <c r="E26" s="49"/>
      <c r="F26" s="130">
        <v>0.58699999999999997</v>
      </c>
      <c r="G26" s="75" t="s">
        <v>27</v>
      </c>
      <c r="H26" s="131">
        <v>0</v>
      </c>
      <c r="I26" s="75" t="s">
        <v>77</v>
      </c>
      <c r="J26" s="131">
        <v>0</v>
      </c>
      <c r="K26" s="75" t="s">
        <v>77</v>
      </c>
      <c r="L26" s="132">
        <f>SUM(F26,H26,J26)</f>
        <v>0.58699999999999997</v>
      </c>
      <c r="M26" s="75" t="s">
        <v>27</v>
      </c>
      <c r="N26" s="131">
        <v>0.33200000000000002</v>
      </c>
      <c r="O26" s="19" t="s">
        <v>27</v>
      </c>
      <c r="P26" s="44"/>
      <c r="U26" s="130">
        <v>0.65900000000000003</v>
      </c>
      <c r="V26" s="75" t="s">
        <v>27</v>
      </c>
      <c r="W26" s="131">
        <v>0</v>
      </c>
      <c r="X26" s="75" t="s">
        <v>77</v>
      </c>
      <c r="Y26" s="131">
        <v>0</v>
      </c>
      <c r="Z26" s="75" t="s">
        <v>77</v>
      </c>
      <c r="AA26" s="132">
        <f>SUM(U26,W26,Y26)</f>
        <v>0.65900000000000003</v>
      </c>
      <c r="AB26" s="75" t="s">
        <v>27</v>
      </c>
      <c r="AC26" s="131">
        <v>0.29099999999999998</v>
      </c>
      <c r="AD26" s="19" t="s">
        <v>27</v>
      </c>
      <c r="AE26" s="44"/>
    </row>
    <row r="27" spans="1:35" ht="14.1" customHeight="1">
      <c r="A27" s="70" t="s">
        <v>218</v>
      </c>
      <c r="B27" s="15" t="s">
        <v>219</v>
      </c>
      <c r="C27" s="16" t="s">
        <v>195</v>
      </c>
      <c r="D27" s="17" t="s">
        <v>61</v>
      </c>
      <c r="E27" s="49"/>
      <c r="F27" s="130">
        <v>11.663</v>
      </c>
      <c r="G27" s="75" t="s">
        <v>27</v>
      </c>
      <c r="H27" s="131">
        <v>20.047000000000001</v>
      </c>
      <c r="I27" s="75" t="s">
        <v>196</v>
      </c>
      <c r="J27" s="131">
        <v>0</v>
      </c>
      <c r="K27" s="75" t="s">
        <v>77</v>
      </c>
      <c r="L27" s="132">
        <f>SUM(F27,H27,J27)</f>
        <v>31.71</v>
      </c>
      <c r="M27" s="75" t="s">
        <v>196</v>
      </c>
      <c r="N27" s="131">
        <v>6.6289999999999996</v>
      </c>
      <c r="O27" s="19" t="s">
        <v>27</v>
      </c>
      <c r="P27" s="44"/>
      <c r="U27" s="130">
        <v>13.167</v>
      </c>
      <c r="V27" s="75" t="s">
        <v>27</v>
      </c>
      <c r="W27" s="131">
        <v>25.58</v>
      </c>
      <c r="X27" s="75" t="s">
        <v>196</v>
      </c>
      <c r="Y27" s="131">
        <v>0</v>
      </c>
      <c r="Z27" s="75" t="s">
        <v>77</v>
      </c>
      <c r="AA27" s="132">
        <f>SUM(U27,W27,Y27)</f>
        <v>38.747</v>
      </c>
      <c r="AB27" s="75" t="s">
        <v>196</v>
      </c>
      <c r="AC27" s="131">
        <v>5.101</v>
      </c>
      <c r="AD27" s="19" t="s">
        <v>27</v>
      </c>
      <c r="AE27" s="44"/>
    </row>
    <row r="28" spans="1:35" ht="15" customHeight="1">
      <c r="A28" s="22" t="s">
        <v>220</v>
      </c>
      <c r="B28" s="23" t="s">
        <v>221</v>
      </c>
      <c r="C28" s="24" t="s">
        <v>195</v>
      </c>
      <c r="D28" s="25" t="s">
        <v>61</v>
      </c>
      <c r="E28" s="49"/>
      <c r="F28" s="134">
        <v>0</v>
      </c>
      <c r="G28" s="140" t="s">
        <v>77</v>
      </c>
      <c r="H28" s="135">
        <v>0</v>
      </c>
      <c r="I28" s="140" t="s">
        <v>77</v>
      </c>
      <c r="J28" s="135">
        <v>0</v>
      </c>
      <c r="K28" s="140" t="s">
        <v>77</v>
      </c>
      <c r="L28" s="133">
        <f>SUM(F28,H28,J28)</f>
        <v>0</v>
      </c>
      <c r="M28" s="140" t="s">
        <v>77</v>
      </c>
      <c r="N28" s="135">
        <v>0</v>
      </c>
      <c r="O28" s="27" t="s">
        <v>77</v>
      </c>
      <c r="P28" s="44"/>
      <c r="U28" s="134">
        <v>0</v>
      </c>
      <c r="V28" s="140" t="s">
        <v>77</v>
      </c>
      <c r="W28" s="135">
        <v>0</v>
      </c>
      <c r="X28" s="140" t="s">
        <v>77</v>
      </c>
      <c r="Y28" s="135">
        <v>0</v>
      </c>
      <c r="Z28" s="140" t="s">
        <v>77</v>
      </c>
      <c r="AA28" s="133">
        <f>SUM(U28,W28,Y28)</f>
        <v>0</v>
      </c>
      <c r="AB28" s="140" t="s">
        <v>77</v>
      </c>
      <c r="AC28" s="135">
        <v>0</v>
      </c>
      <c r="AD28" s="27" t="s">
        <v>77</v>
      </c>
      <c r="AE28" s="44"/>
    </row>
    <row r="29" spans="1:35" ht="15" customHeight="1">
      <c r="A29" s="48"/>
      <c r="B29" s="48"/>
      <c r="C29" s="48"/>
      <c r="D29" s="48"/>
      <c r="F29" s="56"/>
      <c r="G29" s="57"/>
      <c r="H29" s="56"/>
      <c r="I29" s="57"/>
      <c r="J29" s="56"/>
      <c r="K29" s="57"/>
      <c r="L29" s="56"/>
      <c r="M29" s="57"/>
      <c r="N29" s="56"/>
      <c r="O29" s="57"/>
      <c r="U29" s="56"/>
      <c r="V29" s="57"/>
      <c r="W29" s="56"/>
      <c r="X29" s="57"/>
      <c r="Y29" s="56"/>
      <c r="Z29" s="57"/>
      <c r="AA29" s="56"/>
      <c r="AB29" s="57"/>
      <c r="AC29" s="56"/>
      <c r="AD29" s="57"/>
    </row>
    <row r="30" spans="1:35" ht="18.399999999999999" customHeight="1">
      <c r="A30" s="160"/>
      <c r="B30" s="7" t="s">
        <v>222</v>
      </c>
      <c r="C30" s="103"/>
      <c r="D30" s="104"/>
      <c r="E30" s="44"/>
      <c r="F30" s="82"/>
    </row>
    <row r="31" spans="1:35" ht="25.5">
      <c r="A31" s="8" t="s">
        <v>223</v>
      </c>
      <c r="B31" s="9" t="s">
        <v>224</v>
      </c>
      <c r="C31" s="10" t="s">
        <v>225</v>
      </c>
      <c r="D31" s="11" t="s">
        <v>61</v>
      </c>
      <c r="E31" s="49"/>
      <c r="F31" s="141">
        <v>4561571</v>
      </c>
      <c r="G31" s="69" t="s">
        <v>27</v>
      </c>
      <c r="H31" s="142">
        <v>250647</v>
      </c>
      <c r="I31" s="69" t="s">
        <v>62</v>
      </c>
      <c r="J31" s="142">
        <v>0</v>
      </c>
      <c r="K31" s="69" t="s">
        <v>77</v>
      </c>
      <c r="L31" s="143">
        <v>4812219</v>
      </c>
      <c r="M31" s="69" t="s">
        <v>27</v>
      </c>
      <c r="N31" s="142">
        <v>5975</v>
      </c>
      <c r="O31" s="13" t="s">
        <v>27</v>
      </c>
      <c r="P31" s="44"/>
      <c r="U31" s="141">
        <v>4474448</v>
      </c>
      <c r="V31" s="69" t="s">
        <v>27</v>
      </c>
      <c r="W31" s="142">
        <v>205147</v>
      </c>
      <c r="X31" s="69" t="s">
        <v>62</v>
      </c>
      <c r="Y31" s="139">
        <v>0</v>
      </c>
      <c r="Z31" s="69" t="s">
        <v>77</v>
      </c>
      <c r="AA31" s="143">
        <f>SUM(U31,W31,Y31)</f>
        <v>4679595</v>
      </c>
      <c r="AB31" s="69" t="s">
        <v>27</v>
      </c>
      <c r="AC31" s="142">
        <v>4219</v>
      </c>
      <c r="AD31" s="13" t="s">
        <v>27</v>
      </c>
      <c r="AE31" s="44"/>
    </row>
    <row r="32" spans="1:35" ht="26.65" customHeight="1">
      <c r="A32" s="14" t="s">
        <v>226</v>
      </c>
      <c r="B32" s="15" t="s">
        <v>227</v>
      </c>
      <c r="C32" s="16" t="s">
        <v>225</v>
      </c>
      <c r="D32" s="17" t="s">
        <v>61</v>
      </c>
      <c r="E32" s="49"/>
      <c r="F32" s="119" t="s">
        <v>44</v>
      </c>
      <c r="G32" s="120" t="s">
        <v>45</v>
      </c>
      <c r="H32" s="120" t="s">
        <v>44</v>
      </c>
      <c r="I32" s="120" t="s">
        <v>45</v>
      </c>
      <c r="J32" s="120" t="s">
        <v>44</v>
      </c>
      <c r="K32" s="120" t="s">
        <v>45</v>
      </c>
      <c r="L32" s="120" t="s">
        <v>44</v>
      </c>
      <c r="M32" s="120" t="s">
        <v>45</v>
      </c>
      <c r="N32" s="120" t="s">
        <v>44</v>
      </c>
      <c r="O32" s="144" t="s">
        <v>45</v>
      </c>
      <c r="P32" s="44"/>
      <c r="U32" s="145">
        <v>14384.24</v>
      </c>
      <c r="V32" s="75" t="s">
        <v>172</v>
      </c>
      <c r="W32" s="146">
        <v>56706</v>
      </c>
      <c r="X32" s="75" t="s">
        <v>27</v>
      </c>
      <c r="Y32" s="131">
        <v>0</v>
      </c>
      <c r="Z32" s="75" t="s">
        <v>77</v>
      </c>
      <c r="AA32" s="147">
        <f>SUM(U32,W32,Y32)</f>
        <v>71090.240000000005</v>
      </c>
      <c r="AB32" s="75" t="s">
        <v>27</v>
      </c>
      <c r="AC32" s="146">
        <v>0</v>
      </c>
      <c r="AD32" s="19" t="s">
        <v>27</v>
      </c>
      <c r="AE32" s="44"/>
    </row>
    <row r="33" spans="1:31" ht="14.1" customHeight="1">
      <c r="A33" s="14" t="s">
        <v>228</v>
      </c>
      <c r="B33" s="15" t="s">
        <v>229</v>
      </c>
      <c r="C33" s="16" t="s">
        <v>195</v>
      </c>
      <c r="D33" s="17" t="s">
        <v>61</v>
      </c>
      <c r="E33" s="49"/>
      <c r="F33" s="130">
        <v>44.328000000000003</v>
      </c>
      <c r="G33" s="75" t="s">
        <v>62</v>
      </c>
      <c r="H33" s="131">
        <v>193.07300000000001</v>
      </c>
      <c r="I33" s="75" t="s">
        <v>62</v>
      </c>
      <c r="J33" s="131">
        <v>0</v>
      </c>
      <c r="K33" s="75" t="s">
        <v>77</v>
      </c>
      <c r="L33" s="132">
        <v>237.40100000000001</v>
      </c>
      <c r="M33" s="75" t="s">
        <v>62</v>
      </c>
      <c r="N33" s="131">
        <v>31.244</v>
      </c>
      <c r="O33" s="19" t="s">
        <v>62</v>
      </c>
      <c r="P33" s="44"/>
      <c r="U33" s="130">
        <v>49.871000000000002</v>
      </c>
      <c r="V33" s="75" t="s">
        <v>62</v>
      </c>
      <c r="W33" s="131">
        <v>228.31399999999999</v>
      </c>
      <c r="X33" s="75" t="s">
        <v>62</v>
      </c>
      <c r="Y33" s="131">
        <v>0</v>
      </c>
      <c r="Z33" s="75" t="s">
        <v>77</v>
      </c>
      <c r="AA33" s="132">
        <f>SUM(U33,W33,Y33)</f>
        <v>278.185</v>
      </c>
      <c r="AB33" s="75" t="s">
        <v>62</v>
      </c>
      <c r="AC33" s="131">
        <v>17.423999999999999</v>
      </c>
      <c r="AD33" s="19" t="s">
        <v>62</v>
      </c>
      <c r="AE33" s="44"/>
    </row>
    <row r="34" spans="1:31" ht="15" customHeight="1">
      <c r="A34" s="22" t="s">
        <v>230</v>
      </c>
      <c r="B34" s="23" t="s">
        <v>231</v>
      </c>
      <c r="C34" s="24" t="s">
        <v>195</v>
      </c>
      <c r="D34" s="25" t="s">
        <v>61</v>
      </c>
      <c r="E34" s="49"/>
      <c r="F34" s="148" t="s">
        <v>44</v>
      </c>
      <c r="G34" s="121" t="s">
        <v>45</v>
      </c>
      <c r="H34" s="121" t="s">
        <v>44</v>
      </c>
      <c r="I34" s="121" t="s">
        <v>45</v>
      </c>
      <c r="J34" s="121" t="s">
        <v>44</v>
      </c>
      <c r="K34" s="121" t="s">
        <v>45</v>
      </c>
      <c r="L34" s="121" t="s">
        <v>44</v>
      </c>
      <c r="M34" s="121" t="s">
        <v>45</v>
      </c>
      <c r="N34" s="121" t="s">
        <v>44</v>
      </c>
      <c r="O34" s="122" t="s">
        <v>45</v>
      </c>
      <c r="P34" s="44"/>
      <c r="U34" s="134">
        <v>0.81599999999999995</v>
      </c>
      <c r="V34" s="140" t="s">
        <v>62</v>
      </c>
      <c r="W34" s="135">
        <v>0</v>
      </c>
      <c r="X34" s="140" t="s">
        <v>62</v>
      </c>
      <c r="Y34" s="135">
        <v>0</v>
      </c>
      <c r="Z34" s="140" t="s">
        <v>77</v>
      </c>
      <c r="AA34" s="133">
        <f>SUM(U34,W34,Y34)</f>
        <v>0.81599999999999995</v>
      </c>
      <c r="AB34" s="140" t="s">
        <v>62</v>
      </c>
      <c r="AC34" s="135">
        <v>0</v>
      </c>
      <c r="AD34" s="27" t="s">
        <v>62</v>
      </c>
      <c r="AE34" s="44"/>
    </row>
    <row r="35" spans="1:31" ht="15" customHeight="1">
      <c r="A35" s="48"/>
      <c r="B35" s="48"/>
      <c r="C35" s="48"/>
      <c r="D35" s="48"/>
      <c r="F35" s="56"/>
      <c r="G35" s="57"/>
      <c r="H35" s="56"/>
      <c r="I35" s="57"/>
      <c r="J35" s="56"/>
      <c r="K35" s="57"/>
      <c r="L35" s="56"/>
      <c r="M35" s="57"/>
      <c r="N35" s="56"/>
      <c r="O35" s="57"/>
      <c r="U35" s="56"/>
      <c r="V35" s="57"/>
      <c r="W35" s="56"/>
      <c r="X35" s="57"/>
      <c r="Y35" s="56"/>
      <c r="Z35" s="57"/>
      <c r="AA35" s="56"/>
      <c r="AB35" s="57"/>
      <c r="AC35" s="56"/>
      <c r="AD35" s="57"/>
    </row>
    <row r="36" spans="1:31" ht="16.899999999999999" customHeight="1" thickBot="1">
      <c r="A36" s="160"/>
      <c r="B36" s="7" t="s">
        <v>232</v>
      </c>
      <c r="C36" s="103"/>
      <c r="D36" s="104"/>
      <c r="E36" s="44"/>
      <c r="F36" s="82"/>
    </row>
    <row r="37" spans="1:31" ht="14.1" customHeight="1">
      <c r="A37" s="64" t="s">
        <v>233</v>
      </c>
      <c r="B37" s="9" t="s">
        <v>234</v>
      </c>
      <c r="C37" s="10" t="s">
        <v>171</v>
      </c>
      <c r="D37" s="11" t="s">
        <v>61</v>
      </c>
      <c r="E37" s="49"/>
      <c r="F37" s="138">
        <v>3.36</v>
      </c>
      <c r="G37" s="69" t="s">
        <v>27</v>
      </c>
      <c r="H37" s="139">
        <v>0</v>
      </c>
      <c r="I37" s="69" t="s">
        <v>77</v>
      </c>
      <c r="J37" s="139">
        <v>0</v>
      </c>
      <c r="K37" s="13" t="s">
        <v>27</v>
      </c>
      <c r="L37" s="44"/>
      <c r="N37" s="283">
        <v>2.8319999999999999</v>
      </c>
      <c r="O37" s="221" t="s">
        <v>27</v>
      </c>
      <c r="P37" s="20"/>
      <c r="U37" s="283">
        <v>1.7669999999999999</v>
      </c>
      <c r="V37" s="289" t="s">
        <v>27</v>
      </c>
      <c r="W37" s="290">
        <v>0</v>
      </c>
      <c r="X37" s="289" t="s">
        <v>77</v>
      </c>
      <c r="Y37" s="290">
        <v>0</v>
      </c>
      <c r="Z37" s="221" t="s">
        <v>77</v>
      </c>
      <c r="AA37" s="20"/>
      <c r="AC37" s="283">
        <v>1.5249999999999999</v>
      </c>
      <c r="AD37" s="221" t="s">
        <v>27</v>
      </c>
      <c r="AE37" s="20"/>
    </row>
    <row r="38" spans="1:31" ht="25.5">
      <c r="A38" s="70" t="s">
        <v>235</v>
      </c>
      <c r="B38" s="15" t="s">
        <v>236</v>
      </c>
      <c r="C38" s="16" t="s">
        <v>171</v>
      </c>
      <c r="D38" s="17" t="s">
        <v>61</v>
      </c>
      <c r="E38" s="49"/>
      <c r="F38" s="130">
        <v>5.2130000000000001</v>
      </c>
      <c r="G38" s="75" t="s">
        <v>27</v>
      </c>
      <c r="H38" s="131">
        <v>0</v>
      </c>
      <c r="I38" s="75" t="s">
        <v>77</v>
      </c>
      <c r="J38" s="131">
        <v>1.6E-2</v>
      </c>
      <c r="K38" s="19" t="s">
        <v>27</v>
      </c>
      <c r="L38" s="44"/>
      <c r="N38" s="284">
        <v>0</v>
      </c>
      <c r="O38" s="223" t="s">
        <v>77</v>
      </c>
      <c r="P38" s="20"/>
      <c r="U38" s="284">
        <v>5.8109999999999999</v>
      </c>
      <c r="V38" s="75" t="s">
        <v>27</v>
      </c>
      <c r="W38" s="131">
        <v>0</v>
      </c>
      <c r="X38" s="75" t="s">
        <v>77</v>
      </c>
      <c r="Y38" s="131">
        <v>0</v>
      </c>
      <c r="Z38" s="223" t="s">
        <v>77</v>
      </c>
      <c r="AA38" s="20"/>
      <c r="AC38" s="284">
        <v>0</v>
      </c>
      <c r="AD38" s="223" t="s">
        <v>77</v>
      </c>
      <c r="AE38" s="20"/>
    </row>
    <row r="39" spans="1:31" ht="15" customHeight="1" thickBot="1">
      <c r="A39" s="77" t="s">
        <v>237</v>
      </c>
      <c r="B39" s="23" t="s">
        <v>238</v>
      </c>
      <c r="C39" s="24" t="s">
        <v>171</v>
      </c>
      <c r="D39" s="25" t="s">
        <v>20</v>
      </c>
      <c r="E39" s="49"/>
      <c r="F39" s="149">
        <f>SUM(F37:F38)</f>
        <v>8.5730000000000004</v>
      </c>
      <c r="G39" s="140" t="s">
        <v>27</v>
      </c>
      <c r="H39" s="133">
        <f>SUM(H37:H38)</f>
        <v>0</v>
      </c>
      <c r="I39" s="140" t="s">
        <v>77</v>
      </c>
      <c r="J39" s="133">
        <f>SUM(J37:J38)</f>
        <v>1.6E-2</v>
      </c>
      <c r="K39" s="27" t="s">
        <v>27</v>
      </c>
      <c r="L39" s="44"/>
      <c r="N39" s="285">
        <f>SUM(N37:N38)</f>
        <v>2.8319999999999999</v>
      </c>
      <c r="O39" s="226" t="s">
        <v>27</v>
      </c>
      <c r="P39" s="20"/>
      <c r="U39" s="285">
        <f>SUM(U37:U38)</f>
        <v>7.5779999999999994</v>
      </c>
      <c r="V39" s="244" t="s">
        <v>27</v>
      </c>
      <c r="W39" s="291">
        <f>SUM(W37:W38)</f>
        <v>0</v>
      </c>
      <c r="X39" s="244" t="s">
        <v>77</v>
      </c>
      <c r="Y39" s="291">
        <f>SUM(Y37:Y38)</f>
        <v>0</v>
      </c>
      <c r="Z39" s="226" t="s">
        <v>77</v>
      </c>
      <c r="AA39" s="20"/>
      <c r="AC39" s="285">
        <f>SUM(AC37:AC38)</f>
        <v>1.5249999999999999</v>
      </c>
      <c r="AD39" s="226" t="s">
        <v>27</v>
      </c>
      <c r="AE39" s="20"/>
    </row>
    <row r="40" spans="1:31" ht="15" customHeight="1" thickBot="1">
      <c r="A40" s="47"/>
      <c r="B40" s="48"/>
      <c r="C40" s="28"/>
      <c r="D40" s="28"/>
      <c r="F40" s="57"/>
      <c r="G40" s="57"/>
      <c r="H40" s="57"/>
      <c r="I40" s="57"/>
      <c r="J40" s="56"/>
      <c r="K40" s="57"/>
      <c r="N40" s="20"/>
      <c r="O40" s="205"/>
      <c r="U40" s="205"/>
      <c r="V40" s="205"/>
      <c r="W40" s="205"/>
      <c r="X40" s="205"/>
      <c r="Y40" s="20"/>
      <c r="Z40" s="205"/>
      <c r="AC40" s="20"/>
      <c r="AD40" s="205"/>
    </row>
    <row r="41" spans="1:31" ht="18.399999999999999" customHeight="1" thickBot="1">
      <c r="A41" s="160"/>
      <c r="B41" s="7" t="s">
        <v>239</v>
      </c>
      <c r="C41" s="103"/>
      <c r="D41" s="104"/>
      <c r="E41" s="62"/>
    </row>
    <row r="42" spans="1:31" ht="15" customHeight="1" thickBot="1">
      <c r="A42" s="85" t="s">
        <v>240</v>
      </c>
      <c r="B42" s="32" t="s">
        <v>241</v>
      </c>
      <c r="C42" s="33" t="s">
        <v>171</v>
      </c>
      <c r="D42" s="34" t="s">
        <v>61</v>
      </c>
      <c r="E42" s="49"/>
      <c r="F42" s="150">
        <v>5.8760000000000003</v>
      </c>
      <c r="G42" s="128" t="s">
        <v>27</v>
      </c>
      <c r="H42" s="136">
        <v>0</v>
      </c>
      <c r="I42" s="128" t="s">
        <v>77</v>
      </c>
      <c r="J42" s="136">
        <v>0</v>
      </c>
      <c r="K42" s="38" t="s">
        <v>77</v>
      </c>
      <c r="L42" s="44"/>
      <c r="N42" s="286">
        <v>0</v>
      </c>
      <c r="O42" s="233" t="s">
        <v>77</v>
      </c>
      <c r="P42" s="20"/>
      <c r="U42" s="286">
        <v>3.6027809999999998</v>
      </c>
      <c r="V42" s="292" t="s">
        <v>27</v>
      </c>
      <c r="W42" s="293">
        <v>0</v>
      </c>
      <c r="X42" s="292" t="s">
        <v>77</v>
      </c>
      <c r="Y42" s="293">
        <v>0</v>
      </c>
      <c r="Z42" s="233" t="s">
        <v>77</v>
      </c>
      <c r="AA42" s="20"/>
      <c r="AC42" s="286">
        <v>0</v>
      </c>
      <c r="AD42" s="233" t="s">
        <v>77</v>
      </c>
      <c r="AE42" s="20"/>
    </row>
    <row r="43" spans="1:31" ht="15" customHeight="1" thickBot="1">
      <c r="A43" s="48"/>
      <c r="B43" s="48"/>
      <c r="C43" s="48"/>
      <c r="D43" s="48"/>
      <c r="F43" s="56"/>
      <c r="G43" s="57"/>
      <c r="H43" s="56"/>
      <c r="I43" s="57"/>
      <c r="J43" s="56"/>
      <c r="K43" s="57"/>
      <c r="N43" s="20"/>
      <c r="O43" s="205"/>
      <c r="U43" s="20"/>
      <c r="V43" s="205"/>
      <c r="W43" s="20"/>
      <c r="X43" s="205"/>
      <c r="Y43" s="20"/>
      <c r="Z43" s="205"/>
      <c r="AC43" s="20"/>
      <c r="AD43" s="205"/>
    </row>
    <row r="44" spans="1:31" ht="18.399999999999999" customHeight="1" thickBot="1">
      <c r="A44" s="160"/>
      <c r="B44" s="7" t="s">
        <v>242</v>
      </c>
      <c r="C44" s="103"/>
      <c r="D44" s="104"/>
      <c r="E44" s="44"/>
    </row>
    <row r="45" spans="1:31" ht="14.1" customHeight="1">
      <c r="A45" s="64" t="s">
        <v>243</v>
      </c>
      <c r="B45" s="9" t="s">
        <v>244</v>
      </c>
      <c r="C45" s="10" t="s">
        <v>171</v>
      </c>
      <c r="D45" s="11" t="s">
        <v>61</v>
      </c>
      <c r="E45" s="49"/>
      <c r="F45" s="138">
        <v>86.497</v>
      </c>
      <c r="G45" s="69" t="s">
        <v>27</v>
      </c>
      <c r="H45" s="139">
        <v>0</v>
      </c>
      <c r="I45" s="69" t="s">
        <v>77</v>
      </c>
      <c r="J45" s="139">
        <v>0</v>
      </c>
      <c r="K45" s="13" t="s">
        <v>27</v>
      </c>
      <c r="L45" s="44"/>
      <c r="N45" s="287">
        <v>7.4999999999999997E-2</v>
      </c>
      <c r="O45" s="221" t="s">
        <v>27</v>
      </c>
      <c r="P45" s="20"/>
      <c r="U45" s="138">
        <v>80.688000000000002</v>
      </c>
      <c r="V45" s="69" t="s">
        <v>27</v>
      </c>
      <c r="W45" s="139">
        <v>0</v>
      </c>
      <c r="X45" s="69" t="s">
        <v>77</v>
      </c>
      <c r="Y45" s="139">
        <v>0</v>
      </c>
      <c r="Z45" s="13" t="s">
        <v>77</v>
      </c>
      <c r="AA45" s="44"/>
      <c r="AC45" s="287">
        <v>0.115</v>
      </c>
      <c r="AD45" s="221" t="s">
        <v>27</v>
      </c>
      <c r="AE45" s="20"/>
    </row>
    <row r="46" spans="1:31" ht="25.5">
      <c r="A46" s="70" t="s">
        <v>245</v>
      </c>
      <c r="B46" s="15" t="s">
        <v>246</v>
      </c>
      <c r="C46" s="16" t="s">
        <v>171</v>
      </c>
      <c r="D46" s="17" t="s">
        <v>61</v>
      </c>
      <c r="E46" s="49"/>
      <c r="F46" s="130">
        <v>2.9380000000000002</v>
      </c>
      <c r="G46" s="75" t="s">
        <v>27</v>
      </c>
      <c r="H46" s="131">
        <v>0</v>
      </c>
      <c r="I46" s="75" t="s">
        <v>77</v>
      </c>
      <c r="J46" s="131">
        <v>0</v>
      </c>
      <c r="K46" s="19" t="s">
        <v>77</v>
      </c>
      <c r="L46" s="44"/>
      <c r="N46" s="284">
        <v>-2.9380000000000002</v>
      </c>
      <c r="O46" s="223" t="s">
        <v>27</v>
      </c>
      <c r="P46" s="20"/>
      <c r="U46" s="130">
        <f>2.653-0.371</f>
        <v>2.282</v>
      </c>
      <c r="V46" s="75" t="s">
        <v>27</v>
      </c>
      <c r="W46" s="131">
        <v>0</v>
      </c>
      <c r="X46" s="75" t="s">
        <v>77</v>
      </c>
      <c r="Y46" s="131">
        <v>0</v>
      </c>
      <c r="Z46" s="19" t="s">
        <v>77</v>
      </c>
      <c r="AA46" s="44"/>
      <c r="AC46" s="284">
        <f>-2.653+0.371</f>
        <v>-2.282</v>
      </c>
      <c r="AD46" s="223" t="s">
        <v>27</v>
      </c>
      <c r="AE46" s="20"/>
    </row>
    <row r="47" spans="1:31" ht="14.1" customHeight="1">
      <c r="A47" s="70" t="s">
        <v>247</v>
      </c>
      <c r="B47" s="15" t="s">
        <v>232</v>
      </c>
      <c r="C47" s="16" t="s">
        <v>171</v>
      </c>
      <c r="D47" s="17" t="s">
        <v>20</v>
      </c>
      <c r="E47" s="49"/>
      <c r="F47" s="151">
        <f>-F39</f>
        <v>-8.5730000000000004</v>
      </c>
      <c r="G47" s="75" t="s">
        <v>27</v>
      </c>
      <c r="H47" s="132">
        <f>-H39</f>
        <v>0</v>
      </c>
      <c r="I47" s="75" t="s">
        <v>77</v>
      </c>
      <c r="J47" s="132">
        <f>-J39</f>
        <v>-1.6E-2</v>
      </c>
      <c r="K47" s="19" t="s">
        <v>27</v>
      </c>
      <c r="L47" s="44"/>
      <c r="N47" s="288">
        <f>-N39</f>
        <v>-2.8319999999999999</v>
      </c>
      <c r="O47" s="223" t="s">
        <v>27</v>
      </c>
      <c r="P47" s="20"/>
      <c r="U47" s="151">
        <f>-U39</f>
        <v>-7.5779999999999994</v>
      </c>
      <c r="V47" s="75" t="s">
        <v>27</v>
      </c>
      <c r="W47" s="132">
        <f>-W39</f>
        <v>0</v>
      </c>
      <c r="X47" s="75" t="s">
        <v>77</v>
      </c>
      <c r="Y47" s="132">
        <f>-Y39</f>
        <v>0</v>
      </c>
      <c r="Z47" s="19" t="s">
        <v>77</v>
      </c>
      <c r="AA47" s="44"/>
      <c r="AC47" s="288">
        <f>-AC39</f>
        <v>-1.5249999999999999</v>
      </c>
      <c r="AD47" s="223" t="s">
        <v>27</v>
      </c>
      <c r="AE47" s="20"/>
    </row>
    <row r="48" spans="1:31" ht="14.1" customHeight="1">
      <c r="A48" s="70" t="s">
        <v>248</v>
      </c>
      <c r="B48" s="15" t="s">
        <v>249</v>
      </c>
      <c r="C48" s="16" t="s">
        <v>171</v>
      </c>
      <c r="D48" s="17" t="s">
        <v>61</v>
      </c>
      <c r="E48" s="49"/>
      <c r="F48" s="130">
        <v>0</v>
      </c>
      <c r="G48" s="75" t="s">
        <v>77</v>
      </c>
      <c r="H48" s="131">
        <v>0</v>
      </c>
      <c r="I48" s="75" t="s">
        <v>77</v>
      </c>
      <c r="J48" s="131">
        <v>0</v>
      </c>
      <c r="K48" s="19" t="s">
        <v>77</v>
      </c>
      <c r="L48" s="44"/>
      <c r="N48" s="284">
        <v>0</v>
      </c>
      <c r="O48" s="223" t="s">
        <v>77</v>
      </c>
      <c r="P48" s="20"/>
      <c r="U48" s="130">
        <v>0</v>
      </c>
      <c r="V48" s="75" t="s">
        <v>77</v>
      </c>
      <c r="W48" s="131">
        <v>0</v>
      </c>
      <c r="X48" s="75" t="s">
        <v>77</v>
      </c>
      <c r="Y48" s="131">
        <v>0</v>
      </c>
      <c r="Z48" s="19" t="s">
        <v>77</v>
      </c>
      <c r="AA48" s="44"/>
      <c r="AC48" s="284">
        <v>0</v>
      </c>
      <c r="AD48" s="223" t="s">
        <v>77</v>
      </c>
      <c r="AE48" s="20"/>
    </row>
    <row r="49" spans="1:31" ht="15" customHeight="1" thickBot="1">
      <c r="A49" s="77" t="s">
        <v>250</v>
      </c>
      <c r="B49" s="23" t="s">
        <v>251</v>
      </c>
      <c r="C49" s="24" t="s">
        <v>171</v>
      </c>
      <c r="D49" s="25" t="s">
        <v>20</v>
      </c>
      <c r="E49" s="49"/>
      <c r="F49" s="149">
        <f>SUM(F45:F48)</f>
        <v>80.861999999999995</v>
      </c>
      <c r="G49" s="140" t="s">
        <v>27</v>
      </c>
      <c r="H49" s="133">
        <f>SUM(H45:H48)</f>
        <v>0</v>
      </c>
      <c r="I49" s="140" t="s">
        <v>77</v>
      </c>
      <c r="J49" s="133">
        <f>SUM(J45:J48)</f>
        <v>-1.6E-2</v>
      </c>
      <c r="K49" s="27" t="s">
        <v>27</v>
      </c>
      <c r="L49" s="44"/>
      <c r="N49" s="285">
        <f>SUM(N45:N48)</f>
        <v>-5.6950000000000003</v>
      </c>
      <c r="O49" s="226" t="s">
        <v>27</v>
      </c>
      <c r="P49" s="20"/>
      <c r="U49" s="149">
        <f>SUM(U45:U48)</f>
        <v>75.391999999999996</v>
      </c>
      <c r="V49" s="140" t="s">
        <v>27</v>
      </c>
      <c r="W49" s="133">
        <f>SUM(W45:W48)</f>
        <v>0</v>
      </c>
      <c r="X49" s="140" t="s">
        <v>77</v>
      </c>
      <c r="Y49" s="133">
        <f>SUM(Y45:Y48)</f>
        <v>0</v>
      </c>
      <c r="Z49" s="27" t="s">
        <v>77</v>
      </c>
      <c r="AA49" s="44"/>
      <c r="AC49" s="285">
        <f>SUM(AC45:AC48)</f>
        <v>-3.6919999999999997</v>
      </c>
      <c r="AD49" s="226" t="s">
        <v>27</v>
      </c>
      <c r="AE49" s="20"/>
    </row>
    <row r="50" spans="1:31" ht="15" customHeight="1" thickBot="1">
      <c r="A50" s="153"/>
      <c r="B50" s="48"/>
      <c r="C50" s="48"/>
      <c r="D50" s="48"/>
      <c r="F50" s="56"/>
      <c r="G50" s="57"/>
      <c r="H50" s="56"/>
      <c r="I50" s="57"/>
      <c r="J50" s="56"/>
      <c r="K50" s="57"/>
      <c r="N50" s="20"/>
      <c r="O50" s="205"/>
      <c r="U50" s="56"/>
      <c r="V50" s="57"/>
      <c r="W50" s="56"/>
      <c r="X50" s="57"/>
      <c r="Y50" s="56"/>
      <c r="Z50" s="57"/>
      <c r="AC50" s="20"/>
      <c r="AD50" s="205"/>
    </row>
    <row r="51" spans="1:31" ht="18.399999999999999" customHeight="1" thickBot="1">
      <c r="A51" s="160"/>
      <c r="B51" s="7" t="s">
        <v>252</v>
      </c>
      <c r="C51" s="103"/>
      <c r="D51" s="104"/>
      <c r="E51" s="44"/>
    </row>
    <row r="52" spans="1:31" ht="14.1" customHeight="1">
      <c r="A52" s="8" t="s">
        <v>253</v>
      </c>
      <c r="B52" s="9" t="s">
        <v>156</v>
      </c>
      <c r="C52" s="10" t="s">
        <v>195</v>
      </c>
      <c r="D52" s="11" t="s">
        <v>146</v>
      </c>
      <c r="E52" s="49"/>
      <c r="F52" s="138">
        <v>20.414999999999999</v>
      </c>
      <c r="G52" s="13" t="s">
        <v>27</v>
      </c>
      <c r="H52" s="44"/>
      <c r="U52" s="138">
        <f>F53</f>
        <v>21.143000000000001</v>
      </c>
      <c r="V52" s="13" t="s">
        <v>27</v>
      </c>
      <c r="W52" s="44"/>
    </row>
    <row r="53" spans="1:31" ht="14.1" customHeight="1">
      <c r="A53" s="14" t="s">
        <v>254</v>
      </c>
      <c r="B53" s="15" t="s">
        <v>255</v>
      </c>
      <c r="C53" s="16" t="s">
        <v>195</v>
      </c>
      <c r="D53" s="17" t="s">
        <v>26</v>
      </c>
      <c r="E53" s="49"/>
      <c r="F53" s="152">
        <f>F19</f>
        <v>21.143000000000001</v>
      </c>
      <c r="G53" s="19" t="s">
        <v>27</v>
      </c>
      <c r="H53" s="44"/>
      <c r="U53" s="152">
        <f>U19</f>
        <v>21.773</v>
      </c>
      <c r="V53" s="19" t="s">
        <v>27</v>
      </c>
      <c r="W53" s="44"/>
    </row>
    <row r="54" spans="1:31" ht="15" customHeight="1">
      <c r="A54" s="22" t="s">
        <v>256</v>
      </c>
      <c r="B54" s="23" t="s">
        <v>25</v>
      </c>
      <c r="C54" s="24" t="s">
        <v>195</v>
      </c>
      <c r="D54" s="25" t="s">
        <v>20</v>
      </c>
      <c r="E54" s="49"/>
      <c r="F54" s="149">
        <f>F53-F52</f>
        <v>0.72800000000000153</v>
      </c>
      <c r="G54" s="27" t="s">
        <v>27</v>
      </c>
      <c r="H54" s="44"/>
      <c r="U54" s="149">
        <f>U53-U52</f>
        <v>0.62999999999999901</v>
      </c>
      <c r="V54" s="27" t="s">
        <v>27</v>
      </c>
      <c r="W54" s="44"/>
    </row>
    <row r="55" spans="1:31" ht="14.1" customHeight="1">
      <c r="A55" s="162"/>
      <c r="B55" s="56"/>
      <c r="C55" s="56"/>
      <c r="D55" s="56"/>
      <c r="F55" s="56"/>
      <c r="G55" s="57"/>
      <c r="U55" s="56"/>
      <c r="V55" s="57"/>
    </row>
    <row r="56" spans="1:31" ht="14.1" customHeight="1"/>
    <row r="57" spans="1:31" ht="15" customHeight="1"/>
    <row r="58" spans="1:31" ht="14.1" customHeight="1">
      <c r="A58" s="163"/>
      <c r="B58" s="56"/>
      <c r="C58" s="56"/>
      <c r="D58" s="56"/>
      <c r="E58" s="56"/>
      <c r="F58" s="56"/>
      <c r="G58" s="57"/>
      <c r="H58" s="61"/>
      <c r="I58" s="62"/>
    </row>
    <row r="59" spans="1:31" ht="14.1" customHeight="1">
      <c r="A59" s="183" t="s">
        <v>49</v>
      </c>
      <c r="D59" s="182" t="s">
        <v>50</v>
      </c>
      <c r="I59" s="62"/>
    </row>
    <row r="60" spans="1:31" ht="14.1" customHeight="1">
      <c r="A60" s="183"/>
      <c r="I60" s="62"/>
    </row>
    <row r="61" spans="1:31" ht="14.1" customHeight="1">
      <c r="A61" s="183" t="s">
        <v>51</v>
      </c>
      <c r="D61" s="182" t="s">
        <v>50</v>
      </c>
      <c r="I61" s="62"/>
    </row>
    <row r="62" spans="1:31" ht="14.1" customHeight="1">
      <c r="A62" s="183"/>
      <c r="I62" s="62"/>
    </row>
    <row r="63" spans="1:31" ht="14.1" customHeight="1">
      <c r="A63" s="180" t="s">
        <v>328</v>
      </c>
      <c r="D63" s="182" t="s">
        <v>52</v>
      </c>
      <c r="I63" s="62"/>
    </row>
    <row r="64" spans="1:31" ht="15" customHeight="1">
      <c r="A64" s="164"/>
      <c r="I64" s="62"/>
    </row>
    <row r="65" spans="1:8" ht="14.1" customHeight="1">
      <c r="A65" s="162"/>
      <c r="B65" s="56"/>
      <c r="C65" s="56"/>
      <c r="D65" s="56"/>
      <c r="E65" s="56"/>
      <c r="F65" s="56"/>
      <c r="G65" s="57"/>
      <c r="H65" s="56"/>
    </row>
    <row r="66" spans="1:8" ht="14.1" customHeight="1"/>
    <row r="67" spans="1:8" ht="14.1" customHeight="1"/>
    <row r="68" spans="1:8" ht="14.1" customHeight="1"/>
  </sheetData>
  <mergeCells count="4">
    <mergeCell ref="F10:S10"/>
    <mergeCell ref="F9:S9"/>
    <mergeCell ref="U9:AH9"/>
    <mergeCell ref="U10:AH10"/>
  </mergeCells>
  <dataValidations count="1">
    <dataValidation type="list" allowBlank="1" sqref="V37:V39 AD37:AD39 AD14:AD20 V14:V20 O34 O32 X45:X49 Z37:Z39 AH20:AH21 AD42 Z14:Z20 AD24:AD28 Z24:Z28 Z31:Z34 Q20 O14:O20 AF20 V24:V28 S20:S21 AB14:AB18 M14:M18 Z42 AD45:AD49 I14:I20 I45:I49 O24:O28 K45:K49 G37:G39 M24:M28 O45:O49 O42 O37:O39 G42 K24:K28 G14:G20 AB24:AB28 K37:K39 G45:G49 K42 I37:I39 I24:I28 I42 G24:G28 X14:X20 M32 I34 K34 M34 K32 I32 G32 G34 X37:X39 Z45:Z49 X24:X28 V45:V49 X42 AD31:AD34 AB31:AB34 X31:X34 V31:V34 K14:K20 V42" xr:uid="{00000000-0002-0000-0300-000000000000}"/>
  </dataValidations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K65"/>
  <sheetViews>
    <sheetView showRuler="0" zoomScaleNormal="100" workbookViewId="0">
      <selection sqref="A1:XFD1048576"/>
    </sheetView>
  </sheetViews>
  <sheetFormatPr defaultColWidth="13.7109375" defaultRowHeight="12.75"/>
  <cols>
    <col min="1" max="1" width="34.7109375" customWidth="1"/>
    <col min="2" max="2" width="64.5703125" customWidth="1"/>
    <col min="3" max="4" width="8.28515625" customWidth="1"/>
    <col min="5" max="5" width="3.5703125" customWidth="1"/>
    <col min="6" max="6" width="16.7109375" customWidth="1"/>
    <col min="7" max="7" width="8.42578125" customWidth="1"/>
    <col min="8" max="8" width="3.5703125" customWidth="1"/>
    <col min="9" max="9" width="22.5703125" customWidth="1"/>
    <col min="10" max="10" width="12.42578125" customWidth="1"/>
    <col min="11" max="11" width="4.5703125" customWidth="1"/>
    <col min="12" max="195" width="9.28515625" customWidth="1"/>
  </cols>
  <sheetData>
    <row r="1" spans="1:11" ht="22.5" customHeight="1">
      <c r="A1" s="174" t="s">
        <v>0</v>
      </c>
    </row>
    <row r="2" spans="1:11" ht="22.5" customHeight="1">
      <c r="A2" s="175"/>
    </row>
    <row r="3" spans="1:11" ht="22.5" customHeight="1">
      <c r="A3" s="176" t="s">
        <v>1</v>
      </c>
    </row>
    <row r="4" spans="1:11" ht="16.899999999999999" customHeight="1">
      <c r="A4" s="40"/>
      <c r="B4" s="41"/>
      <c r="C4" s="41"/>
      <c r="D4" s="41"/>
      <c r="E4" s="41"/>
      <c r="F4" s="41"/>
      <c r="G4" s="161"/>
      <c r="H4" s="97"/>
    </row>
    <row r="5" spans="1:11" ht="16.899999999999999" customHeight="1"/>
    <row r="6" spans="1:11" ht="21.6" customHeight="1">
      <c r="A6" s="184" t="s">
        <v>53</v>
      </c>
      <c r="B6" s="42"/>
      <c r="C6" s="42"/>
      <c r="D6" s="43"/>
      <c r="E6" s="44"/>
    </row>
    <row r="7" spans="1:11" ht="45.75" customHeight="1">
      <c r="A7" s="185" t="s">
        <v>257</v>
      </c>
      <c r="B7" s="45"/>
      <c r="C7" s="45"/>
      <c r="D7" s="46"/>
      <c r="E7" s="44"/>
    </row>
    <row r="8" spans="1:11" ht="25.9" customHeight="1">
      <c r="A8" s="48"/>
      <c r="B8" s="48"/>
      <c r="C8" s="48"/>
      <c r="D8" s="48"/>
      <c r="H8" s="20"/>
    </row>
    <row r="9" spans="1:11" ht="16.899999999999999" customHeight="1">
      <c r="A9" s="165" t="s">
        <v>4</v>
      </c>
      <c r="B9" s="2" t="s">
        <v>5</v>
      </c>
      <c r="C9" s="3" t="s">
        <v>6</v>
      </c>
      <c r="D9" s="4" t="s">
        <v>7</v>
      </c>
      <c r="E9" s="98"/>
      <c r="F9" s="326" t="s">
        <v>8</v>
      </c>
      <c r="G9" s="326"/>
      <c r="H9" s="199"/>
      <c r="I9" s="326" t="s">
        <v>9</v>
      </c>
      <c r="J9" s="327"/>
      <c r="K9" s="105"/>
    </row>
    <row r="10" spans="1:11" ht="17.649999999999999" customHeight="1">
      <c r="A10" s="166" t="s">
        <v>10</v>
      </c>
      <c r="B10" s="50"/>
      <c r="C10" s="51"/>
      <c r="D10" s="6" t="s">
        <v>11</v>
      </c>
      <c r="E10" s="98"/>
      <c r="F10" s="326"/>
      <c r="G10" s="326"/>
      <c r="H10" s="199"/>
      <c r="I10" s="326"/>
      <c r="J10" s="327"/>
      <c r="K10" s="105"/>
    </row>
    <row r="11" spans="1:11" ht="18.399999999999999" customHeight="1">
      <c r="A11" s="168"/>
      <c r="B11" s="53"/>
      <c r="C11" s="54"/>
      <c r="D11" s="55"/>
      <c r="E11" s="98"/>
      <c r="F11" s="200" t="s">
        <v>12</v>
      </c>
      <c r="G11" s="201" t="s">
        <v>15</v>
      </c>
      <c r="H11" s="202"/>
      <c r="I11" s="200" t="s">
        <v>13</v>
      </c>
      <c r="J11" s="201" t="s">
        <v>15</v>
      </c>
      <c r="K11" s="44"/>
    </row>
    <row r="12" spans="1:11" ht="14.1" customHeight="1">
      <c r="A12" s="56"/>
      <c r="B12" s="169"/>
      <c r="C12" s="56"/>
      <c r="D12" s="56"/>
      <c r="F12" s="56"/>
      <c r="G12" s="57"/>
      <c r="I12" s="56"/>
      <c r="J12" s="57"/>
    </row>
    <row r="13" spans="1:11" ht="15" customHeight="1"/>
    <row r="14" spans="1:11" ht="18.399999999999999" customHeight="1">
      <c r="A14" s="170"/>
      <c r="B14" s="7" t="s">
        <v>258</v>
      </c>
      <c r="C14" s="103"/>
      <c r="D14" s="104"/>
      <c r="E14" s="105"/>
    </row>
    <row r="15" spans="1:11" ht="14.1" customHeight="1">
      <c r="A15" s="8" t="s">
        <v>259</v>
      </c>
      <c r="B15" s="9" t="s">
        <v>260</v>
      </c>
      <c r="C15" s="10" t="s">
        <v>261</v>
      </c>
      <c r="D15" s="11" t="s">
        <v>61</v>
      </c>
      <c r="E15" s="49"/>
      <c r="F15" s="141">
        <v>4614</v>
      </c>
      <c r="G15" s="13" t="s">
        <v>46</v>
      </c>
      <c r="H15" s="49"/>
      <c r="I15" s="141">
        <f>4562+398</f>
        <v>4960</v>
      </c>
      <c r="J15" s="13" t="s">
        <v>46</v>
      </c>
      <c r="K15" s="44"/>
    </row>
    <row r="16" spans="1:11" ht="14.1" customHeight="1">
      <c r="A16" s="14" t="s">
        <v>262</v>
      </c>
      <c r="B16" s="15" t="s">
        <v>263</v>
      </c>
      <c r="C16" s="16" t="s">
        <v>261</v>
      </c>
      <c r="D16" s="17" t="s">
        <v>61</v>
      </c>
      <c r="E16" s="49"/>
      <c r="F16" s="145">
        <v>3808</v>
      </c>
      <c r="G16" s="19" t="s">
        <v>46</v>
      </c>
      <c r="H16" s="49"/>
      <c r="I16" s="145">
        <v>3860</v>
      </c>
      <c r="J16" s="19" t="s">
        <v>46</v>
      </c>
      <c r="K16" s="44"/>
    </row>
    <row r="17" spans="1:11" ht="14.1" customHeight="1">
      <c r="A17" s="14" t="s">
        <v>264</v>
      </c>
      <c r="B17" s="15" t="s">
        <v>265</v>
      </c>
      <c r="C17" s="16" t="s">
        <v>261</v>
      </c>
      <c r="D17" s="17" t="s">
        <v>61</v>
      </c>
      <c r="E17" s="49"/>
      <c r="F17" s="145">
        <v>5898</v>
      </c>
      <c r="G17" s="19" t="s">
        <v>46</v>
      </c>
      <c r="H17" s="49"/>
      <c r="I17" s="145">
        <v>5459</v>
      </c>
      <c r="J17" s="19" t="s">
        <v>46</v>
      </c>
      <c r="K17" s="44"/>
    </row>
    <row r="18" spans="1:11" ht="14.1" customHeight="1">
      <c r="A18" s="14" t="s">
        <v>266</v>
      </c>
      <c r="B18" s="15" t="s">
        <v>267</v>
      </c>
      <c r="C18" s="16" t="s">
        <v>261</v>
      </c>
      <c r="D18" s="17" t="s">
        <v>61</v>
      </c>
      <c r="E18" s="49"/>
      <c r="F18" s="145">
        <v>8899</v>
      </c>
      <c r="G18" s="19" t="s">
        <v>46</v>
      </c>
      <c r="H18" s="49"/>
      <c r="I18" s="145">
        <f>7621+80</f>
        <v>7701</v>
      </c>
      <c r="J18" s="19" t="s">
        <v>46</v>
      </c>
      <c r="K18" s="44"/>
    </row>
    <row r="19" spans="1:11" ht="15" customHeight="1">
      <c r="A19" s="22" t="s">
        <v>268</v>
      </c>
      <c r="B19" s="23" t="s">
        <v>269</v>
      </c>
      <c r="C19" s="24" t="s">
        <v>261</v>
      </c>
      <c r="D19" s="25" t="s">
        <v>20</v>
      </c>
      <c r="E19" s="107"/>
      <c r="F19" s="18">
        <f>SUM(F15:F18)</f>
        <v>23219</v>
      </c>
      <c r="G19" s="19" t="s">
        <v>46</v>
      </c>
      <c r="H19" s="49"/>
      <c r="I19" s="18">
        <f>SUM(I15:I18)</f>
        <v>21980</v>
      </c>
      <c r="J19" s="19" t="s">
        <v>46</v>
      </c>
      <c r="K19" s="44"/>
    </row>
    <row r="20" spans="1:11" ht="14.1" customHeight="1">
      <c r="A20" s="8" t="s">
        <v>270</v>
      </c>
      <c r="B20" s="9" t="s">
        <v>271</v>
      </c>
      <c r="C20" s="10" t="s">
        <v>19</v>
      </c>
      <c r="D20" s="11" t="s">
        <v>61</v>
      </c>
      <c r="E20" s="49"/>
      <c r="F20" s="145">
        <v>24956</v>
      </c>
      <c r="G20" s="19" t="s">
        <v>32</v>
      </c>
      <c r="H20" s="49"/>
      <c r="I20" s="145">
        <f>15750+1150</f>
        <v>16900</v>
      </c>
      <c r="J20" s="19" t="s">
        <v>32</v>
      </c>
      <c r="K20" s="44"/>
    </row>
    <row r="21" spans="1:11" ht="14.1" customHeight="1">
      <c r="A21" s="14" t="s">
        <v>272</v>
      </c>
      <c r="B21" s="15" t="s">
        <v>273</v>
      </c>
      <c r="C21" s="16" t="s">
        <v>19</v>
      </c>
      <c r="D21" s="17" t="s">
        <v>61</v>
      </c>
      <c r="E21" s="49"/>
      <c r="F21" s="145">
        <v>-39000</v>
      </c>
      <c r="G21" s="19" t="s">
        <v>32</v>
      </c>
      <c r="H21" s="49"/>
      <c r="I21" s="145">
        <v>-24000</v>
      </c>
      <c r="J21" s="19" t="s">
        <v>32</v>
      </c>
      <c r="K21" s="44"/>
    </row>
    <row r="22" spans="1:11" ht="14.1" customHeight="1">
      <c r="A22" s="14" t="s">
        <v>274</v>
      </c>
      <c r="B22" s="15" t="s">
        <v>275</v>
      </c>
      <c r="C22" s="16" t="s">
        <v>19</v>
      </c>
      <c r="D22" s="17" t="s">
        <v>61</v>
      </c>
      <c r="E22" s="49"/>
      <c r="F22" s="145">
        <v>-6250</v>
      </c>
      <c r="G22" s="19" t="s">
        <v>32</v>
      </c>
      <c r="H22" s="49"/>
      <c r="I22" s="145">
        <v>-6450</v>
      </c>
      <c r="J22" s="19" t="s">
        <v>32</v>
      </c>
      <c r="K22" s="44"/>
    </row>
    <row r="23" spans="1:11" ht="14.1" customHeight="1">
      <c r="A23" s="14" t="s">
        <v>276</v>
      </c>
      <c r="B23" s="15" t="s">
        <v>277</v>
      </c>
      <c r="C23" s="16" t="s">
        <v>19</v>
      </c>
      <c r="D23" s="17" t="s">
        <v>61</v>
      </c>
      <c r="E23" s="49"/>
      <c r="F23" s="145">
        <v>14450</v>
      </c>
      <c r="G23" s="19" t="s">
        <v>278</v>
      </c>
      <c r="H23" s="49"/>
      <c r="I23" s="145">
        <v>13200</v>
      </c>
      <c r="J23" s="19" t="s">
        <v>278</v>
      </c>
      <c r="K23" s="44"/>
    </row>
    <row r="24" spans="1:11" ht="15" customHeight="1">
      <c r="A24" s="22" t="s">
        <v>279</v>
      </c>
      <c r="B24" s="23" t="s">
        <v>36</v>
      </c>
      <c r="C24" s="24" t="s">
        <v>19</v>
      </c>
      <c r="D24" s="25" t="s">
        <v>20</v>
      </c>
      <c r="E24" s="107"/>
      <c r="F24" s="30">
        <f>SUM(F20:F23)</f>
        <v>-5844</v>
      </c>
      <c r="G24" s="27" t="s">
        <v>32</v>
      </c>
      <c r="H24" s="49"/>
      <c r="I24" s="30">
        <f>SUM(I20:I23)</f>
        <v>-350</v>
      </c>
      <c r="J24" s="27" t="s">
        <v>32</v>
      </c>
      <c r="K24" s="44"/>
    </row>
    <row r="25" spans="1:11" ht="15" customHeight="1">
      <c r="A25" s="171"/>
      <c r="B25" s="48"/>
      <c r="C25" s="28"/>
      <c r="D25" s="28"/>
      <c r="F25" s="56"/>
      <c r="G25" s="57"/>
      <c r="I25" s="56"/>
      <c r="J25" s="57"/>
    </row>
    <row r="26" spans="1:11" ht="18.399999999999999" customHeight="1">
      <c r="A26" s="170"/>
      <c r="B26" s="7" t="s">
        <v>280</v>
      </c>
      <c r="C26" s="103"/>
      <c r="D26" s="104"/>
      <c r="E26" s="105"/>
    </row>
    <row r="27" spans="1:11" ht="14.1" customHeight="1">
      <c r="A27" s="8" t="s">
        <v>281</v>
      </c>
      <c r="B27" s="9" t="s">
        <v>282</v>
      </c>
      <c r="C27" s="10" t="s">
        <v>261</v>
      </c>
      <c r="D27" s="11" t="s">
        <v>61</v>
      </c>
      <c r="E27" s="49"/>
      <c r="F27" s="141">
        <v>193</v>
      </c>
      <c r="G27" s="13" t="s">
        <v>196</v>
      </c>
      <c r="H27" s="49"/>
      <c r="I27" s="141">
        <v>555.34</v>
      </c>
      <c r="J27" s="13" t="s">
        <v>196</v>
      </c>
      <c r="K27" s="106"/>
    </row>
    <row r="28" spans="1:11" ht="14.1" customHeight="1">
      <c r="A28" s="14" t="s">
        <v>283</v>
      </c>
      <c r="B28" s="15" t="s">
        <v>284</v>
      </c>
      <c r="C28" s="16" t="s">
        <v>261</v>
      </c>
      <c r="D28" s="17" t="s">
        <v>61</v>
      </c>
      <c r="E28" s="49"/>
      <c r="F28" s="145">
        <v>573</v>
      </c>
      <c r="G28" s="19" t="s">
        <v>196</v>
      </c>
      <c r="H28" s="49"/>
      <c r="I28" s="145">
        <v>303.10000000000002</v>
      </c>
      <c r="J28" s="19" t="s">
        <v>196</v>
      </c>
      <c r="K28" s="44"/>
    </row>
    <row r="29" spans="1:11" ht="15" customHeight="1">
      <c r="A29" s="14" t="s">
        <v>285</v>
      </c>
      <c r="B29" s="15" t="s">
        <v>286</v>
      </c>
      <c r="C29" s="16" t="s">
        <v>261</v>
      </c>
      <c r="D29" s="17" t="s">
        <v>61</v>
      </c>
      <c r="E29" s="49"/>
      <c r="F29" s="145">
        <v>0</v>
      </c>
      <c r="G29" s="19" t="s">
        <v>287</v>
      </c>
      <c r="H29" s="49"/>
      <c r="I29" s="145">
        <v>0</v>
      </c>
      <c r="J29" s="19" t="s">
        <v>287</v>
      </c>
      <c r="K29" s="105"/>
    </row>
    <row r="30" spans="1:11" ht="14.1" customHeight="1">
      <c r="A30" s="14" t="s">
        <v>288</v>
      </c>
      <c r="B30" s="15" t="s">
        <v>289</v>
      </c>
      <c r="C30" s="16" t="s">
        <v>261</v>
      </c>
      <c r="D30" s="17" t="s">
        <v>61</v>
      </c>
      <c r="E30" s="49"/>
      <c r="F30" s="145">
        <v>0</v>
      </c>
      <c r="G30" s="19" t="s">
        <v>287</v>
      </c>
      <c r="H30" s="49"/>
      <c r="I30" s="145">
        <v>0</v>
      </c>
      <c r="J30" s="19" t="s">
        <v>287</v>
      </c>
      <c r="K30" s="44"/>
    </row>
    <row r="31" spans="1:11" ht="15" customHeight="1">
      <c r="A31" s="22" t="s">
        <v>290</v>
      </c>
      <c r="B31" s="23" t="s">
        <v>291</v>
      </c>
      <c r="C31" s="24" t="s">
        <v>261</v>
      </c>
      <c r="D31" s="25" t="s">
        <v>20</v>
      </c>
      <c r="E31" s="49"/>
      <c r="F31" s="18">
        <f>SUM(F27:F30)</f>
        <v>766</v>
      </c>
      <c r="G31" s="19" t="s">
        <v>196</v>
      </c>
      <c r="H31" s="49"/>
      <c r="I31" s="18">
        <f>SUM(I27:I30)</f>
        <v>858.44</v>
      </c>
      <c r="J31" s="19" t="s">
        <v>196</v>
      </c>
      <c r="K31" s="44"/>
    </row>
    <row r="32" spans="1:11" ht="14.1" customHeight="1">
      <c r="A32" s="8" t="s">
        <v>292</v>
      </c>
      <c r="B32" s="9" t="s">
        <v>293</v>
      </c>
      <c r="C32" s="10" t="s">
        <v>19</v>
      </c>
      <c r="D32" s="11" t="s">
        <v>61</v>
      </c>
      <c r="E32" s="49"/>
      <c r="F32" s="145">
        <v>-3723</v>
      </c>
      <c r="G32" s="19" t="s">
        <v>32</v>
      </c>
      <c r="H32" s="49"/>
      <c r="I32" s="145">
        <v>-4392</v>
      </c>
      <c r="J32" s="19" t="s">
        <v>32</v>
      </c>
      <c r="K32" s="44"/>
    </row>
    <row r="33" spans="1:11" ht="14.1" customHeight="1">
      <c r="A33" s="14" t="s">
        <v>294</v>
      </c>
      <c r="B33" s="15" t="s">
        <v>295</v>
      </c>
      <c r="C33" s="16" t="s">
        <v>19</v>
      </c>
      <c r="D33" s="17" t="s">
        <v>61</v>
      </c>
      <c r="E33" s="49"/>
      <c r="F33" s="145">
        <v>-3249</v>
      </c>
      <c r="G33" s="19" t="s">
        <v>32</v>
      </c>
      <c r="H33" s="49"/>
      <c r="I33" s="145">
        <v>-1803</v>
      </c>
      <c r="J33" s="19" t="s">
        <v>32</v>
      </c>
      <c r="K33" s="44"/>
    </row>
    <row r="34" spans="1:11" ht="14.1" customHeight="1">
      <c r="A34" s="14" t="s">
        <v>296</v>
      </c>
      <c r="B34" s="15" t="s">
        <v>297</v>
      </c>
      <c r="C34" s="16" t="s">
        <v>19</v>
      </c>
      <c r="D34" s="17" t="s">
        <v>61</v>
      </c>
      <c r="E34" s="49"/>
      <c r="F34" s="145">
        <v>0</v>
      </c>
      <c r="G34" s="19" t="s">
        <v>298</v>
      </c>
      <c r="H34" s="49"/>
      <c r="I34" s="145">
        <v>0</v>
      </c>
      <c r="J34" s="19" t="s">
        <v>298</v>
      </c>
      <c r="K34" s="44"/>
    </row>
    <row r="35" spans="1:11" ht="15" customHeight="1">
      <c r="A35" s="22" t="s">
        <v>299</v>
      </c>
      <c r="B35" s="23" t="s">
        <v>300</v>
      </c>
      <c r="C35" s="24" t="s">
        <v>19</v>
      </c>
      <c r="D35" s="25" t="s">
        <v>61</v>
      </c>
      <c r="E35" s="49"/>
      <c r="F35" s="167">
        <v>0</v>
      </c>
      <c r="G35" s="27" t="s">
        <v>298</v>
      </c>
      <c r="H35" s="49"/>
      <c r="I35" s="167">
        <v>0</v>
      </c>
      <c r="J35" s="27" t="s">
        <v>298</v>
      </c>
      <c r="K35" s="44"/>
    </row>
    <row r="36" spans="1:11" ht="15" customHeight="1">
      <c r="A36" s="171"/>
      <c r="B36" s="48"/>
      <c r="C36" s="28"/>
      <c r="D36" s="28"/>
      <c r="F36" s="56"/>
      <c r="G36" s="57"/>
      <c r="I36" s="56"/>
      <c r="J36" s="57"/>
    </row>
    <row r="37" spans="1:11" ht="18.399999999999999" customHeight="1">
      <c r="A37" s="170"/>
      <c r="B37" s="7" t="s">
        <v>301</v>
      </c>
      <c r="C37" s="103"/>
      <c r="D37" s="104"/>
      <c r="E37" s="44"/>
    </row>
    <row r="38" spans="1:11" ht="14.1" customHeight="1">
      <c r="A38" s="8" t="s">
        <v>302</v>
      </c>
      <c r="B38" s="9" t="s">
        <v>303</v>
      </c>
      <c r="C38" s="10" t="s">
        <v>304</v>
      </c>
      <c r="D38" s="11" t="s">
        <v>61</v>
      </c>
      <c r="E38" s="49"/>
      <c r="F38" s="141">
        <v>744</v>
      </c>
      <c r="G38" s="13" t="s">
        <v>27</v>
      </c>
      <c r="H38" s="49"/>
      <c r="I38" s="141">
        <v>4363</v>
      </c>
      <c r="J38" s="13" t="s">
        <v>27</v>
      </c>
      <c r="K38" s="44"/>
    </row>
    <row r="39" spans="1:11" ht="14.1" customHeight="1">
      <c r="A39" s="14" t="s">
        <v>305</v>
      </c>
      <c r="B39" s="15" t="s">
        <v>306</v>
      </c>
      <c r="C39" s="16" t="s">
        <v>304</v>
      </c>
      <c r="D39" s="17" t="s">
        <v>61</v>
      </c>
      <c r="E39" s="49"/>
      <c r="F39" s="145">
        <v>715</v>
      </c>
      <c r="G39" s="19" t="s">
        <v>27</v>
      </c>
      <c r="H39" s="49"/>
      <c r="I39" s="145">
        <v>1600</v>
      </c>
      <c r="J39" s="19" t="s">
        <v>27</v>
      </c>
      <c r="K39" s="44"/>
    </row>
    <row r="40" spans="1:11" ht="14.1" customHeight="1">
      <c r="A40" s="14" t="s">
        <v>307</v>
      </c>
      <c r="B40" s="15" t="s">
        <v>308</v>
      </c>
      <c r="C40" s="16" t="s">
        <v>304</v>
      </c>
      <c r="D40" s="17" t="s">
        <v>61</v>
      </c>
      <c r="E40" s="49"/>
      <c r="F40" s="145">
        <v>0</v>
      </c>
      <c r="G40" s="19" t="s">
        <v>77</v>
      </c>
      <c r="H40" s="49"/>
      <c r="I40" s="145">
        <v>0</v>
      </c>
      <c r="J40" s="19" t="s">
        <v>77</v>
      </c>
      <c r="K40" s="44"/>
    </row>
    <row r="41" spans="1:11" ht="14.1" customHeight="1">
      <c r="A41" s="14" t="s">
        <v>309</v>
      </c>
      <c r="B41" s="15" t="s">
        <v>310</v>
      </c>
      <c r="C41" s="16" t="s">
        <v>304</v>
      </c>
      <c r="D41" s="17" t="s">
        <v>61</v>
      </c>
      <c r="E41" s="49"/>
      <c r="F41" s="145">
        <v>0</v>
      </c>
      <c r="G41" s="19" t="s">
        <v>77</v>
      </c>
      <c r="H41" s="49"/>
      <c r="I41" s="145">
        <v>0</v>
      </c>
      <c r="J41" s="19" t="s">
        <v>77</v>
      </c>
      <c r="K41" s="44"/>
    </row>
    <row r="42" spans="1:11" ht="15" customHeight="1">
      <c r="A42" s="22" t="s">
        <v>311</v>
      </c>
      <c r="B42" s="23" t="s">
        <v>312</v>
      </c>
      <c r="C42" s="24" t="s">
        <v>304</v>
      </c>
      <c r="D42" s="25" t="s">
        <v>20</v>
      </c>
      <c r="E42" s="107"/>
      <c r="F42" s="30">
        <f>SUM(F38:F41)</f>
        <v>1459</v>
      </c>
      <c r="G42" s="27" t="s">
        <v>27</v>
      </c>
      <c r="H42" s="49"/>
      <c r="I42" s="30">
        <f>SUM(I38:I41)</f>
        <v>5963</v>
      </c>
      <c r="J42" s="27" t="s">
        <v>27</v>
      </c>
      <c r="K42" s="44"/>
    </row>
    <row r="43" spans="1:11" ht="15" customHeight="1">
      <c r="A43" s="172"/>
      <c r="B43" s="172"/>
      <c r="C43" s="172"/>
      <c r="D43" s="172"/>
      <c r="F43" s="56"/>
      <c r="G43" s="173"/>
      <c r="I43" s="56"/>
      <c r="J43" s="173"/>
    </row>
    <row r="44" spans="1:11" ht="18.399999999999999" customHeight="1">
      <c r="A44" s="170"/>
      <c r="B44" s="7" t="s">
        <v>313</v>
      </c>
      <c r="C44" s="103"/>
      <c r="D44" s="104"/>
      <c r="E44" s="44"/>
    </row>
    <row r="45" spans="1:11" ht="14.1" customHeight="1">
      <c r="A45" s="8" t="s">
        <v>314</v>
      </c>
      <c r="B45" s="9" t="s">
        <v>315</v>
      </c>
      <c r="C45" s="10" t="s">
        <v>261</v>
      </c>
      <c r="D45" s="11" t="s">
        <v>146</v>
      </c>
      <c r="E45" s="49"/>
      <c r="F45" s="141">
        <v>23219</v>
      </c>
      <c r="G45" s="13" t="s">
        <v>46</v>
      </c>
      <c r="H45" s="49"/>
      <c r="I45" s="12">
        <f>F19</f>
        <v>23219</v>
      </c>
      <c r="J45" s="13" t="s">
        <v>46</v>
      </c>
      <c r="K45" s="44"/>
    </row>
    <row r="46" spans="1:11" ht="14.1" customHeight="1">
      <c r="A46" s="14" t="s">
        <v>316</v>
      </c>
      <c r="B46" s="15" t="s">
        <v>31</v>
      </c>
      <c r="C46" s="16" t="s">
        <v>19</v>
      </c>
      <c r="D46" s="17" t="s">
        <v>146</v>
      </c>
      <c r="E46" s="49"/>
      <c r="F46" s="145">
        <v>2517</v>
      </c>
      <c r="G46" s="19" t="s">
        <v>32</v>
      </c>
      <c r="H46" s="49"/>
      <c r="I46" s="18">
        <f>F24</f>
        <v>-5844</v>
      </c>
      <c r="J46" s="19" t="s">
        <v>32</v>
      </c>
      <c r="K46" s="44"/>
    </row>
    <row r="47" spans="1:11" ht="15" customHeight="1">
      <c r="A47" s="22" t="s">
        <v>317</v>
      </c>
      <c r="B47" s="23" t="s">
        <v>318</v>
      </c>
      <c r="C47" s="24" t="s">
        <v>304</v>
      </c>
      <c r="D47" s="25" t="s">
        <v>146</v>
      </c>
      <c r="E47" s="49"/>
      <c r="F47" s="167">
        <v>1017</v>
      </c>
      <c r="G47" s="27" t="s">
        <v>27</v>
      </c>
      <c r="H47" s="49"/>
      <c r="I47" s="30">
        <f>F42</f>
        <v>1459</v>
      </c>
      <c r="J47" s="27" t="s">
        <v>27</v>
      </c>
      <c r="K47" s="44"/>
    </row>
    <row r="48" spans="1:11" ht="15" customHeight="1">
      <c r="A48" s="48"/>
      <c r="B48" s="48"/>
      <c r="C48" s="48"/>
      <c r="D48" s="48"/>
      <c r="F48" s="56"/>
      <c r="G48" s="57"/>
      <c r="I48" s="56"/>
      <c r="J48" s="57"/>
    </row>
    <row r="49" spans="1:11" ht="18.399999999999999" customHeight="1">
      <c r="A49" s="170"/>
      <c r="B49" s="7" t="s">
        <v>319</v>
      </c>
      <c r="C49" s="103"/>
      <c r="D49" s="104"/>
      <c r="E49" s="44"/>
    </row>
    <row r="50" spans="1:11" ht="15" customHeight="1">
      <c r="A50" s="31" t="s">
        <v>320</v>
      </c>
      <c r="B50" s="32" t="s">
        <v>319</v>
      </c>
      <c r="C50" s="33" t="s">
        <v>19</v>
      </c>
      <c r="D50" s="34" t="s">
        <v>61</v>
      </c>
      <c r="E50" s="44"/>
      <c r="I50" s="294" t="s">
        <v>321</v>
      </c>
      <c r="J50" s="295" t="s">
        <v>45</v>
      </c>
      <c r="K50" s="20"/>
    </row>
    <row r="51" spans="1:11" ht="15" customHeight="1">
      <c r="A51" s="48"/>
      <c r="B51" s="48"/>
      <c r="C51" s="48"/>
      <c r="D51" s="48"/>
      <c r="I51" s="20"/>
      <c r="J51" s="205"/>
    </row>
    <row r="52" spans="1:11" ht="18.399999999999999" customHeight="1">
      <c r="A52" s="170"/>
      <c r="B52" s="7" t="s">
        <v>322</v>
      </c>
      <c r="C52" s="103"/>
      <c r="D52" s="104"/>
      <c r="E52" s="44"/>
    </row>
    <row r="53" spans="1:11" ht="25.5">
      <c r="A53" s="8" t="s">
        <v>323</v>
      </c>
      <c r="B53" s="9" t="s">
        <v>324</v>
      </c>
      <c r="C53" s="10" t="s">
        <v>325</v>
      </c>
      <c r="D53" s="11" t="s">
        <v>61</v>
      </c>
      <c r="E53" s="44"/>
      <c r="I53" s="296" t="s">
        <v>321</v>
      </c>
      <c r="J53" s="297" t="s">
        <v>45</v>
      </c>
      <c r="K53" s="20"/>
    </row>
    <row r="54" spans="1:11" ht="25.5">
      <c r="A54" s="22" t="s">
        <v>326</v>
      </c>
      <c r="B54" s="23" t="s">
        <v>327</v>
      </c>
      <c r="C54" s="24" t="s">
        <v>325</v>
      </c>
      <c r="D54" s="25" t="s">
        <v>61</v>
      </c>
      <c r="E54" s="44"/>
      <c r="I54" s="298" t="s">
        <v>321</v>
      </c>
      <c r="J54" s="299" t="s">
        <v>45</v>
      </c>
      <c r="K54" s="20"/>
    </row>
    <row r="55" spans="1:11" ht="14.1" customHeight="1">
      <c r="A55" s="56"/>
      <c r="B55" s="56"/>
      <c r="C55" s="56"/>
      <c r="D55" s="56"/>
      <c r="I55" s="20"/>
      <c r="J55" s="205"/>
    </row>
    <row r="56" spans="1:11" ht="14.1" customHeight="1"/>
    <row r="57" spans="1:11" ht="15" customHeight="1"/>
    <row r="58" spans="1:11" ht="14.1" customHeight="1">
      <c r="A58" s="60"/>
      <c r="B58" s="56"/>
      <c r="C58" s="56"/>
      <c r="D58" s="56"/>
      <c r="E58" s="56"/>
      <c r="F58" s="61"/>
      <c r="G58" s="62"/>
    </row>
    <row r="59" spans="1:11" ht="14.1" customHeight="1">
      <c r="A59" s="180" t="s">
        <v>49</v>
      </c>
      <c r="C59" s="182" t="s">
        <v>50</v>
      </c>
      <c r="G59" s="62"/>
    </row>
    <row r="60" spans="1:11" ht="14.1" customHeight="1">
      <c r="A60" s="181"/>
      <c r="G60" s="62"/>
    </row>
    <row r="61" spans="1:11" ht="14.1" customHeight="1">
      <c r="A61" s="180" t="s">
        <v>51</v>
      </c>
      <c r="C61" s="182" t="s">
        <v>50</v>
      </c>
      <c r="G61" s="62"/>
    </row>
    <row r="62" spans="1:11" ht="14.1" customHeight="1">
      <c r="A62" s="181"/>
      <c r="G62" s="62"/>
    </row>
    <row r="63" spans="1:11" ht="14.1" customHeight="1">
      <c r="A63" s="180" t="s">
        <v>328</v>
      </c>
      <c r="C63" s="182" t="s">
        <v>52</v>
      </c>
      <c r="G63" s="62"/>
    </row>
    <row r="64" spans="1:11" ht="15" customHeight="1">
      <c r="A64" s="63"/>
      <c r="G64" s="62"/>
    </row>
    <row r="65" spans="1:6">
      <c r="A65" s="56"/>
      <c r="B65" s="56"/>
      <c r="C65" s="56"/>
      <c r="D65" s="56"/>
      <c r="E65" s="56"/>
      <c r="F65" s="56"/>
    </row>
  </sheetData>
  <mergeCells count="2">
    <mergeCell ref="I9:J10"/>
    <mergeCell ref="F9:G10"/>
  </mergeCells>
  <dataValidations count="1">
    <dataValidation type="list" allowBlank="1" sqref="J50 J53:J54 G38:G42 J38:J42 J45:J47 G45:G47 J27:J35 G27:G35 G15:G24 J15:J24" xr:uid="{00000000-0002-0000-0400-000000000000}"/>
  </dataValidations>
  <pageMargins left="0.75" right="0.75" top="1" bottom="1" header="0.5" footer="0.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3" ma:contentTypeDescription="Create a new document." ma:contentTypeScope="" ma:versionID="1e200c601d1b0916946f907b77949449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1428add268d9ccddfca9929248965bf9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f924a736-b285-4c68-8cdb-5ccf3ff341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  <lcf76f155ced4ddcb4097134ff3c332f xmlns="717ab7f6-fd44-4bc6-8ec0-b60b0dae7a6c">
      <Terms xmlns="http://schemas.microsoft.com/office/infopath/2007/PartnerControls"/>
    </lcf76f155ced4ddcb4097134ff3c332f>
    <TaxCatchAll xmlns="dfc5cf3b-63a0-41eb-9e2d-d2b6491b43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C8BDCE96-D0A1-43AA-A0F4-A8D8AA051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7ab7f6-fd44-4bc6-8ec0-b60b0dae7a6c"/>
    <ds:schemaRef ds:uri="dfc5cf3b-63a0-41eb-9e2d-d2b6491b4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454D2-8F7E-4D13-91C5-05CCE8EC68CB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dfc5cf3b-63a0-41eb-9e2d-d2b6491b4379"/>
    <ds:schemaRef ds:uri="http://schemas.microsoft.com/sharepoint/v3"/>
    <ds:schemaRef ds:uri="http://schemas.microsoft.com/office/2006/metadata/properties"/>
    <ds:schemaRef ds:uri="http://purl.org/dc/elements/1.1/"/>
    <ds:schemaRef ds:uri="717ab7f6-fd44-4bc6-8ec0-b60b0dae7a6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059C9A6-B83A-45E9-A88E-DA3962DD56C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784C88-1828-4F6D-8579-5CC3C0213953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C0</vt:lpstr>
      <vt:lpstr>C1</vt:lpstr>
      <vt:lpstr>C2</vt:lpstr>
      <vt:lpstr>C3</vt:lpstr>
      <vt:lpstr>C4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2025-11-21T13:53:38Z</dcterms:created>
  <dcterms:modified xsi:type="dcterms:W3CDTF">2025-11-26T10:44:55Z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8726ee-aa22-4015-a145-38c9c7d44652_ContentBits">
    <vt:lpwstr>2</vt:lpwstr>
  </property>
  <property fmtid="{D5CDD505-2E9C-101B-9397-08002B2CF9AE}" pid="3" name="Data_x0020_Area">
    <vt:lpwstr/>
  </property>
  <property fmtid="{D5CDD505-2E9C-101B-9397-08002B2CF9AE}" pid="4" name="MSIP_Label_058726ee-aa22-4015-a145-38c9c7d44652_Tag">
    <vt:lpwstr>10, 0, 1, 2</vt:lpwstr>
  </property>
  <property fmtid="{D5CDD505-2E9C-101B-9397-08002B2CF9AE}" pid="5" name="MediaServiceImageTags">
    <vt:lpwstr/>
  </property>
  <property fmtid="{D5CDD505-2E9C-101B-9397-08002B2CF9AE}" pid="6" name="ContentTypeId">
    <vt:lpwstr>0x0101000673E8A027AD84478D085E8578848EF7</vt:lpwstr>
  </property>
  <property fmtid="{D5CDD505-2E9C-101B-9397-08002B2CF9AE}" pid="7" name="MSIP_Label_058726ee-aa22-4015-a145-38c9c7d44652_Method">
    <vt:lpwstr>Privileged</vt:lpwstr>
  </property>
  <property fmtid="{D5CDD505-2E9C-101B-9397-08002B2CF9AE}" pid="8" name="MSIP_Label_058726ee-aa22-4015-a145-38c9c7d44652_SiteId">
    <vt:lpwstr>f90bd2e7-b5c0-4b25-9e27-226ff8b6c17b</vt:lpwstr>
  </property>
  <property fmtid="{D5CDD505-2E9C-101B-9397-08002B2CF9AE}" pid="9" name="_dlc_DocIdItemGuid">
    <vt:lpwstr>4d16a87a-4200-41ca-89ca-abd7ee4bbb4e</vt:lpwstr>
  </property>
  <property fmtid="{D5CDD505-2E9C-101B-9397-08002B2CF9AE}" pid="10" name="Financial Year">
    <vt:lpwstr/>
  </property>
  <property fmtid="{D5CDD505-2E9C-101B-9397-08002B2CF9AE}" pid="11" name="MSIP_Label_058726ee-aa22-4015-a145-38c9c7d44652_SetDate">
    <vt:lpwstr>2025-06-24T10:07:26Z</vt:lpwstr>
  </property>
  <property fmtid="{D5CDD505-2E9C-101B-9397-08002B2CF9AE}" pid="12" name="MSIP_Label_058726ee-aa22-4015-a145-38c9c7d44652_ActionId">
    <vt:lpwstr>8c51d7f4-5a8f-4522-a273-8c2baf444a40</vt:lpwstr>
  </property>
  <property fmtid="{D5CDD505-2E9C-101B-9397-08002B2CF9AE}" pid="13" name="Financial_x0020_Year">
    <vt:lpwstr/>
  </property>
  <property fmtid="{D5CDD505-2E9C-101B-9397-08002B2CF9AE}" pid="14" name="Data Area">
    <vt:lpwstr/>
  </property>
  <property fmtid="{D5CDD505-2E9C-101B-9397-08002B2CF9AE}" pid="15" name="MSIP_Label_058726ee-aa22-4015-a145-38c9c7d44652_Enabled">
    <vt:lpwstr>true</vt:lpwstr>
  </property>
  <property fmtid="{D5CDD505-2E9C-101B-9397-08002B2CF9AE}" pid="16" name="MSIP_Label_058726ee-aa22-4015-a145-38c9c7d44652_Name">
    <vt:lpwstr>058726ee-aa22-4015-a145-38c9c7d44652</vt:lpwstr>
  </property>
</Properties>
</file>