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showInkAnnotation="0" autoCompressPictures="0" defaultThemeVersion="166925"/>
  <xr:revisionPtr revIDLastSave="0" documentId="8_{9CA615C2-FAC1-4C73-957D-33B11AB4450C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B1" sheetId="1" r:id="rId1"/>
    <sheet name="B2" sheetId="2" r:id="rId2"/>
    <sheet name="B3" sheetId="3" r:id="rId3"/>
    <sheet name="B3a" sheetId="4" r:id="rId4"/>
    <sheet name="B4" sheetId="5" r:id="rId5"/>
    <sheet name="B5" sheetId="6" r:id="rId6"/>
    <sheet name="B6" sheetId="7" r:id="rId7"/>
    <sheet name="B6A" sheetId="8" r:id="rId8"/>
    <sheet name="B7" sheetId="9" r:id="rId9"/>
    <sheet name="B8" sheetId="10" r:id="rId10"/>
    <sheet name="B9" sheetId="11" r:id="rId11"/>
    <sheet name="B9a" sheetId="12" r:id="rId12"/>
    <sheet name="B9b" sheetId="13" r:id="rId13"/>
    <sheet name="B9c" sheetId="14" r:id="rId14"/>
    <sheet name="B9d" sheetId="15" r:id="rId15"/>
    <sheet name="B9e" sheetId="16" r:id="rId16"/>
    <sheet name="B9f" sheetId="17" r:id="rId17"/>
    <sheet name="B10" sheetId="18" r:id="rId18"/>
    <sheet name="B11a" sheetId="19" r:id="rId19"/>
    <sheet name="B11b" sheetId="20" r:id="rId20"/>
    <sheet name="B11c" sheetId="21" r:id="rId21"/>
  </sheets>
  <definedNames>
    <definedName name="_reportyear">#REF!</definedName>
    <definedName name="_Reportyearminus1">#REF!</definedName>
    <definedName name="_reportyearplus1">#REF!</definedName>
    <definedName name="_xlnm.Print_Area" localSheetId="1">'B2'!$A$1:$L$82</definedName>
    <definedName name="_xlnm.Print_Area" localSheetId="2">'B3'!$A$1:$K$61</definedName>
    <definedName name="_xlnm.Print_Area" localSheetId="6">'B6'!$A$1:$O$99</definedName>
    <definedName name="_xlnm.Print_Area" localSheetId="7">B6A!$A$1:$K$57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2" l="1"/>
  <c r="F59" i="6"/>
  <c r="J22" i="7"/>
  <c r="J21" i="7"/>
  <c r="J20" i="7"/>
  <c r="J19" i="7"/>
  <c r="I50" i="9"/>
  <c r="I121" i="9"/>
  <c r="I115" i="9"/>
  <c r="I81" i="9"/>
  <c r="I74" i="9"/>
  <c r="I57" i="9"/>
  <c r="I28" i="8"/>
  <c r="F28" i="8"/>
  <c r="I22" i="8"/>
  <c r="F22" i="8"/>
  <c r="I15" i="8"/>
  <c r="F15" i="8"/>
  <c r="I20" i="1"/>
  <c r="I18" i="1"/>
  <c r="F20" i="1"/>
  <c r="F18" i="1"/>
  <c r="E28" i="19"/>
  <c r="F20" i="4" l="1"/>
  <c r="D32" i="19" l="1"/>
  <c r="X51" i="21" l="1"/>
  <c r="K51" i="21"/>
  <c r="X50" i="21"/>
  <c r="K50" i="21"/>
  <c r="X49" i="21"/>
  <c r="X52" i="21" s="1"/>
  <c r="K49" i="21"/>
  <c r="K52" i="21" s="1"/>
  <c r="X45" i="21"/>
  <c r="X48" i="21" s="1"/>
  <c r="K45" i="21"/>
  <c r="K48" i="21" s="1"/>
  <c r="K61" i="20"/>
  <c r="H61" i="20"/>
  <c r="K57" i="20"/>
  <c r="H57" i="20"/>
  <c r="K49" i="20"/>
  <c r="H49" i="20"/>
  <c r="K41" i="20"/>
  <c r="H41" i="20"/>
  <c r="K35" i="20"/>
  <c r="H35" i="20"/>
  <c r="K29" i="20"/>
  <c r="H29" i="20"/>
  <c r="K23" i="20"/>
  <c r="H23" i="20"/>
  <c r="K17" i="20"/>
  <c r="H17" i="20"/>
  <c r="K7" i="20"/>
  <c r="N29" i="19"/>
  <c r="M29" i="19"/>
  <c r="L29" i="19"/>
  <c r="L33" i="19" s="1"/>
  <c r="F29" i="19"/>
  <c r="E29" i="19"/>
  <c r="D29" i="19"/>
  <c r="D33" i="19" s="1"/>
  <c r="N28" i="19"/>
  <c r="M28" i="19"/>
  <c r="L28" i="19"/>
  <c r="L32" i="19" s="1"/>
  <c r="F28" i="19"/>
  <c r="D28" i="19"/>
  <c r="O25" i="19"/>
  <c r="G25" i="19"/>
  <c r="O24" i="19"/>
  <c r="G24" i="19"/>
  <c r="O23" i="19"/>
  <c r="G23" i="19"/>
  <c r="O22" i="19"/>
  <c r="G22" i="19"/>
  <c r="O18" i="19"/>
  <c r="G18" i="19"/>
  <c r="O17" i="19"/>
  <c r="G17" i="19"/>
  <c r="O16" i="19"/>
  <c r="G16" i="19"/>
  <c r="O15" i="19"/>
  <c r="G15" i="19"/>
  <c r="O14" i="19"/>
  <c r="G14" i="19"/>
  <c r="O13" i="19"/>
  <c r="G13" i="19"/>
  <c r="O12" i="19"/>
  <c r="G12" i="19"/>
  <c r="O11" i="19"/>
  <c r="G11" i="19"/>
  <c r="X24" i="18"/>
  <c r="V24" i="18"/>
  <c r="P24" i="18"/>
  <c r="N24" i="18"/>
  <c r="H24" i="18"/>
  <c r="F24" i="18"/>
  <c r="AB23" i="18"/>
  <c r="L23" i="18"/>
  <c r="AB22" i="18"/>
  <c r="AB21" i="18"/>
  <c r="AB20" i="18"/>
  <c r="AB19" i="18"/>
  <c r="AB18" i="18"/>
  <c r="AB17" i="18"/>
  <c r="AB16" i="18"/>
  <c r="AB15" i="18"/>
  <c r="AB14" i="18"/>
  <c r="T14" i="18"/>
  <c r="L14" i="18"/>
  <c r="AB13" i="18"/>
  <c r="T13" i="18"/>
  <c r="L13" i="18"/>
  <c r="AB12" i="18"/>
  <c r="AB11" i="18"/>
  <c r="N263" i="17"/>
  <c r="G263" i="17"/>
  <c r="F263" i="17"/>
  <c r="E263" i="17"/>
  <c r="D263" i="17"/>
  <c r="C263" i="17"/>
  <c r="H262" i="17"/>
  <c r="K262" i="17" s="1"/>
  <c r="H261" i="17"/>
  <c r="K261" i="17" s="1"/>
  <c r="H260" i="17"/>
  <c r="K260" i="17" s="1"/>
  <c r="H259" i="17"/>
  <c r="K259" i="17" s="1"/>
  <c r="H258" i="17"/>
  <c r="K258" i="17" s="1"/>
  <c r="H257" i="17"/>
  <c r="K257" i="17" s="1"/>
  <c r="H256" i="17"/>
  <c r="K256" i="17" s="1"/>
  <c r="H255" i="17"/>
  <c r="K255" i="17" s="1"/>
  <c r="H254" i="17"/>
  <c r="K254" i="17" s="1"/>
  <c r="H253" i="17"/>
  <c r="K253" i="17" s="1"/>
  <c r="H252" i="17"/>
  <c r="K252" i="17" s="1"/>
  <c r="H251" i="17"/>
  <c r="K251" i="17" s="1"/>
  <c r="H250" i="17"/>
  <c r="K250" i="17" s="1"/>
  <c r="H249" i="17"/>
  <c r="K249" i="17" s="1"/>
  <c r="H248" i="17"/>
  <c r="K248" i="17" s="1"/>
  <c r="H247" i="17"/>
  <c r="K247" i="17" s="1"/>
  <c r="H246" i="17"/>
  <c r="K246" i="17" s="1"/>
  <c r="H245" i="17"/>
  <c r="K245" i="17" s="1"/>
  <c r="H244" i="17"/>
  <c r="K244" i="17" s="1"/>
  <c r="H243" i="17"/>
  <c r="K243" i="17" s="1"/>
  <c r="H242" i="17"/>
  <c r="K242" i="17" s="1"/>
  <c r="H241" i="17"/>
  <c r="K241" i="17" s="1"/>
  <c r="H240" i="17"/>
  <c r="K240" i="17" s="1"/>
  <c r="H239" i="17"/>
  <c r="K239" i="17" s="1"/>
  <c r="H238" i="17"/>
  <c r="K238" i="17" s="1"/>
  <c r="H237" i="17"/>
  <c r="K237" i="17" s="1"/>
  <c r="H236" i="17"/>
  <c r="K236" i="17" s="1"/>
  <c r="H235" i="17"/>
  <c r="K235" i="17" s="1"/>
  <c r="H234" i="17"/>
  <c r="K234" i="17" s="1"/>
  <c r="H233" i="17"/>
  <c r="K233" i="17" s="1"/>
  <c r="H232" i="17"/>
  <c r="K232" i="17" s="1"/>
  <c r="H231" i="17"/>
  <c r="K231" i="17" s="1"/>
  <c r="H230" i="17"/>
  <c r="K230" i="17" s="1"/>
  <c r="H229" i="17"/>
  <c r="K229" i="17" s="1"/>
  <c r="H228" i="17"/>
  <c r="K228" i="17" s="1"/>
  <c r="H227" i="17"/>
  <c r="K227" i="17" s="1"/>
  <c r="H226" i="17"/>
  <c r="K226" i="17" s="1"/>
  <c r="H225" i="17"/>
  <c r="K225" i="17" s="1"/>
  <c r="H224" i="17"/>
  <c r="K224" i="17" s="1"/>
  <c r="H223" i="17"/>
  <c r="K223" i="17" s="1"/>
  <c r="H222" i="17"/>
  <c r="K222" i="17" s="1"/>
  <c r="H221" i="17"/>
  <c r="K221" i="17" s="1"/>
  <c r="H220" i="17"/>
  <c r="K220" i="17" s="1"/>
  <c r="H219" i="17"/>
  <c r="K219" i="17" s="1"/>
  <c r="H218" i="17"/>
  <c r="K218" i="17" s="1"/>
  <c r="H217" i="17"/>
  <c r="K217" i="17" s="1"/>
  <c r="H216" i="17"/>
  <c r="K216" i="17" s="1"/>
  <c r="H215" i="17"/>
  <c r="K215" i="17" s="1"/>
  <c r="H214" i="17"/>
  <c r="K214" i="17" s="1"/>
  <c r="H213" i="17"/>
  <c r="K213" i="17" s="1"/>
  <c r="H212" i="17"/>
  <c r="K212" i="17" s="1"/>
  <c r="H211" i="17"/>
  <c r="K211" i="17" s="1"/>
  <c r="H210" i="17"/>
  <c r="K210" i="17" s="1"/>
  <c r="H209" i="17"/>
  <c r="K209" i="17" s="1"/>
  <c r="H208" i="17"/>
  <c r="K208" i="17" s="1"/>
  <c r="H207" i="17"/>
  <c r="K207" i="17" s="1"/>
  <c r="H206" i="17"/>
  <c r="K206" i="17" s="1"/>
  <c r="H205" i="17"/>
  <c r="K205" i="17" s="1"/>
  <c r="H204" i="17"/>
  <c r="K204" i="17" s="1"/>
  <c r="H203" i="17"/>
  <c r="K203" i="17" s="1"/>
  <c r="H202" i="17"/>
  <c r="K202" i="17" s="1"/>
  <c r="H201" i="17"/>
  <c r="K201" i="17" s="1"/>
  <c r="H200" i="17"/>
  <c r="K200" i="17" s="1"/>
  <c r="H199" i="17"/>
  <c r="K199" i="17" s="1"/>
  <c r="H198" i="17"/>
  <c r="K198" i="17" s="1"/>
  <c r="H197" i="17"/>
  <c r="K197" i="17" s="1"/>
  <c r="H196" i="17"/>
  <c r="K196" i="17" s="1"/>
  <c r="H195" i="17"/>
  <c r="K195" i="17" s="1"/>
  <c r="H194" i="17"/>
  <c r="K194" i="17" s="1"/>
  <c r="H193" i="17"/>
  <c r="K193" i="17" s="1"/>
  <c r="H192" i="17"/>
  <c r="K192" i="17" s="1"/>
  <c r="H191" i="17"/>
  <c r="K191" i="17" s="1"/>
  <c r="H190" i="17"/>
  <c r="K190" i="17" s="1"/>
  <c r="H189" i="17"/>
  <c r="K189" i="17" s="1"/>
  <c r="H188" i="17"/>
  <c r="K188" i="17" s="1"/>
  <c r="H187" i="17"/>
  <c r="K187" i="17" s="1"/>
  <c r="H186" i="17"/>
  <c r="K186" i="17" s="1"/>
  <c r="H185" i="17"/>
  <c r="K185" i="17" s="1"/>
  <c r="H184" i="17"/>
  <c r="K184" i="17" s="1"/>
  <c r="H183" i="17"/>
  <c r="K183" i="17" s="1"/>
  <c r="H182" i="17"/>
  <c r="K182" i="17" s="1"/>
  <c r="H181" i="17"/>
  <c r="K181" i="17" s="1"/>
  <c r="H180" i="17"/>
  <c r="K180" i="17" s="1"/>
  <c r="H179" i="17"/>
  <c r="K179" i="17" s="1"/>
  <c r="H178" i="17"/>
  <c r="K178" i="17" s="1"/>
  <c r="H177" i="17"/>
  <c r="K177" i="17" s="1"/>
  <c r="H176" i="17"/>
  <c r="K176" i="17" s="1"/>
  <c r="H175" i="17"/>
  <c r="K175" i="17" s="1"/>
  <c r="H174" i="17"/>
  <c r="K174" i="17" s="1"/>
  <c r="H173" i="17"/>
  <c r="K173" i="17" s="1"/>
  <c r="H172" i="17"/>
  <c r="K172" i="17" s="1"/>
  <c r="H171" i="17"/>
  <c r="K171" i="17" s="1"/>
  <c r="H170" i="17"/>
  <c r="K170" i="17" s="1"/>
  <c r="H169" i="17"/>
  <c r="K169" i="17" s="1"/>
  <c r="H168" i="17"/>
  <c r="K168" i="17" s="1"/>
  <c r="H167" i="17"/>
  <c r="K167" i="17" s="1"/>
  <c r="H166" i="17"/>
  <c r="K166" i="17" s="1"/>
  <c r="H165" i="17"/>
  <c r="K165" i="17" s="1"/>
  <c r="H164" i="17"/>
  <c r="K164" i="17" s="1"/>
  <c r="H163" i="17"/>
  <c r="K163" i="17" s="1"/>
  <c r="H162" i="17"/>
  <c r="K162" i="17" s="1"/>
  <c r="H161" i="17"/>
  <c r="K161" i="17" s="1"/>
  <c r="H160" i="17"/>
  <c r="K160" i="17" s="1"/>
  <c r="H159" i="17"/>
  <c r="K159" i="17" s="1"/>
  <c r="H158" i="17"/>
  <c r="K158" i="17" s="1"/>
  <c r="H157" i="17"/>
  <c r="K157" i="17" s="1"/>
  <c r="H156" i="17"/>
  <c r="K156" i="17" s="1"/>
  <c r="H155" i="17"/>
  <c r="K155" i="17" s="1"/>
  <c r="H154" i="17"/>
  <c r="K154" i="17" s="1"/>
  <c r="H153" i="17"/>
  <c r="K153" i="17" s="1"/>
  <c r="H152" i="17"/>
  <c r="K152" i="17" s="1"/>
  <c r="H151" i="17"/>
  <c r="K151" i="17" s="1"/>
  <c r="H150" i="17"/>
  <c r="K150" i="17" s="1"/>
  <c r="H149" i="17"/>
  <c r="K149" i="17" s="1"/>
  <c r="H148" i="17"/>
  <c r="K148" i="17" s="1"/>
  <c r="H147" i="17"/>
  <c r="K147" i="17" s="1"/>
  <c r="H146" i="17"/>
  <c r="K146" i="17" s="1"/>
  <c r="H145" i="17"/>
  <c r="K145" i="17" s="1"/>
  <c r="H144" i="17"/>
  <c r="K144" i="17" s="1"/>
  <c r="H143" i="17"/>
  <c r="K143" i="17" s="1"/>
  <c r="H142" i="17"/>
  <c r="K142" i="17" s="1"/>
  <c r="H141" i="17"/>
  <c r="K141" i="17" s="1"/>
  <c r="H140" i="17"/>
  <c r="K140" i="17" s="1"/>
  <c r="H139" i="17"/>
  <c r="K139" i="17" s="1"/>
  <c r="H138" i="17"/>
  <c r="K138" i="17" s="1"/>
  <c r="H137" i="17"/>
  <c r="K137" i="17" s="1"/>
  <c r="H136" i="17"/>
  <c r="K136" i="17" s="1"/>
  <c r="H135" i="17"/>
  <c r="K135" i="17" s="1"/>
  <c r="H134" i="17"/>
  <c r="K134" i="17" s="1"/>
  <c r="H133" i="17"/>
  <c r="K133" i="17" s="1"/>
  <c r="H132" i="17"/>
  <c r="K132" i="17" s="1"/>
  <c r="H131" i="17"/>
  <c r="K131" i="17" s="1"/>
  <c r="H130" i="17"/>
  <c r="K130" i="17" s="1"/>
  <c r="H129" i="17"/>
  <c r="K129" i="17" s="1"/>
  <c r="H128" i="17"/>
  <c r="K128" i="17" s="1"/>
  <c r="H127" i="17"/>
  <c r="K127" i="17" s="1"/>
  <c r="H126" i="17"/>
  <c r="K126" i="17" s="1"/>
  <c r="H125" i="17"/>
  <c r="K125" i="17" s="1"/>
  <c r="H124" i="17"/>
  <c r="K124" i="17" s="1"/>
  <c r="H123" i="17"/>
  <c r="K123" i="17" s="1"/>
  <c r="H122" i="17"/>
  <c r="K122" i="17" s="1"/>
  <c r="H121" i="17"/>
  <c r="K121" i="17" s="1"/>
  <c r="H120" i="17"/>
  <c r="K120" i="17" s="1"/>
  <c r="H119" i="17"/>
  <c r="K119" i="17" s="1"/>
  <c r="H118" i="17"/>
  <c r="K118" i="17" s="1"/>
  <c r="H117" i="17"/>
  <c r="K117" i="17" s="1"/>
  <c r="H116" i="17"/>
  <c r="K116" i="17" s="1"/>
  <c r="H115" i="17"/>
  <c r="K115" i="17" s="1"/>
  <c r="H114" i="17"/>
  <c r="K114" i="17" s="1"/>
  <c r="H113" i="17"/>
  <c r="K113" i="17" s="1"/>
  <c r="H112" i="17"/>
  <c r="K112" i="17" s="1"/>
  <c r="H111" i="17"/>
  <c r="K111" i="17" s="1"/>
  <c r="H110" i="17"/>
  <c r="K110" i="17" s="1"/>
  <c r="H109" i="17"/>
  <c r="K109" i="17" s="1"/>
  <c r="H108" i="17"/>
  <c r="K108" i="17" s="1"/>
  <c r="H107" i="17"/>
  <c r="K107" i="17" s="1"/>
  <c r="H106" i="17"/>
  <c r="K106" i="17" s="1"/>
  <c r="H105" i="17"/>
  <c r="K105" i="17" s="1"/>
  <c r="H104" i="17"/>
  <c r="K104" i="17" s="1"/>
  <c r="H103" i="17"/>
  <c r="K103" i="17" s="1"/>
  <c r="H102" i="17"/>
  <c r="K102" i="17" s="1"/>
  <c r="H101" i="17"/>
  <c r="K101" i="17" s="1"/>
  <c r="H100" i="17"/>
  <c r="K100" i="17" s="1"/>
  <c r="H99" i="17"/>
  <c r="K99" i="17" s="1"/>
  <c r="H98" i="17"/>
  <c r="K98" i="17" s="1"/>
  <c r="H97" i="17"/>
  <c r="K97" i="17" s="1"/>
  <c r="H96" i="17"/>
  <c r="K96" i="17" s="1"/>
  <c r="H95" i="17"/>
  <c r="K95" i="17" s="1"/>
  <c r="H94" i="17"/>
  <c r="K94" i="17" s="1"/>
  <c r="H93" i="17"/>
  <c r="K93" i="17" s="1"/>
  <c r="H92" i="17"/>
  <c r="K92" i="17" s="1"/>
  <c r="H91" i="17"/>
  <c r="K91" i="17" s="1"/>
  <c r="H90" i="17"/>
  <c r="K90" i="17" s="1"/>
  <c r="H89" i="17"/>
  <c r="K89" i="17" s="1"/>
  <c r="H88" i="17"/>
  <c r="K88" i="17" s="1"/>
  <c r="H87" i="17"/>
  <c r="K87" i="17" s="1"/>
  <c r="H86" i="17"/>
  <c r="K86" i="17" s="1"/>
  <c r="H85" i="17"/>
  <c r="K85" i="17" s="1"/>
  <c r="H84" i="17"/>
  <c r="K84" i="17" s="1"/>
  <c r="H83" i="17"/>
  <c r="K83" i="17" s="1"/>
  <c r="H82" i="17"/>
  <c r="K82" i="17" s="1"/>
  <c r="H81" i="17"/>
  <c r="K81" i="17" s="1"/>
  <c r="H80" i="17"/>
  <c r="K80" i="17" s="1"/>
  <c r="H79" i="17"/>
  <c r="K79" i="17" s="1"/>
  <c r="H78" i="17"/>
  <c r="K78" i="17" s="1"/>
  <c r="H77" i="17"/>
  <c r="K77" i="17" s="1"/>
  <c r="H76" i="17"/>
  <c r="K76" i="17" s="1"/>
  <c r="H75" i="17"/>
  <c r="K75" i="17" s="1"/>
  <c r="H74" i="17"/>
  <c r="K74" i="17" s="1"/>
  <c r="H73" i="17"/>
  <c r="K73" i="17" s="1"/>
  <c r="H72" i="17"/>
  <c r="K72" i="17" s="1"/>
  <c r="H71" i="17"/>
  <c r="K71" i="17" s="1"/>
  <c r="H70" i="17"/>
  <c r="K70" i="17" s="1"/>
  <c r="H69" i="17"/>
  <c r="K69" i="17" s="1"/>
  <c r="H68" i="17"/>
  <c r="K68" i="17" s="1"/>
  <c r="H67" i="17"/>
  <c r="K67" i="17" s="1"/>
  <c r="H66" i="17"/>
  <c r="K66" i="17" s="1"/>
  <c r="H65" i="17"/>
  <c r="K65" i="17" s="1"/>
  <c r="H64" i="17"/>
  <c r="K64" i="17" s="1"/>
  <c r="H63" i="17"/>
  <c r="K63" i="17" s="1"/>
  <c r="H62" i="17"/>
  <c r="K62" i="17" s="1"/>
  <c r="H61" i="17"/>
  <c r="K61" i="17" s="1"/>
  <c r="H60" i="17"/>
  <c r="K60" i="17" s="1"/>
  <c r="H59" i="17"/>
  <c r="K59" i="17" s="1"/>
  <c r="H58" i="17"/>
  <c r="K58" i="17" s="1"/>
  <c r="H57" i="17"/>
  <c r="K57" i="17" s="1"/>
  <c r="H56" i="17"/>
  <c r="K56" i="17" s="1"/>
  <c r="H55" i="17"/>
  <c r="K55" i="17" s="1"/>
  <c r="H54" i="17"/>
  <c r="K54" i="17" s="1"/>
  <c r="H53" i="17"/>
  <c r="K53" i="17" s="1"/>
  <c r="H52" i="17"/>
  <c r="K52" i="17" s="1"/>
  <c r="H51" i="17"/>
  <c r="K51" i="17" s="1"/>
  <c r="H50" i="17"/>
  <c r="K50" i="17" s="1"/>
  <c r="H49" i="17"/>
  <c r="K49" i="17" s="1"/>
  <c r="H48" i="17"/>
  <c r="K48" i="17" s="1"/>
  <c r="H47" i="17"/>
  <c r="K47" i="17" s="1"/>
  <c r="H46" i="17"/>
  <c r="K46" i="17" s="1"/>
  <c r="H45" i="17"/>
  <c r="K45" i="17" s="1"/>
  <c r="H44" i="17"/>
  <c r="K44" i="17" s="1"/>
  <c r="H43" i="17"/>
  <c r="K43" i="17" s="1"/>
  <c r="H42" i="17"/>
  <c r="K42" i="17" s="1"/>
  <c r="H41" i="17"/>
  <c r="K41" i="17" s="1"/>
  <c r="H40" i="17"/>
  <c r="K40" i="17" s="1"/>
  <c r="H39" i="17"/>
  <c r="K39" i="17" s="1"/>
  <c r="H38" i="17"/>
  <c r="K38" i="17" s="1"/>
  <c r="H37" i="17"/>
  <c r="K37" i="17" s="1"/>
  <c r="H36" i="17"/>
  <c r="K36" i="17" s="1"/>
  <c r="H35" i="17"/>
  <c r="K35" i="17" s="1"/>
  <c r="H34" i="17"/>
  <c r="K34" i="17" s="1"/>
  <c r="H33" i="17"/>
  <c r="K33" i="17" s="1"/>
  <c r="H32" i="17"/>
  <c r="K32" i="17" s="1"/>
  <c r="H31" i="17"/>
  <c r="K31" i="17" s="1"/>
  <c r="H30" i="17"/>
  <c r="K30" i="17" s="1"/>
  <c r="H29" i="17"/>
  <c r="K29" i="17" s="1"/>
  <c r="H28" i="17"/>
  <c r="K28" i="17" s="1"/>
  <c r="H27" i="17"/>
  <c r="K27" i="17" s="1"/>
  <c r="H26" i="17"/>
  <c r="K26" i="17" s="1"/>
  <c r="H25" i="17"/>
  <c r="K25" i="17" s="1"/>
  <c r="H24" i="17"/>
  <c r="K24" i="17" s="1"/>
  <c r="H23" i="17"/>
  <c r="K23" i="17" s="1"/>
  <c r="H22" i="17"/>
  <c r="K22" i="17" s="1"/>
  <c r="H21" i="17"/>
  <c r="K21" i="17" s="1"/>
  <c r="H20" i="17"/>
  <c r="K20" i="17" s="1"/>
  <c r="H19" i="17"/>
  <c r="K19" i="17" s="1"/>
  <c r="H18" i="17"/>
  <c r="K18" i="17" s="1"/>
  <c r="H17" i="17"/>
  <c r="K17" i="17" s="1"/>
  <c r="H16" i="17"/>
  <c r="K16" i="17" s="1"/>
  <c r="H15" i="17"/>
  <c r="K15" i="17" s="1"/>
  <c r="H14" i="17"/>
  <c r="K14" i="17" s="1"/>
  <c r="H13" i="17"/>
  <c r="K13" i="17" s="1"/>
  <c r="N263" i="16"/>
  <c r="G263" i="16"/>
  <c r="F263" i="16"/>
  <c r="E263" i="16"/>
  <c r="D263" i="16"/>
  <c r="C263" i="16"/>
  <c r="H262" i="16"/>
  <c r="K262" i="16" s="1"/>
  <c r="H261" i="16"/>
  <c r="K261" i="16" s="1"/>
  <c r="H260" i="16"/>
  <c r="K260" i="16" s="1"/>
  <c r="H259" i="16"/>
  <c r="K259" i="16" s="1"/>
  <c r="H258" i="16"/>
  <c r="K258" i="16" s="1"/>
  <c r="H257" i="16"/>
  <c r="K257" i="16" s="1"/>
  <c r="H256" i="16"/>
  <c r="K256" i="16" s="1"/>
  <c r="H255" i="16"/>
  <c r="K255" i="16" s="1"/>
  <c r="H254" i="16"/>
  <c r="K254" i="16" s="1"/>
  <c r="H253" i="16"/>
  <c r="K253" i="16" s="1"/>
  <c r="H252" i="16"/>
  <c r="K252" i="16" s="1"/>
  <c r="H251" i="16"/>
  <c r="K251" i="16" s="1"/>
  <c r="H250" i="16"/>
  <c r="K250" i="16" s="1"/>
  <c r="H249" i="16"/>
  <c r="K249" i="16" s="1"/>
  <c r="H248" i="16"/>
  <c r="K248" i="16" s="1"/>
  <c r="H247" i="16"/>
  <c r="K247" i="16" s="1"/>
  <c r="H246" i="16"/>
  <c r="K246" i="16" s="1"/>
  <c r="H245" i="16"/>
  <c r="K245" i="16" s="1"/>
  <c r="H244" i="16"/>
  <c r="K244" i="16" s="1"/>
  <c r="H243" i="16"/>
  <c r="K243" i="16" s="1"/>
  <c r="H242" i="16"/>
  <c r="K242" i="16" s="1"/>
  <c r="H241" i="16"/>
  <c r="K241" i="16" s="1"/>
  <c r="H240" i="16"/>
  <c r="K240" i="16" s="1"/>
  <c r="H239" i="16"/>
  <c r="K239" i="16" s="1"/>
  <c r="H238" i="16"/>
  <c r="K238" i="16" s="1"/>
  <c r="H237" i="16"/>
  <c r="K237" i="16" s="1"/>
  <c r="H236" i="16"/>
  <c r="K236" i="16" s="1"/>
  <c r="H235" i="16"/>
  <c r="K235" i="16" s="1"/>
  <c r="H234" i="16"/>
  <c r="K234" i="16" s="1"/>
  <c r="H233" i="16"/>
  <c r="K233" i="16" s="1"/>
  <c r="H232" i="16"/>
  <c r="K232" i="16" s="1"/>
  <c r="H231" i="16"/>
  <c r="K231" i="16" s="1"/>
  <c r="H230" i="16"/>
  <c r="K230" i="16" s="1"/>
  <c r="H229" i="16"/>
  <c r="K229" i="16" s="1"/>
  <c r="H228" i="16"/>
  <c r="K228" i="16" s="1"/>
  <c r="H227" i="16"/>
  <c r="K227" i="16" s="1"/>
  <c r="H226" i="16"/>
  <c r="K226" i="16" s="1"/>
  <c r="H225" i="16"/>
  <c r="K225" i="16" s="1"/>
  <c r="H224" i="16"/>
  <c r="K224" i="16" s="1"/>
  <c r="H223" i="16"/>
  <c r="K223" i="16" s="1"/>
  <c r="H222" i="16"/>
  <c r="K222" i="16" s="1"/>
  <c r="H221" i="16"/>
  <c r="K221" i="16" s="1"/>
  <c r="H220" i="16"/>
  <c r="K220" i="16" s="1"/>
  <c r="H219" i="16"/>
  <c r="K219" i="16" s="1"/>
  <c r="H218" i="16"/>
  <c r="K218" i="16" s="1"/>
  <c r="H217" i="16"/>
  <c r="K217" i="16" s="1"/>
  <c r="H216" i="16"/>
  <c r="K216" i="16" s="1"/>
  <c r="H215" i="16"/>
  <c r="K215" i="16" s="1"/>
  <c r="H214" i="16"/>
  <c r="K214" i="16" s="1"/>
  <c r="H213" i="16"/>
  <c r="K213" i="16" s="1"/>
  <c r="H212" i="16"/>
  <c r="K212" i="16" s="1"/>
  <c r="H211" i="16"/>
  <c r="K211" i="16" s="1"/>
  <c r="H210" i="16"/>
  <c r="K210" i="16" s="1"/>
  <c r="H209" i="16"/>
  <c r="K209" i="16" s="1"/>
  <c r="H208" i="16"/>
  <c r="K208" i="16" s="1"/>
  <c r="H207" i="16"/>
  <c r="K207" i="16" s="1"/>
  <c r="H206" i="16"/>
  <c r="K206" i="16" s="1"/>
  <c r="H205" i="16"/>
  <c r="K205" i="16" s="1"/>
  <c r="H204" i="16"/>
  <c r="K204" i="16" s="1"/>
  <c r="H203" i="16"/>
  <c r="K203" i="16" s="1"/>
  <c r="H202" i="16"/>
  <c r="K202" i="16" s="1"/>
  <c r="H201" i="16"/>
  <c r="K201" i="16" s="1"/>
  <c r="H200" i="16"/>
  <c r="K200" i="16" s="1"/>
  <c r="H199" i="16"/>
  <c r="K199" i="16" s="1"/>
  <c r="H198" i="16"/>
  <c r="K198" i="16" s="1"/>
  <c r="H197" i="16"/>
  <c r="K197" i="16" s="1"/>
  <c r="H196" i="16"/>
  <c r="K196" i="16" s="1"/>
  <c r="H195" i="16"/>
  <c r="K195" i="16" s="1"/>
  <c r="H194" i="16"/>
  <c r="K194" i="16" s="1"/>
  <c r="H193" i="16"/>
  <c r="K193" i="16" s="1"/>
  <c r="H192" i="16"/>
  <c r="K192" i="16" s="1"/>
  <c r="H191" i="16"/>
  <c r="K191" i="16" s="1"/>
  <c r="H190" i="16"/>
  <c r="K190" i="16" s="1"/>
  <c r="H189" i="16"/>
  <c r="K189" i="16" s="1"/>
  <c r="H188" i="16"/>
  <c r="K188" i="16" s="1"/>
  <c r="H187" i="16"/>
  <c r="K187" i="16" s="1"/>
  <c r="H186" i="16"/>
  <c r="K186" i="16" s="1"/>
  <c r="H185" i="16"/>
  <c r="K185" i="16" s="1"/>
  <c r="H184" i="16"/>
  <c r="K184" i="16" s="1"/>
  <c r="H183" i="16"/>
  <c r="K183" i="16" s="1"/>
  <c r="H182" i="16"/>
  <c r="K182" i="16" s="1"/>
  <c r="H181" i="16"/>
  <c r="K181" i="16" s="1"/>
  <c r="H180" i="16"/>
  <c r="K180" i="16" s="1"/>
  <c r="H179" i="16"/>
  <c r="K179" i="16" s="1"/>
  <c r="H178" i="16"/>
  <c r="K178" i="16" s="1"/>
  <c r="H177" i="16"/>
  <c r="K177" i="16" s="1"/>
  <c r="H176" i="16"/>
  <c r="K176" i="16" s="1"/>
  <c r="H175" i="16"/>
  <c r="K175" i="16" s="1"/>
  <c r="H174" i="16"/>
  <c r="K174" i="16" s="1"/>
  <c r="H173" i="16"/>
  <c r="K173" i="16" s="1"/>
  <c r="H172" i="16"/>
  <c r="K172" i="16" s="1"/>
  <c r="H171" i="16"/>
  <c r="K171" i="16" s="1"/>
  <c r="H170" i="16"/>
  <c r="K170" i="16" s="1"/>
  <c r="H169" i="16"/>
  <c r="K169" i="16" s="1"/>
  <c r="H168" i="16"/>
  <c r="K168" i="16" s="1"/>
  <c r="H167" i="16"/>
  <c r="K167" i="16" s="1"/>
  <c r="H166" i="16"/>
  <c r="K166" i="16" s="1"/>
  <c r="H165" i="16"/>
  <c r="K165" i="16" s="1"/>
  <c r="H164" i="16"/>
  <c r="K164" i="16" s="1"/>
  <c r="H163" i="16"/>
  <c r="K163" i="16" s="1"/>
  <c r="H162" i="16"/>
  <c r="K162" i="16" s="1"/>
  <c r="H161" i="16"/>
  <c r="K161" i="16" s="1"/>
  <c r="H160" i="16"/>
  <c r="K160" i="16" s="1"/>
  <c r="H159" i="16"/>
  <c r="K159" i="16" s="1"/>
  <c r="H158" i="16"/>
  <c r="K158" i="16" s="1"/>
  <c r="H157" i="16"/>
  <c r="K157" i="16" s="1"/>
  <c r="H156" i="16"/>
  <c r="K156" i="16" s="1"/>
  <c r="H155" i="16"/>
  <c r="K155" i="16" s="1"/>
  <c r="H154" i="16"/>
  <c r="K154" i="16" s="1"/>
  <c r="H153" i="16"/>
  <c r="K153" i="16" s="1"/>
  <c r="H152" i="16"/>
  <c r="K152" i="16" s="1"/>
  <c r="H151" i="16"/>
  <c r="K151" i="16" s="1"/>
  <c r="H150" i="16"/>
  <c r="K150" i="16" s="1"/>
  <c r="H149" i="16"/>
  <c r="K149" i="16" s="1"/>
  <c r="H148" i="16"/>
  <c r="K148" i="16" s="1"/>
  <c r="H147" i="16"/>
  <c r="K147" i="16" s="1"/>
  <c r="H146" i="16"/>
  <c r="K146" i="16" s="1"/>
  <c r="H145" i="16"/>
  <c r="K145" i="16" s="1"/>
  <c r="H144" i="16"/>
  <c r="K144" i="16" s="1"/>
  <c r="H143" i="16"/>
  <c r="K143" i="16" s="1"/>
  <c r="H142" i="16"/>
  <c r="K142" i="16" s="1"/>
  <c r="H141" i="16"/>
  <c r="K141" i="16" s="1"/>
  <c r="H140" i="16"/>
  <c r="K140" i="16" s="1"/>
  <c r="H139" i="16"/>
  <c r="K139" i="16" s="1"/>
  <c r="H138" i="16"/>
  <c r="K138" i="16" s="1"/>
  <c r="H137" i="16"/>
  <c r="K137" i="16" s="1"/>
  <c r="H136" i="16"/>
  <c r="K136" i="16" s="1"/>
  <c r="H135" i="16"/>
  <c r="K135" i="16" s="1"/>
  <c r="H134" i="16"/>
  <c r="K134" i="16" s="1"/>
  <c r="H133" i="16"/>
  <c r="K133" i="16" s="1"/>
  <c r="H132" i="16"/>
  <c r="K132" i="16" s="1"/>
  <c r="H131" i="16"/>
  <c r="K131" i="16" s="1"/>
  <c r="H130" i="16"/>
  <c r="K130" i="16" s="1"/>
  <c r="H129" i="16"/>
  <c r="K129" i="16" s="1"/>
  <c r="H128" i="16"/>
  <c r="K128" i="16" s="1"/>
  <c r="H127" i="16"/>
  <c r="K127" i="16" s="1"/>
  <c r="H126" i="16"/>
  <c r="K126" i="16" s="1"/>
  <c r="H125" i="16"/>
  <c r="K125" i="16" s="1"/>
  <c r="H124" i="16"/>
  <c r="K124" i="16" s="1"/>
  <c r="H123" i="16"/>
  <c r="K123" i="16" s="1"/>
  <c r="H122" i="16"/>
  <c r="K122" i="16" s="1"/>
  <c r="H121" i="16"/>
  <c r="K121" i="16" s="1"/>
  <c r="H120" i="16"/>
  <c r="K120" i="16" s="1"/>
  <c r="H119" i="16"/>
  <c r="K119" i="16" s="1"/>
  <c r="H118" i="16"/>
  <c r="K118" i="16" s="1"/>
  <c r="H117" i="16"/>
  <c r="K117" i="16" s="1"/>
  <c r="H116" i="16"/>
  <c r="K116" i="16" s="1"/>
  <c r="H115" i="16"/>
  <c r="K115" i="16" s="1"/>
  <c r="H114" i="16"/>
  <c r="K114" i="16" s="1"/>
  <c r="H113" i="16"/>
  <c r="K113" i="16" s="1"/>
  <c r="H112" i="16"/>
  <c r="K112" i="16" s="1"/>
  <c r="H111" i="16"/>
  <c r="K111" i="16" s="1"/>
  <c r="H110" i="16"/>
  <c r="K110" i="16" s="1"/>
  <c r="H109" i="16"/>
  <c r="K109" i="16" s="1"/>
  <c r="H108" i="16"/>
  <c r="K108" i="16" s="1"/>
  <c r="H107" i="16"/>
  <c r="K107" i="16" s="1"/>
  <c r="H106" i="16"/>
  <c r="K106" i="16" s="1"/>
  <c r="H105" i="16"/>
  <c r="K105" i="16" s="1"/>
  <c r="H104" i="16"/>
  <c r="K104" i="16" s="1"/>
  <c r="H103" i="16"/>
  <c r="K103" i="16" s="1"/>
  <c r="H102" i="16"/>
  <c r="K102" i="16" s="1"/>
  <c r="H101" i="16"/>
  <c r="K101" i="16" s="1"/>
  <c r="H100" i="16"/>
  <c r="K100" i="16" s="1"/>
  <c r="H99" i="16"/>
  <c r="K99" i="16" s="1"/>
  <c r="H98" i="16"/>
  <c r="K98" i="16" s="1"/>
  <c r="H97" i="16"/>
  <c r="K97" i="16" s="1"/>
  <c r="H96" i="16"/>
  <c r="K96" i="16" s="1"/>
  <c r="H95" i="16"/>
  <c r="K95" i="16" s="1"/>
  <c r="H94" i="16"/>
  <c r="K94" i="16" s="1"/>
  <c r="H93" i="16"/>
  <c r="K93" i="16" s="1"/>
  <c r="H92" i="16"/>
  <c r="K92" i="16" s="1"/>
  <c r="H91" i="16"/>
  <c r="K91" i="16" s="1"/>
  <c r="H90" i="16"/>
  <c r="K90" i="16" s="1"/>
  <c r="H89" i="16"/>
  <c r="K89" i="16" s="1"/>
  <c r="H88" i="16"/>
  <c r="K88" i="16" s="1"/>
  <c r="H87" i="16"/>
  <c r="K87" i="16" s="1"/>
  <c r="H86" i="16"/>
  <c r="K86" i="16" s="1"/>
  <c r="H85" i="16"/>
  <c r="K85" i="16" s="1"/>
  <c r="H84" i="16"/>
  <c r="K84" i="16" s="1"/>
  <c r="H83" i="16"/>
  <c r="K83" i="16" s="1"/>
  <c r="H82" i="16"/>
  <c r="K82" i="16" s="1"/>
  <c r="H81" i="16"/>
  <c r="K81" i="16" s="1"/>
  <c r="H80" i="16"/>
  <c r="K80" i="16" s="1"/>
  <c r="H79" i="16"/>
  <c r="K79" i="16" s="1"/>
  <c r="H78" i="16"/>
  <c r="K78" i="16" s="1"/>
  <c r="H77" i="16"/>
  <c r="K77" i="16" s="1"/>
  <c r="H76" i="16"/>
  <c r="K76" i="16" s="1"/>
  <c r="H75" i="16"/>
  <c r="K75" i="16" s="1"/>
  <c r="H74" i="16"/>
  <c r="K74" i="16" s="1"/>
  <c r="H73" i="16"/>
  <c r="K73" i="16" s="1"/>
  <c r="H72" i="16"/>
  <c r="K72" i="16" s="1"/>
  <c r="H71" i="16"/>
  <c r="K71" i="16" s="1"/>
  <c r="H70" i="16"/>
  <c r="K70" i="16" s="1"/>
  <c r="H69" i="16"/>
  <c r="K69" i="16" s="1"/>
  <c r="H68" i="16"/>
  <c r="K68" i="16" s="1"/>
  <c r="H67" i="16"/>
  <c r="K67" i="16" s="1"/>
  <c r="H66" i="16"/>
  <c r="K66" i="16" s="1"/>
  <c r="H65" i="16"/>
  <c r="K65" i="16" s="1"/>
  <c r="H64" i="16"/>
  <c r="K64" i="16" s="1"/>
  <c r="H63" i="16"/>
  <c r="K63" i="16" s="1"/>
  <c r="H62" i="16"/>
  <c r="K62" i="16" s="1"/>
  <c r="H61" i="16"/>
  <c r="K61" i="16" s="1"/>
  <c r="H60" i="16"/>
  <c r="K60" i="16" s="1"/>
  <c r="H59" i="16"/>
  <c r="K59" i="16" s="1"/>
  <c r="H58" i="16"/>
  <c r="K58" i="16" s="1"/>
  <c r="H57" i="16"/>
  <c r="K57" i="16" s="1"/>
  <c r="H56" i="16"/>
  <c r="K56" i="16" s="1"/>
  <c r="H55" i="16"/>
  <c r="K55" i="16" s="1"/>
  <c r="H54" i="16"/>
  <c r="K54" i="16" s="1"/>
  <c r="H53" i="16"/>
  <c r="K53" i="16" s="1"/>
  <c r="H52" i="16"/>
  <c r="K52" i="16" s="1"/>
  <c r="H51" i="16"/>
  <c r="K51" i="16" s="1"/>
  <c r="H50" i="16"/>
  <c r="K50" i="16" s="1"/>
  <c r="H49" i="16"/>
  <c r="K49" i="16" s="1"/>
  <c r="H48" i="16"/>
  <c r="K48" i="16" s="1"/>
  <c r="H47" i="16"/>
  <c r="K47" i="16" s="1"/>
  <c r="H46" i="16"/>
  <c r="K46" i="16" s="1"/>
  <c r="H45" i="16"/>
  <c r="K45" i="16" s="1"/>
  <c r="H44" i="16"/>
  <c r="K44" i="16" s="1"/>
  <c r="H43" i="16"/>
  <c r="K43" i="16" s="1"/>
  <c r="H42" i="16"/>
  <c r="K42" i="16" s="1"/>
  <c r="H41" i="16"/>
  <c r="K41" i="16" s="1"/>
  <c r="H40" i="16"/>
  <c r="K40" i="16" s="1"/>
  <c r="H39" i="16"/>
  <c r="K39" i="16" s="1"/>
  <c r="H38" i="16"/>
  <c r="K38" i="16" s="1"/>
  <c r="H37" i="16"/>
  <c r="K37" i="16" s="1"/>
  <c r="H36" i="16"/>
  <c r="K36" i="16" s="1"/>
  <c r="H35" i="16"/>
  <c r="K35" i="16" s="1"/>
  <c r="H34" i="16"/>
  <c r="K34" i="16" s="1"/>
  <c r="H33" i="16"/>
  <c r="K33" i="16" s="1"/>
  <c r="H32" i="16"/>
  <c r="K32" i="16" s="1"/>
  <c r="H31" i="16"/>
  <c r="K31" i="16" s="1"/>
  <c r="H30" i="16"/>
  <c r="K30" i="16" s="1"/>
  <c r="H29" i="16"/>
  <c r="K29" i="16" s="1"/>
  <c r="H28" i="16"/>
  <c r="K28" i="16" s="1"/>
  <c r="H27" i="16"/>
  <c r="K27" i="16" s="1"/>
  <c r="H26" i="16"/>
  <c r="K26" i="16" s="1"/>
  <c r="H25" i="16"/>
  <c r="K25" i="16" s="1"/>
  <c r="H24" i="16"/>
  <c r="K24" i="16" s="1"/>
  <c r="H23" i="16"/>
  <c r="K23" i="16" s="1"/>
  <c r="H22" i="16"/>
  <c r="K22" i="16" s="1"/>
  <c r="H21" i="16"/>
  <c r="K21" i="16" s="1"/>
  <c r="H20" i="16"/>
  <c r="K20" i="16" s="1"/>
  <c r="H19" i="16"/>
  <c r="K19" i="16" s="1"/>
  <c r="H18" i="16"/>
  <c r="K18" i="16" s="1"/>
  <c r="H17" i="16"/>
  <c r="K17" i="16" s="1"/>
  <c r="H16" i="16"/>
  <c r="K16" i="16" s="1"/>
  <c r="H15" i="16"/>
  <c r="K15" i="16" s="1"/>
  <c r="H14" i="16"/>
  <c r="K14" i="16" s="1"/>
  <c r="H13" i="16"/>
  <c r="K13" i="16" s="1"/>
  <c r="N263" i="15"/>
  <c r="G263" i="15"/>
  <c r="F263" i="15"/>
  <c r="E263" i="15"/>
  <c r="D263" i="15"/>
  <c r="C263" i="15"/>
  <c r="H262" i="15"/>
  <c r="K262" i="15" s="1"/>
  <c r="H261" i="15"/>
  <c r="K261" i="15" s="1"/>
  <c r="H260" i="15"/>
  <c r="K260" i="15" s="1"/>
  <c r="H259" i="15"/>
  <c r="K259" i="15" s="1"/>
  <c r="H258" i="15"/>
  <c r="K258" i="15" s="1"/>
  <c r="H257" i="15"/>
  <c r="K257" i="15" s="1"/>
  <c r="H256" i="15"/>
  <c r="K256" i="15" s="1"/>
  <c r="H255" i="15"/>
  <c r="K255" i="15" s="1"/>
  <c r="H254" i="15"/>
  <c r="K254" i="15" s="1"/>
  <c r="H253" i="15"/>
  <c r="K253" i="15" s="1"/>
  <c r="H252" i="15"/>
  <c r="K252" i="15" s="1"/>
  <c r="H251" i="15"/>
  <c r="K251" i="15" s="1"/>
  <c r="H250" i="15"/>
  <c r="K250" i="15" s="1"/>
  <c r="H249" i="15"/>
  <c r="K249" i="15" s="1"/>
  <c r="H248" i="15"/>
  <c r="K248" i="15" s="1"/>
  <c r="H247" i="15"/>
  <c r="K247" i="15" s="1"/>
  <c r="H246" i="15"/>
  <c r="K246" i="15" s="1"/>
  <c r="H245" i="15"/>
  <c r="K245" i="15" s="1"/>
  <c r="H244" i="15"/>
  <c r="K244" i="15" s="1"/>
  <c r="H243" i="15"/>
  <c r="K243" i="15" s="1"/>
  <c r="H242" i="15"/>
  <c r="K242" i="15" s="1"/>
  <c r="H241" i="15"/>
  <c r="K241" i="15" s="1"/>
  <c r="H240" i="15"/>
  <c r="K240" i="15" s="1"/>
  <c r="H239" i="15"/>
  <c r="K239" i="15" s="1"/>
  <c r="H238" i="15"/>
  <c r="K238" i="15" s="1"/>
  <c r="H237" i="15"/>
  <c r="K237" i="15" s="1"/>
  <c r="H236" i="15"/>
  <c r="K236" i="15" s="1"/>
  <c r="H235" i="15"/>
  <c r="K235" i="15" s="1"/>
  <c r="H234" i="15"/>
  <c r="K234" i="15" s="1"/>
  <c r="H233" i="15"/>
  <c r="K233" i="15" s="1"/>
  <c r="H232" i="15"/>
  <c r="K232" i="15" s="1"/>
  <c r="H231" i="15"/>
  <c r="K231" i="15" s="1"/>
  <c r="H230" i="15"/>
  <c r="K230" i="15" s="1"/>
  <c r="H229" i="15"/>
  <c r="K229" i="15" s="1"/>
  <c r="H228" i="15"/>
  <c r="K228" i="15" s="1"/>
  <c r="H227" i="15"/>
  <c r="K227" i="15" s="1"/>
  <c r="H226" i="15"/>
  <c r="K226" i="15" s="1"/>
  <c r="H225" i="15"/>
  <c r="K225" i="15" s="1"/>
  <c r="H224" i="15"/>
  <c r="K224" i="15" s="1"/>
  <c r="H223" i="15"/>
  <c r="K223" i="15" s="1"/>
  <c r="H222" i="15"/>
  <c r="K222" i="15" s="1"/>
  <c r="H221" i="15"/>
  <c r="K221" i="15" s="1"/>
  <c r="H220" i="15"/>
  <c r="K220" i="15" s="1"/>
  <c r="H219" i="15"/>
  <c r="K219" i="15" s="1"/>
  <c r="H218" i="15"/>
  <c r="K218" i="15" s="1"/>
  <c r="H217" i="15"/>
  <c r="K217" i="15" s="1"/>
  <c r="H216" i="15"/>
  <c r="K216" i="15" s="1"/>
  <c r="H215" i="15"/>
  <c r="K215" i="15" s="1"/>
  <c r="H214" i="15"/>
  <c r="K214" i="15" s="1"/>
  <c r="H213" i="15"/>
  <c r="K213" i="15" s="1"/>
  <c r="H212" i="15"/>
  <c r="K212" i="15" s="1"/>
  <c r="H211" i="15"/>
  <c r="K211" i="15" s="1"/>
  <c r="H210" i="15"/>
  <c r="K210" i="15" s="1"/>
  <c r="H209" i="15"/>
  <c r="K209" i="15" s="1"/>
  <c r="H208" i="15"/>
  <c r="K208" i="15" s="1"/>
  <c r="H207" i="15"/>
  <c r="K207" i="15" s="1"/>
  <c r="H206" i="15"/>
  <c r="K206" i="15" s="1"/>
  <c r="H205" i="15"/>
  <c r="K205" i="15" s="1"/>
  <c r="H204" i="15"/>
  <c r="K204" i="15" s="1"/>
  <c r="H203" i="15"/>
  <c r="K203" i="15" s="1"/>
  <c r="H202" i="15"/>
  <c r="K202" i="15" s="1"/>
  <c r="H201" i="15"/>
  <c r="K201" i="15" s="1"/>
  <c r="H200" i="15"/>
  <c r="K200" i="15" s="1"/>
  <c r="H199" i="15"/>
  <c r="K199" i="15" s="1"/>
  <c r="H198" i="15"/>
  <c r="K198" i="15" s="1"/>
  <c r="H197" i="15"/>
  <c r="K197" i="15" s="1"/>
  <c r="H196" i="15"/>
  <c r="K196" i="15" s="1"/>
  <c r="H195" i="15"/>
  <c r="K195" i="15" s="1"/>
  <c r="H194" i="15"/>
  <c r="K194" i="15" s="1"/>
  <c r="H193" i="15"/>
  <c r="K193" i="15" s="1"/>
  <c r="H192" i="15"/>
  <c r="K192" i="15" s="1"/>
  <c r="H191" i="15"/>
  <c r="K191" i="15" s="1"/>
  <c r="H190" i="15"/>
  <c r="K190" i="15" s="1"/>
  <c r="H189" i="15"/>
  <c r="K189" i="15" s="1"/>
  <c r="H188" i="15"/>
  <c r="K188" i="15" s="1"/>
  <c r="H187" i="15"/>
  <c r="K187" i="15" s="1"/>
  <c r="H186" i="15"/>
  <c r="K186" i="15" s="1"/>
  <c r="H185" i="15"/>
  <c r="K185" i="15" s="1"/>
  <c r="H184" i="15"/>
  <c r="K184" i="15" s="1"/>
  <c r="H183" i="15"/>
  <c r="K183" i="15" s="1"/>
  <c r="H182" i="15"/>
  <c r="K182" i="15" s="1"/>
  <c r="H181" i="15"/>
  <c r="K181" i="15" s="1"/>
  <c r="H180" i="15"/>
  <c r="K180" i="15" s="1"/>
  <c r="H179" i="15"/>
  <c r="K179" i="15" s="1"/>
  <c r="H178" i="15"/>
  <c r="K178" i="15" s="1"/>
  <c r="H177" i="15"/>
  <c r="K177" i="15" s="1"/>
  <c r="H176" i="15"/>
  <c r="K176" i="15" s="1"/>
  <c r="H175" i="15"/>
  <c r="K175" i="15" s="1"/>
  <c r="H174" i="15"/>
  <c r="K174" i="15" s="1"/>
  <c r="H173" i="15"/>
  <c r="K173" i="15" s="1"/>
  <c r="H172" i="15"/>
  <c r="K172" i="15" s="1"/>
  <c r="H171" i="15"/>
  <c r="K171" i="15" s="1"/>
  <c r="H170" i="15"/>
  <c r="K170" i="15" s="1"/>
  <c r="H169" i="15"/>
  <c r="K169" i="15" s="1"/>
  <c r="H168" i="15"/>
  <c r="K168" i="15" s="1"/>
  <c r="H167" i="15"/>
  <c r="K167" i="15" s="1"/>
  <c r="H166" i="15"/>
  <c r="K166" i="15" s="1"/>
  <c r="H165" i="15"/>
  <c r="K165" i="15" s="1"/>
  <c r="H164" i="15"/>
  <c r="K164" i="15" s="1"/>
  <c r="H163" i="15"/>
  <c r="K163" i="15" s="1"/>
  <c r="H162" i="15"/>
  <c r="K162" i="15" s="1"/>
  <c r="H161" i="15"/>
  <c r="K161" i="15" s="1"/>
  <c r="H160" i="15"/>
  <c r="K160" i="15" s="1"/>
  <c r="H159" i="15"/>
  <c r="K159" i="15" s="1"/>
  <c r="H158" i="15"/>
  <c r="K158" i="15" s="1"/>
  <c r="H157" i="15"/>
  <c r="K157" i="15" s="1"/>
  <c r="H156" i="15"/>
  <c r="K156" i="15" s="1"/>
  <c r="H155" i="15"/>
  <c r="K155" i="15" s="1"/>
  <c r="H154" i="15"/>
  <c r="K154" i="15" s="1"/>
  <c r="H153" i="15"/>
  <c r="K153" i="15" s="1"/>
  <c r="H152" i="15"/>
  <c r="K152" i="15" s="1"/>
  <c r="H151" i="15"/>
  <c r="K151" i="15" s="1"/>
  <c r="H150" i="15"/>
  <c r="K150" i="15" s="1"/>
  <c r="H149" i="15"/>
  <c r="K149" i="15" s="1"/>
  <c r="H148" i="15"/>
  <c r="K148" i="15" s="1"/>
  <c r="H147" i="15"/>
  <c r="K147" i="15" s="1"/>
  <c r="H146" i="15"/>
  <c r="K146" i="15" s="1"/>
  <c r="H145" i="15"/>
  <c r="K145" i="15" s="1"/>
  <c r="H144" i="15"/>
  <c r="K144" i="15" s="1"/>
  <c r="H143" i="15"/>
  <c r="K143" i="15" s="1"/>
  <c r="H142" i="15"/>
  <c r="K142" i="15" s="1"/>
  <c r="H141" i="15"/>
  <c r="K141" i="15" s="1"/>
  <c r="H140" i="15"/>
  <c r="K140" i="15" s="1"/>
  <c r="H139" i="15"/>
  <c r="K139" i="15" s="1"/>
  <c r="H138" i="15"/>
  <c r="K138" i="15" s="1"/>
  <c r="H137" i="15"/>
  <c r="K137" i="15" s="1"/>
  <c r="H136" i="15"/>
  <c r="K136" i="15" s="1"/>
  <c r="H135" i="15"/>
  <c r="K135" i="15" s="1"/>
  <c r="H134" i="15"/>
  <c r="K134" i="15" s="1"/>
  <c r="H133" i="15"/>
  <c r="K133" i="15" s="1"/>
  <c r="H132" i="15"/>
  <c r="K132" i="15" s="1"/>
  <c r="H131" i="15"/>
  <c r="K131" i="15" s="1"/>
  <c r="H130" i="15"/>
  <c r="K130" i="15" s="1"/>
  <c r="H129" i="15"/>
  <c r="K129" i="15" s="1"/>
  <c r="H128" i="15"/>
  <c r="K128" i="15" s="1"/>
  <c r="H127" i="15"/>
  <c r="K127" i="15" s="1"/>
  <c r="H126" i="15"/>
  <c r="K126" i="15" s="1"/>
  <c r="H125" i="15"/>
  <c r="K125" i="15" s="1"/>
  <c r="H124" i="15"/>
  <c r="K124" i="15" s="1"/>
  <c r="H123" i="15"/>
  <c r="K123" i="15" s="1"/>
  <c r="H122" i="15"/>
  <c r="K122" i="15" s="1"/>
  <c r="H121" i="15"/>
  <c r="K121" i="15" s="1"/>
  <c r="H120" i="15"/>
  <c r="K120" i="15" s="1"/>
  <c r="H119" i="15"/>
  <c r="K119" i="15" s="1"/>
  <c r="H118" i="15"/>
  <c r="K118" i="15" s="1"/>
  <c r="H117" i="15"/>
  <c r="K117" i="15" s="1"/>
  <c r="H116" i="15"/>
  <c r="K116" i="15" s="1"/>
  <c r="H115" i="15"/>
  <c r="K115" i="15" s="1"/>
  <c r="H114" i="15"/>
  <c r="K114" i="15" s="1"/>
  <c r="H113" i="15"/>
  <c r="K113" i="15" s="1"/>
  <c r="H112" i="15"/>
  <c r="K112" i="15" s="1"/>
  <c r="H111" i="15"/>
  <c r="K111" i="15" s="1"/>
  <c r="H110" i="15"/>
  <c r="K110" i="15" s="1"/>
  <c r="H109" i="15"/>
  <c r="K109" i="15" s="1"/>
  <c r="H108" i="15"/>
  <c r="K108" i="15" s="1"/>
  <c r="H107" i="15"/>
  <c r="K107" i="15" s="1"/>
  <c r="H106" i="15"/>
  <c r="K106" i="15" s="1"/>
  <c r="H105" i="15"/>
  <c r="K105" i="15" s="1"/>
  <c r="H104" i="15"/>
  <c r="K104" i="15" s="1"/>
  <c r="H103" i="15"/>
  <c r="K103" i="15" s="1"/>
  <c r="H102" i="15"/>
  <c r="K102" i="15" s="1"/>
  <c r="H101" i="15"/>
  <c r="K101" i="15" s="1"/>
  <c r="H100" i="15"/>
  <c r="K100" i="15" s="1"/>
  <c r="H99" i="15"/>
  <c r="K99" i="15" s="1"/>
  <c r="H98" i="15"/>
  <c r="K98" i="15" s="1"/>
  <c r="H97" i="15"/>
  <c r="K97" i="15" s="1"/>
  <c r="H96" i="15"/>
  <c r="K96" i="15" s="1"/>
  <c r="H95" i="15"/>
  <c r="K95" i="15" s="1"/>
  <c r="H94" i="15"/>
  <c r="K94" i="15" s="1"/>
  <c r="H93" i="15"/>
  <c r="K93" i="15" s="1"/>
  <c r="H92" i="15"/>
  <c r="K92" i="15" s="1"/>
  <c r="H91" i="15"/>
  <c r="K91" i="15" s="1"/>
  <c r="H90" i="15"/>
  <c r="K90" i="15" s="1"/>
  <c r="H89" i="15"/>
  <c r="K89" i="15" s="1"/>
  <c r="H88" i="15"/>
  <c r="K88" i="15" s="1"/>
  <c r="H87" i="15"/>
  <c r="K87" i="15" s="1"/>
  <c r="H86" i="15"/>
  <c r="K86" i="15" s="1"/>
  <c r="H85" i="15"/>
  <c r="K85" i="15" s="1"/>
  <c r="H84" i="15"/>
  <c r="K84" i="15" s="1"/>
  <c r="H83" i="15"/>
  <c r="K83" i="15" s="1"/>
  <c r="H82" i="15"/>
  <c r="K82" i="15" s="1"/>
  <c r="H81" i="15"/>
  <c r="K81" i="15" s="1"/>
  <c r="H80" i="15"/>
  <c r="K80" i="15" s="1"/>
  <c r="H79" i="15"/>
  <c r="K79" i="15" s="1"/>
  <c r="H78" i="15"/>
  <c r="K78" i="15" s="1"/>
  <c r="H77" i="15"/>
  <c r="K77" i="15" s="1"/>
  <c r="H76" i="15"/>
  <c r="K76" i="15" s="1"/>
  <c r="H75" i="15"/>
  <c r="K75" i="15" s="1"/>
  <c r="H74" i="15"/>
  <c r="K74" i="15" s="1"/>
  <c r="H73" i="15"/>
  <c r="K73" i="15" s="1"/>
  <c r="H72" i="15"/>
  <c r="K72" i="15" s="1"/>
  <c r="H71" i="15"/>
  <c r="K71" i="15" s="1"/>
  <c r="H70" i="15"/>
  <c r="K70" i="15" s="1"/>
  <c r="H69" i="15"/>
  <c r="K69" i="15" s="1"/>
  <c r="H68" i="15"/>
  <c r="K68" i="15" s="1"/>
  <c r="H67" i="15"/>
  <c r="K67" i="15" s="1"/>
  <c r="H66" i="15"/>
  <c r="K66" i="15" s="1"/>
  <c r="H65" i="15"/>
  <c r="K65" i="15" s="1"/>
  <c r="H64" i="15"/>
  <c r="K64" i="15" s="1"/>
  <c r="H63" i="15"/>
  <c r="K63" i="15" s="1"/>
  <c r="H62" i="15"/>
  <c r="K62" i="15" s="1"/>
  <c r="H61" i="15"/>
  <c r="K61" i="15" s="1"/>
  <c r="H60" i="15"/>
  <c r="K60" i="15" s="1"/>
  <c r="H59" i="15"/>
  <c r="K59" i="15" s="1"/>
  <c r="H58" i="15"/>
  <c r="K58" i="15" s="1"/>
  <c r="H57" i="15"/>
  <c r="K57" i="15" s="1"/>
  <c r="H56" i="15"/>
  <c r="K56" i="15" s="1"/>
  <c r="H55" i="15"/>
  <c r="K55" i="15" s="1"/>
  <c r="H54" i="15"/>
  <c r="K54" i="15" s="1"/>
  <c r="H53" i="15"/>
  <c r="K53" i="15" s="1"/>
  <c r="H52" i="15"/>
  <c r="K52" i="15" s="1"/>
  <c r="H51" i="15"/>
  <c r="K51" i="15" s="1"/>
  <c r="H50" i="15"/>
  <c r="K50" i="15" s="1"/>
  <c r="H49" i="15"/>
  <c r="K49" i="15" s="1"/>
  <c r="H48" i="15"/>
  <c r="K48" i="15" s="1"/>
  <c r="H47" i="15"/>
  <c r="K47" i="15" s="1"/>
  <c r="H46" i="15"/>
  <c r="K46" i="15" s="1"/>
  <c r="H45" i="15"/>
  <c r="K45" i="15" s="1"/>
  <c r="H44" i="15"/>
  <c r="K44" i="15" s="1"/>
  <c r="H43" i="15"/>
  <c r="K43" i="15" s="1"/>
  <c r="H42" i="15"/>
  <c r="K42" i="15" s="1"/>
  <c r="H41" i="15"/>
  <c r="K41" i="15" s="1"/>
  <c r="H40" i="15"/>
  <c r="K40" i="15" s="1"/>
  <c r="H39" i="15"/>
  <c r="K39" i="15" s="1"/>
  <c r="H38" i="15"/>
  <c r="K38" i="15" s="1"/>
  <c r="H37" i="15"/>
  <c r="K37" i="15" s="1"/>
  <c r="H36" i="15"/>
  <c r="K36" i="15" s="1"/>
  <c r="H35" i="15"/>
  <c r="K35" i="15" s="1"/>
  <c r="H34" i="15"/>
  <c r="K34" i="15" s="1"/>
  <c r="H33" i="15"/>
  <c r="K33" i="15" s="1"/>
  <c r="H32" i="15"/>
  <c r="K32" i="15" s="1"/>
  <c r="H31" i="15"/>
  <c r="K31" i="15" s="1"/>
  <c r="H30" i="15"/>
  <c r="K30" i="15" s="1"/>
  <c r="H29" i="15"/>
  <c r="K29" i="15" s="1"/>
  <c r="H28" i="15"/>
  <c r="K28" i="15" s="1"/>
  <c r="H27" i="15"/>
  <c r="K27" i="15" s="1"/>
  <c r="H26" i="15"/>
  <c r="K26" i="15" s="1"/>
  <c r="H25" i="15"/>
  <c r="K25" i="15" s="1"/>
  <c r="H24" i="15"/>
  <c r="K24" i="15" s="1"/>
  <c r="H23" i="15"/>
  <c r="K23" i="15" s="1"/>
  <c r="H22" i="15"/>
  <c r="K22" i="15" s="1"/>
  <c r="H21" i="15"/>
  <c r="K21" i="15" s="1"/>
  <c r="H20" i="15"/>
  <c r="K20" i="15" s="1"/>
  <c r="H19" i="15"/>
  <c r="K19" i="15" s="1"/>
  <c r="H18" i="15"/>
  <c r="K18" i="15" s="1"/>
  <c r="H17" i="15"/>
  <c r="K17" i="15" s="1"/>
  <c r="H16" i="15"/>
  <c r="K16" i="15" s="1"/>
  <c r="H15" i="15"/>
  <c r="K15" i="15" s="1"/>
  <c r="H14" i="15"/>
  <c r="K14" i="15" s="1"/>
  <c r="H13" i="15"/>
  <c r="K13" i="15" s="1"/>
  <c r="N263" i="14"/>
  <c r="G263" i="14"/>
  <c r="F263" i="14"/>
  <c r="E263" i="14"/>
  <c r="D263" i="14"/>
  <c r="C263" i="14"/>
  <c r="H262" i="14"/>
  <c r="K262" i="14" s="1"/>
  <c r="H261" i="14"/>
  <c r="K261" i="14" s="1"/>
  <c r="H260" i="14"/>
  <c r="K260" i="14" s="1"/>
  <c r="H259" i="14"/>
  <c r="K259" i="14" s="1"/>
  <c r="H258" i="14"/>
  <c r="K258" i="14" s="1"/>
  <c r="H257" i="14"/>
  <c r="K257" i="14" s="1"/>
  <c r="H256" i="14"/>
  <c r="K256" i="14" s="1"/>
  <c r="H255" i="14"/>
  <c r="K255" i="14" s="1"/>
  <c r="H254" i="14"/>
  <c r="K254" i="14" s="1"/>
  <c r="H253" i="14"/>
  <c r="K253" i="14" s="1"/>
  <c r="H252" i="14"/>
  <c r="K252" i="14" s="1"/>
  <c r="H251" i="14"/>
  <c r="K251" i="14" s="1"/>
  <c r="H250" i="14"/>
  <c r="K250" i="14" s="1"/>
  <c r="H249" i="14"/>
  <c r="K249" i="14" s="1"/>
  <c r="H248" i="14"/>
  <c r="K248" i="14" s="1"/>
  <c r="H247" i="14"/>
  <c r="K247" i="14" s="1"/>
  <c r="H246" i="14"/>
  <c r="K246" i="14" s="1"/>
  <c r="H245" i="14"/>
  <c r="K245" i="14" s="1"/>
  <c r="H244" i="14"/>
  <c r="K244" i="14" s="1"/>
  <c r="H243" i="14"/>
  <c r="K243" i="14" s="1"/>
  <c r="H242" i="14"/>
  <c r="K242" i="14" s="1"/>
  <c r="H241" i="14"/>
  <c r="K241" i="14" s="1"/>
  <c r="H240" i="14"/>
  <c r="K240" i="14" s="1"/>
  <c r="H239" i="14"/>
  <c r="K239" i="14" s="1"/>
  <c r="H238" i="14"/>
  <c r="K238" i="14" s="1"/>
  <c r="H237" i="14"/>
  <c r="K237" i="14" s="1"/>
  <c r="H236" i="14"/>
  <c r="K236" i="14" s="1"/>
  <c r="H235" i="14"/>
  <c r="K235" i="14" s="1"/>
  <c r="H234" i="14"/>
  <c r="K234" i="14" s="1"/>
  <c r="H233" i="14"/>
  <c r="K233" i="14" s="1"/>
  <c r="H232" i="14"/>
  <c r="K232" i="14" s="1"/>
  <c r="H231" i="14"/>
  <c r="K231" i="14" s="1"/>
  <c r="H230" i="14"/>
  <c r="K230" i="14" s="1"/>
  <c r="H229" i="14"/>
  <c r="K229" i="14" s="1"/>
  <c r="H228" i="14"/>
  <c r="K228" i="14" s="1"/>
  <c r="H227" i="14"/>
  <c r="K227" i="14" s="1"/>
  <c r="H226" i="14"/>
  <c r="K226" i="14" s="1"/>
  <c r="H225" i="14"/>
  <c r="K225" i="14" s="1"/>
  <c r="H224" i="14"/>
  <c r="K224" i="14" s="1"/>
  <c r="H223" i="14"/>
  <c r="K223" i="14" s="1"/>
  <c r="H222" i="14"/>
  <c r="K222" i="14" s="1"/>
  <c r="H221" i="14"/>
  <c r="K221" i="14" s="1"/>
  <c r="H220" i="14"/>
  <c r="K220" i="14" s="1"/>
  <c r="H219" i="14"/>
  <c r="K219" i="14" s="1"/>
  <c r="H218" i="14"/>
  <c r="K218" i="14" s="1"/>
  <c r="H217" i="14"/>
  <c r="K217" i="14" s="1"/>
  <c r="H216" i="14"/>
  <c r="K216" i="14" s="1"/>
  <c r="H215" i="14"/>
  <c r="K215" i="14" s="1"/>
  <c r="H214" i="14"/>
  <c r="K214" i="14" s="1"/>
  <c r="H213" i="14"/>
  <c r="K213" i="14" s="1"/>
  <c r="H212" i="14"/>
  <c r="K212" i="14" s="1"/>
  <c r="H211" i="14"/>
  <c r="K211" i="14" s="1"/>
  <c r="H210" i="14"/>
  <c r="K210" i="14" s="1"/>
  <c r="H209" i="14"/>
  <c r="K209" i="14" s="1"/>
  <c r="H208" i="14"/>
  <c r="K208" i="14" s="1"/>
  <c r="H207" i="14"/>
  <c r="K207" i="14" s="1"/>
  <c r="H206" i="14"/>
  <c r="K206" i="14" s="1"/>
  <c r="H205" i="14"/>
  <c r="K205" i="14" s="1"/>
  <c r="H204" i="14"/>
  <c r="K204" i="14" s="1"/>
  <c r="H203" i="14"/>
  <c r="K203" i="14" s="1"/>
  <c r="H202" i="14"/>
  <c r="K202" i="14" s="1"/>
  <c r="H201" i="14"/>
  <c r="K201" i="14" s="1"/>
  <c r="H200" i="14"/>
  <c r="K200" i="14" s="1"/>
  <c r="H199" i="14"/>
  <c r="K199" i="14" s="1"/>
  <c r="H198" i="14"/>
  <c r="K198" i="14" s="1"/>
  <c r="H197" i="14"/>
  <c r="K197" i="14" s="1"/>
  <c r="H196" i="14"/>
  <c r="K196" i="14" s="1"/>
  <c r="H195" i="14"/>
  <c r="K195" i="14" s="1"/>
  <c r="H194" i="14"/>
  <c r="K194" i="14" s="1"/>
  <c r="H193" i="14"/>
  <c r="K193" i="14" s="1"/>
  <c r="H192" i="14"/>
  <c r="K192" i="14" s="1"/>
  <c r="H191" i="14"/>
  <c r="K191" i="14" s="1"/>
  <c r="H190" i="14"/>
  <c r="K190" i="14" s="1"/>
  <c r="H189" i="14"/>
  <c r="K189" i="14" s="1"/>
  <c r="H188" i="14"/>
  <c r="K188" i="14" s="1"/>
  <c r="H187" i="14"/>
  <c r="K187" i="14" s="1"/>
  <c r="H186" i="14"/>
  <c r="K186" i="14" s="1"/>
  <c r="H185" i="14"/>
  <c r="K185" i="14" s="1"/>
  <c r="H184" i="14"/>
  <c r="K184" i="14" s="1"/>
  <c r="H183" i="14"/>
  <c r="K183" i="14" s="1"/>
  <c r="H182" i="14"/>
  <c r="K182" i="14" s="1"/>
  <c r="H181" i="14"/>
  <c r="K181" i="14" s="1"/>
  <c r="H180" i="14"/>
  <c r="K180" i="14" s="1"/>
  <c r="H179" i="14"/>
  <c r="K179" i="14" s="1"/>
  <c r="H178" i="14"/>
  <c r="K178" i="14" s="1"/>
  <c r="H177" i="14"/>
  <c r="K177" i="14" s="1"/>
  <c r="H176" i="14"/>
  <c r="K176" i="14" s="1"/>
  <c r="H175" i="14"/>
  <c r="K175" i="14" s="1"/>
  <c r="H174" i="14"/>
  <c r="K174" i="14" s="1"/>
  <c r="H173" i="14"/>
  <c r="K173" i="14" s="1"/>
  <c r="H172" i="14"/>
  <c r="K172" i="14" s="1"/>
  <c r="H171" i="14"/>
  <c r="K171" i="14" s="1"/>
  <c r="H170" i="14"/>
  <c r="K170" i="14" s="1"/>
  <c r="H169" i="14"/>
  <c r="K169" i="14" s="1"/>
  <c r="H168" i="14"/>
  <c r="K168" i="14" s="1"/>
  <c r="H167" i="14"/>
  <c r="K167" i="14" s="1"/>
  <c r="H166" i="14"/>
  <c r="K166" i="14" s="1"/>
  <c r="H165" i="14"/>
  <c r="K165" i="14" s="1"/>
  <c r="H164" i="14"/>
  <c r="K164" i="14" s="1"/>
  <c r="H163" i="14"/>
  <c r="K163" i="14" s="1"/>
  <c r="H162" i="14"/>
  <c r="K162" i="14" s="1"/>
  <c r="H161" i="14"/>
  <c r="K161" i="14" s="1"/>
  <c r="H160" i="14"/>
  <c r="K160" i="14" s="1"/>
  <c r="H159" i="14"/>
  <c r="K159" i="14" s="1"/>
  <c r="H158" i="14"/>
  <c r="K158" i="14" s="1"/>
  <c r="H157" i="14"/>
  <c r="K157" i="14" s="1"/>
  <c r="H156" i="14"/>
  <c r="K156" i="14" s="1"/>
  <c r="H155" i="14"/>
  <c r="K155" i="14" s="1"/>
  <c r="H154" i="14"/>
  <c r="K154" i="14" s="1"/>
  <c r="H153" i="14"/>
  <c r="K153" i="14" s="1"/>
  <c r="H152" i="14"/>
  <c r="K152" i="14" s="1"/>
  <c r="H151" i="14"/>
  <c r="K151" i="14" s="1"/>
  <c r="H150" i="14"/>
  <c r="K150" i="14" s="1"/>
  <c r="H149" i="14"/>
  <c r="K149" i="14" s="1"/>
  <c r="H148" i="14"/>
  <c r="K148" i="14" s="1"/>
  <c r="H147" i="14"/>
  <c r="K147" i="14" s="1"/>
  <c r="H146" i="14"/>
  <c r="K146" i="14" s="1"/>
  <c r="H145" i="14"/>
  <c r="K145" i="14" s="1"/>
  <c r="H144" i="14"/>
  <c r="K144" i="14" s="1"/>
  <c r="H143" i="14"/>
  <c r="K143" i="14" s="1"/>
  <c r="H142" i="14"/>
  <c r="K142" i="14" s="1"/>
  <c r="H141" i="14"/>
  <c r="K141" i="14" s="1"/>
  <c r="H140" i="14"/>
  <c r="K140" i="14" s="1"/>
  <c r="H139" i="14"/>
  <c r="K139" i="14" s="1"/>
  <c r="H138" i="14"/>
  <c r="K138" i="14" s="1"/>
  <c r="H137" i="14"/>
  <c r="K137" i="14" s="1"/>
  <c r="H136" i="14"/>
  <c r="K136" i="14" s="1"/>
  <c r="H135" i="14"/>
  <c r="K135" i="14" s="1"/>
  <c r="H134" i="14"/>
  <c r="K134" i="14" s="1"/>
  <c r="H133" i="14"/>
  <c r="K133" i="14" s="1"/>
  <c r="H132" i="14"/>
  <c r="K132" i="14" s="1"/>
  <c r="H131" i="14"/>
  <c r="K131" i="14" s="1"/>
  <c r="H130" i="14"/>
  <c r="K130" i="14" s="1"/>
  <c r="H129" i="14"/>
  <c r="K129" i="14" s="1"/>
  <c r="H128" i="14"/>
  <c r="K128" i="14" s="1"/>
  <c r="H127" i="14"/>
  <c r="K127" i="14" s="1"/>
  <c r="H126" i="14"/>
  <c r="K126" i="14" s="1"/>
  <c r="H125" i="14"/>
  <c r="K125" i="14" s="1"/>
  <c r="H124" i="14"/>
  <c r="K124" i="14" s="1"/>
  <c r="H123" i="14"/>
  <c r="K123" i="14" s="1"/>
  <c r="H122" i="14"/>
  <c r="K122" i="14" s="1"/>
  <c r="H121" i="14"/>
  <c r="K121" i="14" s="1"/>
  <c r="H120" i="14"/>
  <c r="K120" i="14" s="1"/>
  <c r="H119" i="14"/>
  <c r="K119" i="14" s="1"/>
  <c r="H118" i="14"/>
  <c r="K118" i="14" s="1"/>
  <c r="H117" i="14"/>
  <c r="K117" i="14" s="1"/>
  <c r="H116" i="14"/>
  <c r="K116" i="14" s="1"/>
  <c r="H115" i="14"/>
  <c r="K115" i="14" s="1"/>
  <c r="H114" i="14"/>
  <c r="K114" i="14" s="1"/>
  <c r="H113" i="14"/>
  <c r="K113" i="14" s="1"/>
  <c r="H112" i="14"/>
  <c r="K112" i="14" s="1"/>
  <c r="H111" i="14"/>
  <c r="K111" i="14" s="1"/>
  <c r="H110" i="14"/>
  <c r="K110" i="14" s="1"/>
  <c r="H109" i="14"/>
  <c r="K109" i="14" s="1"/>
  <c r="H108" i="14"/>
  <c r="K108" i="14" s="1"/>
  <c r="H107" i="14"/>
  <c r="K107" i="14" s="1"/>
  <c r="H106" i="14"/>
  <c r="K106" i="14" s="1"/>
  <c r="H105" i="14"/>
  <c r="K105" i="14" s="1"/>
  <c r="H104" i="14"/>
  <c r="K104" i="14" s="1"/>
  <c r="H103" i="14"/>
  <c r="K103" i="14" s="1"/>
  <c r="H102" i="14"/>
  <c r="K102" i="14" s="1"/>
  <c r="H101" i="14"/>
  <c r="K101" i="14" s="1"/>
  <c r="H100" i="14"/>
  <c r="K100" i="14" s="1"/>
  <c r="H99" i="14"/>
  <c r="K99" i="14" s="1"/>
  <c r="H98" i="14"/>
  <c r="K98" i="14" s="1"/>
  <c r="H97" i="14"/>
  <c r="K97" i="14" s="1"/>
  <c r="H96" i="14"/>
  <c r="K96" i="14" s="1"/>
  <c r="H95" i="14"/>
  <c r="K95" i="14" s="1"/>
  <c r="H94" i="14"/>
  <c r="K94" i="14" s="1"/>
  <c r="H93" i="14"/>
  <c r="K93" i="14" s="1"/>
  <c r="H92" i="14"/>
  <c r="K92" i="14" s="1"/>
  <c r="H91" i="14"/>
  <c r="K91" i="14" s="1"/>
  <c r="H90" i="14"/>
  <c r="K90" i="14" s="1"/>
  <c r="H89" i="14"/>
  <c r="K89" i="14" s="1"/>
  <c r="H88" i="14"/>
  <c r="K88" i="14" s="1"/>
  <c r="H87" i="14"/>
  <c r="K87" i="14" s="1"/>
  <c r="H86" i="14"/>
  <c r="K86" i="14" s="1"/>
  <c r="H85" i="14"/>
  <c r="K85" i="14" s="1"/>
  <c r="H84" i="14"/>
  <c r="K84" i="14" s="1"/>
  <c r="H83" i="14"/>
  <c r="K83" i="14" s="1"/>
  <c r="H82" i="14"/>
  <c r="K82" i="14" s="1"/>
  <c r="H81" i="14"/>
  <c r="K81" i="14" s="1"/>
  <c r="H80" i="14"/>
  <c r="K80" i="14" s="1"/>
  <c r="H79" i="14"/>
  <c r="K79" i="14" s="1"/>
  <c r="H78" i="14"/>
  <c r="K78" i="14" s="1"/>
  <c r="H77" i="14"/>
  <c r="K77" i="14" s="1"/>
  <c r="H76" i="14"/>
  <c r="K76" i="14" s="1"/>
  <c r="H75" i="14"/>
  <c r="K75" i="14" s="1"/>
  <c r="H74" i="14"/>
  <c r="K74" i="14" s="1"/>
  <c r="H73" i="14"/>
  <c r="K73" i="14" s="1"/>
  <c r="H72" i="14"/>
  <c r="K72" i="14" s="1"/>
  <c r="H71" i="14"/>
  <c r="K71" i="14" s="1"/>
  <c r="H70" i="14"/>
  <c r="K70" i="14" s="1"/>
  <c r="H69" i="14"/>
  <c r="K69" i="14" s="1"/>
  <c r="H68" i="14"/>
  <c r="K68" i="14" s="1"/>
  <c r="H67" i="14"/>
  <c r="K67" i="14" s="1"/>
  <c r="H66" i="14"/>
  <c r="K66" i="14" s="1"/>
  <c r="H65" i="14"/>
  <c r="K65" i="14" s="1"/>
  <c r="H64" i="14"/>
  <c r="K64" i="14" s="1"/>
  <c r="H63" i="14"/>
  <c r="K63" i="14" s="1"/>
  <c r="H62" i="14"/>
  <c r="K62" i="14" s="1"/>
  <c r="H61" i="14"/>
  <c r="K61" i="14" s="1"/>
  <c r="H60" i="14"/>
  <c r="K60" i="14" s="1"/>
  <c r="H59" i="14"/>
  <c r="K59" i="14" s="1"/>
  <c r="H58" i="14"/>
  <c r="K58" i="14" s="1"/>
  <c r="H57" i="14"/>
  <c r="K57" i="14" s="1"/>
  <c r="H56" i="14"/>
  <c r="K56" i="14" s="1"/>
  <c r="H55" i="14"/>
  <c r="K55" i="14" s="1"/>
  <c r="H54" i="14"/>
  <c r="K54" i="14" s="1"/>
  <c r="H53" i="14"/>
  <c r="K53" i="14" s="1"/>
  <c r="H52" i="14"/>
  <c r="K52" i="14" s="1"/>
  <c r="H51" i="14"/>
  <c r="K51" i="14" s="1"/>
  <c r="H50" i="14"/>
  <c r="K50" i="14" s="1"/>
  <c r="H49" i="14"/>
  <c r="K49" i="14" s="1"/>
  <c r="H48" i="14"/>
  <c r="K48" i="14" s="1"/>
  <c r="H47" i="14"/>
  <c r="K47" i="14" s="1"/>
  <c r="H46" i="14"/>
  <c r="K46" i="14" s="1"/>
  <c r="H45" i="14"/>
  <c r="K45" i="14" s="1"/>
  <c r="H44" i="14"/>
  <c r="K44" i="14" s="1"/>
  <c r="H43" i="14"/>
  <c r="K43" i="14" s="1"/>
  <c r="H42" i="14"/>
  <c r="K42" i="14" s="1"/>
  <c r="H41" i="14"/>
  <c r="K41" i="14" s="1"/>
  <c r="H40" i="14"/>
  <c r="K40" i="14" s="1"/>
  <c r="H39" i="14"/>
  <c r="K39" i="14" s="1"/>
  <c r="H38" i="14"/>
  <c r="K38" i="14" s="1"/>
  <c r="H37" i="14"/>
  <c r="K37" i="14" s="1"/>
  <c r="H36" i="14"/>
  <c r="K36" i="14" s="1"/>
  <c r="H35" i="14"/>
  <c r="K35" i="14" s="1"/>
  <c r="H34" i="14"/>
  <c r="K34" i="14" s="1"/>
  <c r="H33" i="14"/>
  <c r="K33" i="14" s="1"/>
  <c r="H32" i="14"/>
  <c r="K32" i="14" s="1"/>
  <c r="H31" i="14"/>
  <c r="K31" i="14" s="1"/>
  <c r="H30" i="14"/>
  <c r="K30" i="14" s="1"/>
  <c r="H29" i="14"/>
  <c r="K29" i="14" s="1"/>
  <c r="H28" i="14"/>
  <c r="K28" i="14" s="1"/>
  <c r="H27" i="14"/>
  <c r="K27" i="14" s="1"/>
  <c r="H26" i="14"/>
  <c r="K26" i="14" s="1"/>
  <c r="H25" i="14"/>
  <c r="K25" i="14" s="1"/>
  <c r="H24" i="14"/>
  <c r="K24" i="14" s="1"/>
  <c r="H23" i="14"/>
  <c r="K23" i="14" s="1"/>
  <c r="H22" i="14"/>
  <c r="K22" i="14" s="1"/>
  <c r="H21" i="14"/>
  <c r="K21" i="14" s="1"/>
  <c r="H20" i="14"/>
  <c r="K20" i="14" s="1"/>
  <c r="H19" i="14"/>
  <c r="K19" i="14" s="1"/>
  <c r="H18" i="14"/>
  <c r="K18" i="14" s="1"/>
  <c r="H17" i="14"/>
  <c r="K17" i="14" s="1"/>
  <c r="H16" i="14"/>
  <c r="K16" i="14" s="1"/>
  <c r="H15" i="14"/>
  <c r="K15" i="14" s="1"/>
  <c r="H14" i="14"/>
  <c r="K14" i="14" s="1"/>
  <c r="H13" i="14"/>
  <c r="K13" i="14" s="1"/>
  <c r="N263" i="13"/>
  <c r="G263" i="13"/>
  <c r="F263" i="13"/>
  <c r="E263" i="13"/>
  <c r="D263" i="13"/>
  <c r="C263" i="13"/>
  <c r="H262" i="13"/>
  <c r="K262" i="13" s="1"/>
  <c r="H261" i="13"/>
  <c r="K261" i="13" s="1"/>
  <c r="H260" i="13"/>
  <c r="K260" i="13" s="1"/>
  <c r="H259" i="13"/>
  <c r="K259" i="13" s="1"/>
  <c r="H258" i="13"/>
  <c r="K258" i="13" s="1"/>
  <c r="H257" i="13"/>
  <c r="K257" i="13" s="1"/>
  <c r="H256" i="13"/>
  <c r="K256" i="13" s="1"/>
  <c r="H255" i="13"/>
  <c r="K255" i="13" s="1"/>
  <c r="H254" i="13"/>
  <c r="K254" i="13" s="1"/>
  <c r="H253" i="13"/>
  <c r="K253" i="13" s="1"/>
  <c r="H252" i="13"/>
  <c r="K252" i="13" s="1"/>
  <c r="H251" i="13"/>
  <c r="K251" i="13" s="1"/>
  <c r="H250" i="13"/>
  <c r="K250" i="13" s="1"/>
  <c r="H249" i="13"/>
  <c r="K249" i="13" s="1"/>
  <c r="H248" i="13"/>
  <c r="K248" i="13" s="1"/>
  <c r="H247" i="13"/>
  <c r="K247" i="13" s="1"/>
  <c r="H246" i="13"/>
  <c r="K246" i="13" s="1"/>
  <c r="H245" i="13"/>
  <c r="K245" i="13" s="1"/>
  <c r="H244" i="13"/>
  <c r="K244" i="13" s="1"/>
  <c r="H243" i="13"/>
  <c r="K243" i="13" s="1"/>
  <c r="H242" i="13"/>
  <c r="K242" i="13" s="1"/>
  <c r="H241" i="13"/>
  <c r="K241" i="13" s="1"/>
  <c r="H240" i="13"/>
  <c r="K240" i="13" s="1"/>
  <c r="H239" i="13"/>
  <c r="K239" i="13" s="1"/>
  <c r="H238" i="13"/>
  <c r="K238" i="13" s="1"/>
  <c r="H237" i="13"/>
  <c r="K237" i="13" s="1"/>
  <c r="H236" i="13"/>
  <c r="K236" i="13" s="1"/>
  <c r="H235" i="13"/>
  <c r="K235" i="13" s="1"/>
  <c r="H234" i="13"/>
  <c r="K234" i="13" s="1"/>
  <c r="H233" i="13"/>
  <c r="K233" i="13" s="1"/>
  <c r="H232" i="13"/>
  <c r="K232" i="13" s="1"/>
  <c r="H231" i="13"/>
  <c r="K231" i="13" s="1"/>
  <c r="H230" i="13"/>
  <c r="K230" i="13" s="1"/>
  <c r="H229" i="13"/>
  <c r="K229" i="13" s="1"/>
  <c r="H228" i="13"/>
  <c r="K228" i="13" s="1"/>
  <c r="H227" i="13"/>
  <c r="K227" i="13" s="1"/>
  <c r="H226" i="13"/>
  <c r="K226" i="13" s="1"/>
  <c r="H225" i="13"/>
  <c r="K225" i="13" s="1"/>
  <c r="H224" i="13"/>
  <c r="K224" i="13" s="1"/>
  <c r="H223" i="13"/>
  <c r="K223" i="13" s="1"/>
  <c r="H222" i="13"/>
  <c r="K222" i="13" s="1"/>
  <c r="H221" i="13"/>
  <c r="K221" i="13" s="1"/>
  <c r="H220" i="13"/>
  <c r="K220" i="13" s="1"/>
  <c r="H219" i="13"/>
  <c r="K219" i="13" s="1"/>
  <c r="H218" i="13"/>
  <c r="K218" i="13" s="1"/>
  <c r="H217" i="13"/>
  <c r="K217" i="13" s="1"/>
  <c r="H216" i="13"/>
  <c r="K216" i="13" s="1"/>
  <c r="H215" i="13"/>
  <c r="K215" i="13" s="1"/>
  <c r="H214" i="13"/>
  <c r="K214" i="13" s="1"/>
  <c r="H213" i="13"/>
  <c r="K213" i="13" s="1"/>
  <c r="H212" i="13"/>
  <c r="K212" i="13" s="1"/>
  <c r="H211" i="13"/>
  <c r="K211" i="13" s="1"/>
  <c r="H210" i="13"/>
  <c r="K210" i="13" s="1"/>
  <c r="H209" i="13"/>
  <c r="K209" i="13" s="1"/>
  <c r="H208" i="13"/>
  <c r="K208" i="13" s="1"/>
  <c r="H207" i="13"/>
  <c r="K207" i="13" s="1"/>
  <c r="H206" i="13"/>
  <c r="K206" i="13" s="1"/>
  <c r="H205" i="13"/>
  <c r="K205" i="13" s="1"/>
  <c r="H204" i="13"/>
  <c r="K204" i="13" s="1"/>
  <c r="H203" i="13"/>
  <c r="K203" i="13" s="1"/>
  <c r="H202" i="13"/>
  <c r="K202" i="13" s="1"/>
  <c r="H201" i="13"/>
  <c r="K201" i="13" s="1"/>
  <c r="H200" i="13"/>
  <c r="K200" i="13" s="1"/>
  <c r="H199" i="13"/>
  <c r="K199" i="13" s="1"/>
  <c r="H198" i="13"/>
  <c r="K198" i="13" s="1"/>
  <c r="H197" i="13"/>
  <c r="K197" i="13" s="1"/>
  <c r="H196" i="13"/>
  <c r="K196" i="13" s="1"/>
  <c r="H195" i="13"/>
  <c r="K195" i="13" s="1"/>
  <c r="H194" i="13"/>
  <c r="K194" i="13" s="1"/>
  <c r="H193" i="13"/>
  <c r="K193" i="13" s="1"/>
  <c r="H192" i="13"/>
  <c r="K192" i="13" s="1"/>
  <c r="H191" i="13"/>
  <c r="K191" i="13" s="1"/>
  <c r="H190" i="13"/>
  <c r="K190" i="13" s="1"/>
  <c r="H189" i="13"/>
  <c r="K189" i="13" s="1"/>
  <c r="H188" i="13"/>
  <c r="K188" i="13" s="1"/>
  <c r="H187" i="13"/>
  <c r="K187" i="13" s="1"/>
  <c r="H186" i="13"/>
  <c r="K186" i="13" s="1"/>
  <c r="H185" i="13"/>
  <c r="K185" i="13" s="1"/>
  <c r="H184" i="13"/>
  <c r="K184" i="13" s="1"/>
  <c r="H183" i="13"/>
  <c r="K183" i="13" s="1"/>
  <c r="H182" i="13"/>
  <c r="K182" i="13" s="1"/>
  <c r="H181" i="13"/>
  <c r="K181" i="13" s="1"/>
  <c r="H180" i="13"/>
  <c r="K180" i="13" s="1"/>
  <c r="H179" i="13"/>
  <c r="K179" i="13" s="1"/>
  <c r="H178" i="13"/>
  <c r="K178" i="13" s="1"/>
  <c r="H177" i="13"/>
  <c r="K177" i="13" s="1"/>
  <c r="H176" i="13"/>
  <c r="K176" i="13" s="1"/>
  <c r="H175" i="13"/>
  <c r="K175" i="13" s="1"/>
  <c r="H174" i="13"/>
  <c r="K174" i="13" s="1"/>
  <c r="H173" i="13"/>
  <c r="K173" i="13" s="1"/>
  <c r="H172" i="13"/>
  <c r="K172" i="13" s="1"/>
  <c r="H171" i="13"/>
  <c r="K171" i="13" s="1"/>
  <c r="H170" i="13"/>
  <c r="K170" i="13" s="1"/>
  <c r="H169" i="13"/>
  <c r="K169" i="13" s="1"/>
  <c r="H168" i="13"/>
  <c r="K168" i="13" s="1"/>
  <c r="H167" i="13"/>
  <c r="K167" i="13" s="1"/>
  <c r="H166" i="13"/>
  <c r="K166" i="13" s="1"/>
  <c r="H165" i="13"/>
  <c r="K165" i="13" s="1"/>
  <c r="H164" i="13"/>
  <c r="K164" i="13" s="1"/>
  <c r="H163" i="13"/>
  <c r="K163" i="13" s="1"/>
  <c r="H162" i="13"/>
  <c r="K162" i="13" s="1"/>
  <c r="H161" i="13"/>
  <c r="K161" i="13" s="1"/>
  <c r="H160" i="13"/>
  <c r="K160" i="13" s="1"/>
  <c r="H159" i="13"/>
  <c r="K159" i="13" s="1"/>
  <c r="H158" i="13"/>
  <c r="K158" i="13" s="1"/>
  <c r="H157" i="13"/>
  <c r="K157" i="13" s="1"/>
  <c r="H156" i="13"/>
  <c r="K156" i="13" s="1"/>
  <c r="H155" i="13"/>
  <c r="K155" i="13" s="1"/>
  <c r="H154" i="13"/>
  <c r="K154" i="13" s="1"/>
  <c r="H153" i="13"/>
  <c r="K153" i="13" s="1"/>
  <c r="H152" i="13"/>
  <c r="K152" i="13" s="1"/>
  <c r="H151" i="13"/>
  <c r="K151" i="13" s="1"/>
  <c r="H150" i="13"/>
  <c r="K150" i="13" s="1"/>
  <c r="H149" i="13"/>
  <c r="K149" i="13" s="1"/>
  <c r="H148" i="13"/>
  <c r="K148" i="13" s="1"/>
  <c r="H147" i="13"/>
  <c r="K147" i="13" s="1"/>
  <c r="H146" i="13"/>
  <c r="K146" i="13" s="1"/>
  <c r="H145" i="13"/>
  <c r="K145" i="13" s="1"/>
  <c r="H144" i="13"/>
  <c r="K144" i="13" s="1"/>
  <c r="H143" i="13"/>
  <c r="K143" i="13" s="1"/>
  <c r="H142" i="13"/>
  <c r="K142" i="13" s="1"/>
  <c r="H141" i="13"/>
  <c r="K141" i="13" s="1"/>
  <c r="H140" i="13"/>
  <c r="K140" i="13" s="1"/>
  <c r="H139" i="13"/>
  <c r="K139" i="13" s="1"/>
  <c r="H138" i="13"/>
  <c r="K138" i="13" s="1"/>
  <c r="H137" i="13"/>
  <c r="K137" i="13" s="1"/>
  <c r="H136" i="13"/>
  <c r="K136" i="13" s="1"/>
  <c r="H135" i="13"/>
  <c r="K135" i="13" s="1"/>
  <c r="H134" i="13"/>
  <c r="K134" i="13" s="1"/>
  <c r="H133" i="13"/>
  <c r="K133" i="13" s="1"/>
  <c r="H132" i="13"/>
  <c r="K132" i="13" s="1"/>
  <c r="H131" i="13"/>
  <c r="K131" i="13" s="1"/>
  <c r="H130" i="13"/>
  <c r="K130" i="13" s="1"/>
  <c r="H129" i="13"/>
  <c r="K129" i="13" s="1"/>
  <c r="H128" i="13"/>
  <c r="K128" i="13" s="1"/>
  <c r="H127" i="13"/>
  <c r="K127" i="13" s="1"/>
  <c r="H126" i="13"/>
  <c r="K126" i="13" s="1"/>
  <c r="H125" i="13"/>
  <c r="K125" i="13" s="1"/>
  <c r="H124" i="13"/>
  <c r="K124" i="13" s="1"/>
  <c r="H123" i="13"/>
  <c r="K123" i="13" s="1"/>
  <c r="H122" i="13"/>
  <c r="K122" i="13" s="1"/>
  <c r="H121" i="13"/>
  <c r="K121" i="13" s="1"/>
  <c r="H120" i="13"/>
  <c r="K120" i="13" s="1"/>
  <c r="H119" i="13"/>
  <c r="K119" i="13" s="1"/>
  <c r="H118" i="13"/>
  <c r="K118" i="13" s="1"/>
  <c r="H117" i="13"/>
  <c r="K117" i="13" s="1"/>
  <c r="H116" i="13"/>
  <c r="K116" i="13" s="1"/>
  <c r="H115" i="13"/>
  <c r="K115" i="13" s="1"/>
  <c r="H114" i="13"/>
  <c r="K114" i="13" s="1"/>
  <c r="H113" i="13"/>
  <c r="K113" i="13" s="1"/>
  <c r="H112" i="13"/>
  <c r="K112" i="13" s="1"/>
  <c r="H111" i="13"/>
  <c r="K111" i="13" s="1"/>
  <c r="H110" i="13"/>
  <c r="K110" i="13" s="1"/>
  <c r="H109" i="13"/>
  <c r="K109" i="13" s="1"/>
  <c r="H108" i="13"/>
  <c r="K108" i="13" s="1"/>
  <c r="H107" i="13"/>
  <c r="K107" i="13" s="1"/>
  <c r="H106" i="13"/>
  <c r="K106" i="13" s="1"/>
  <c r="H105" i="13"/>
  <c r="K105" i="13" s="1"/>
  <c r="H104" i="13"/>
  <c r="K104" i="13" s="1"/>
  <c r="H103" i="13"/>
  <c r="K103" i="13" s="1"/>
  <c r="H102" i="13"/>
  <c r="K102" i="13" s="1"/>
  <c r="H101" i="13"/>
  <c r="K101" i="13" s="1"/>
  <c r="H100" i="13"/>
  <c r="K100" i="13" s="1"/>
  <c r="H99" i="13"/>
  <c r="K99" i="13" s="1"/>
  <c r="H98" i="13"/>
  <c r="K98" i="13" s="1"/>
  <c r="H97" i="13"/>
  <c r="K97" i="13" s="1"/>
  <c r="H96" i="13"/>
  <c r="K96" i="13" s="1"/>
  <c r="H95" i="13"/>
  <c r="K95" i="13" s="1"/>
  <c r="H94" i="13"/>
  <c r="K94" i="13" s="1"/>
  <c r="H93" i="13"/>
  <c r="K93" i="13" s="1"/>
  <c r="H92" i="13"/>
  <c r="K92" i="13" s="1"/>
  <c r="H91" i="13"/>
  <c r="K91" i="13" s="1"/>
  <c r="H90" i="13"/>
  <c r="K90" i="13" s="1"/>
  <c r="H89" i="13"/>
  <c r="K89" i="13" s="1"/>
  <c r="H88" i="13"/>
  <c r="K88" i="13" s="1"/>
  <c r="H87" i="13"/>
  <c r="K87" i="13" s="1"/>
  <c r="H86" i="13"/>
  <c r="K86" i="13" s="1"/>
  <c r="H85" i="13"/>
  <c r="K85" i="13" s="1"/>
  <c r="H84" i="13"/>
  <c r="K84" i="13" s="1"/>
  <c r="H83" i="13"/>
  <c r="K83" i="13" s="1"/>
  <c r="H82" i="13"/>
  <c r="K82" i="13" s="1"/>
  <c r="H81" i="13"/>
  <c r="K81" i="13" s="1"/>
  <c r="H80" i="13"/>
  <c r="K80" i="13" s="1"/>
  <c r="H79" i="13"/>
  <c r="K79" i="13" s="1"/>
  <c r="H78" i="13"/>
  <c r="K78" i="13" s="1"/>
  <c r="H77" i="13"/>
  <c r="K77" i="13" s="1"/>
  <c r="H76" i="13"/>
  <c r="K76" i="13" s="1"/>
  <c r="H75" i="13"/>
  <c r="K75" i="13" s="1"/>
  <c r="H74" i="13"/>
  <c r="K74" i="13" s="1"/>
  <c r="H73" i="13"/>
  <c r="K73" i="13" s="1"/>
  <c r="H72" i="13"/>
  <c r="K72" i="13" s="1"/>
  <c r="H71" i="13"/>
  <c r="K71" i="13" s="1"/>
  <c r="H70" i="13"/>
  <c r="K70" i="13" s="1"/>
  <c r="H69" i="13"/>
  <c r="K69" i="13" s="1"/>
  <c r="H68" i="13"/>
  <c r="K68" i="13" s="1"/>
  <c r="H67" i="13"/>
  <c r="K67" i="13" s="1"/>
  <c r="H66" i="13"/>
  <c r="K66" i="13" s="1"/>
  <c r="H65" i="13"/>
  <c r="K65" i="13" s="1"/>
  <c r="H64" i="13"/>
  <c r="K64" i="13" s="1"/>
  <c r="H63" i="13"/>
  <c r="K63" i="13" s="1"/>
  <c r="H62" i="13"/>
  <c r="K62" i="13" s="1"/>
  <c r="H61" i="13"/>
  <c r="K61" i="13" s="1"/>
  <c r="H60" i="13"/>
  <c r="K60" i="13" s="1"/>
  <c r="H59" i="13"/>
  <c r="K59" i="13" s="1"/>
  <c r="H58" i="13"/>
  <c r="K58" i="13" s="1"/>
  <c r="H57" i="13"/>
  <c r="K57" i="13" s="1"/>
  <c r="H56" i="13"/>
  <c r="K56" i="13" s="1"/>
  <c r="H55" i="13"/>
  <c r="K55" i="13" s="1"/>
  <c r="H54" i="13"/>
  <c r="K54" i="13" s="1"/>
  <c r="H53" i="13"/>
  <c r="K53" i="13" s="1"/>
  <c r="H52" i="13"/>
  <c r="K52" i="13" s="1"/>
  <c r="H51" i="13"/>
  <c r="K51" i="13" s="1"/>
  <c r="H50" i="13"/>
  <c r="K50" i="13" s="1"/>
  <c r="H49" i="13"/>
  <c r="K49" i="13" s="1"/>
  <c r="H48" i="13"/>
  <c r="K48" i="13" s="1"/>
  <c r="H47" i="13"/>
  <c r="K47" i="13" s="1"/>
  <c r="H46" i="13"/>
  <c r="K46" i="13" s="1"/>
  <c r="H45" i="13"/>
  <c r="K45" i="13" s="1"/>
  <c r="H44" i="13"/>
  <c r="K44" i="13" s="1"/>
  <c r="H43" i="13"/>
  <c r="K43" i="13" s="1"/>
  <c r="H42" i="13"/>
  <c r="K42" i="13" s="1"/>
  <c r="H41" i="13"/>
  <c r="K41" i="13" s="1"/>
  <c r="H40" i="13"/>
  <c r="K40" i="13" s="1"/>
  <c r="H39" i="13"/>
  <c r="K39" i="13" s="1"/>
  <c r="H38" i="13"/>
  <c r="K38" i="13" s="1"/>
  <c r="H37" i="13"/>
  <c r="K37" i="13" s="1"/>
  <c r="H36" i="13"/>
  <c r="K36" i="13" s="1"/>
  <c r="H35" i="13"/>
  <c r="K35" i="13" s="1"/>
  <c r="H34" i="13"/>
  <c r="K34" i="13" s="1"/>
  <c r="H33" i="13"/>
  <c r="K33" i="13" s="1"/>
  <c r="H32" i="13"/>
  <c r="K32" i="13" s="1"/>
  <c r="H31" i="13"/>
  <c r="K31" i="13" s="1"/>
  <c r="H30" i="13"/>
  <c r="K30" i="13" s="1"/>
  <c r="H29" i="13"/>
  <c r="K29" i="13" s="1"/>
  <c r="H28" i="13"/>
  <c r="K28" i="13" s="1"/>
  <c r="H27" i="13"/>
  <c r="K27" i="13" s="1"/>
  <c r="H26" i="13"/>
  <c r="K26" i="13" s="1"/>
  <c r="H25" i="13"/>
  <c r="K25" i="13" s="1"/>
  <c r="H24" i="13"/>
  <c r="K24" i="13" s="1"/>
  <c r="H23" i="13"/>
  <c r="K23" i="13" s="1"/>
  <c r="H22" i="13"/>
  <c r="K22" i="13" s="1"/>
  <c r="H21" i="13"/>
  <c r="K21" i="13" s="1"/>
  <c r="H20" i="13"/>
  <c r="K20" i="13" s="1"/>
  <c r="H19" i="13"/>
  <c r="K19" i="13" s="1"/>
  <c r="H18" i="13"/>
  <c r="K18" i="13" s="1"/>
  <c r="H17" i="13"/>
  <c r="K17" i="13" s="1"/>
  <c r="H16" i="13"/>
  <c r="K16" i="13" s="1"/>
  <c r="H15" i="13"/>
  <c r="K15" i="13" s="1"/>
  <c r="H14" i="13"/>
  <c r="K14" i="13" s="1"/>
  <c r="H13" i="13"/>
  <c r="K13" i="13" s="1"/>
  <c r="N263" i="12"/>
  <c r="G263" i="12"/>
  <c r="F263" i="12"/>
  <c r="E263" i="12"/>
  <c r="D263" i="12"/>
  <c r="C263" i="12"/>
  <c r="H262" i="12"/>
  <c r="K262" i="12" s="1"/>
  <c r="H261" i="12"/>
  <c r="K261" i="12" s="1"/>
  <c r="H260" i="12"/>
  <c r="K260" i="12" s="1"/>
  <c r="H259" i="12"/>
  <c r="K259" i="12" s="1"/>
  <c r="H258" i="12"/>
  <c r="K258" i="12" s="1"/>
  <c r="H257" i="12"/>
  <c r="K257" i="12" s="1"/>
  <c r="H256" i="12"/>
  <c r="K256" i="12" s="1"/>
  <c r="H255" i="12"/>
  <c r="K255" i="12" s="1"/>
  <c r="H254" i="12"/>
  <c r="K254" i="12" s="1"/>
  <c r="H253" i="12"/>
  <c r="K253" i="12" s="1"/>
  <c r="H252" i="12"/>
  <c r="K252" i="12" s="1"/>
  <c r="H251" i="12"/>
  <c r="K251" i="12" s="1"/>
  <c r="H250" i="12"/>
  <c r="K250" i="12" s="1"/>
  <c r="H249" i="12"/>
  <c r="K249" i="12" s="1"/>
  <c r="H248" i="12"/>
  <c r="K248" i="12" s="1"/>
  <c r="H247" i="12"/>
  <c r="K247" i="12" s="1"/>
  <c r="H246" i="12"/>
  <c r="K246" i="12" s="1"/>
  <c r="H245" i="12"/>
  <c r="K245" i="12" s="1"/>
  <c r="H244" i="12"/>
  <c r="K244" i="12" s="1"/>
  <c r="H243" i="12"/>
  <c r="K243" i="12" s="1"/>
  <c r="H242" i="12"/>
  <c r="K242" i="12" s="1"/>
  <c r="H241" i="12"/>
  <c r="K241" i="12" s="1"/>
  <c r="H240" i="12"/>
  <c r="K240" i="12" s="1"/>
  <c r="H239" i="12"/>
  <c r="K239" i="12" s="1"/>
  <c r="H238" i="12"/>
  <c r="K238" i="12" s="1"/>
  <c r="H237" i="12"/>
  <c r="K237" i="12" s="1"/>
  <c r="H236" i="12"/>
  <c r="K236" i="12" s="1"/>
  <c r="H235" i="12"/>
  <c r="K235" i="12" s="1"/>
  <c r="H234" i="12"/>
  <c r="K234" i="12" s="1"/>
  <c r="H233" i="12"/>
  <c r="K233" i="12" s="1"/>
  <c r="H232" i="12"/>
  <c r="K232" i="12" s="1"/>
  <c r="H231" i="12"/>
  <c r="K231" i="12" s="1"/>
  <c r="H230" i="12"/>
  <c r="K230" i="12" s="1"/>
  <c r="H229" i="12"/>
  <c r="K229" i="12" s="1"/>
  <c r="H228" i="12"/>
  <c r="K228" i="12" s="1"/>
  <c r="H227" i="12"/>
  <c r="K227" i="12" s="1"/>
  <c r="H226" i="12"/>
  <c r="K226" i="12" s="1"/>
  <c r="H225" i="12"/>
  <c r="K225" i="12" s="1"/>
  <c r="H224" i="12"/>
  <c r="K224" i="12" s="1"/>
  <c r="H223" i="12"/>
  <c r="K223" i="12" s="1"/>
  <c r="H222" i="12"/>
  <c r="K222" i="12" s="1"/>
  <c r="H221" i="12"/>
  <c r="K221" i="12" s="1"/>
  <c r="H220" i="12"/>
  <c r="K220" i="12" s="1"/>
  <c r="H219" i="12"/>
  <c r="K219" i="12" s="1"/>
  <c r="H218" i="12"/>
  <c r="K218" i="12" s="1"/>
  <c r="H217" i="12"/>
  <c r="K217" i="12" s="1"/>
  <c r="H216" i="12"/>
  <c r="K216" i="12" s="1"/>
  <c r="H215" i="12"/>
  <c r="K215" i="12" s="1"/>
  <c r="H214" i="12"/>
  <c r="K214" i="12" s="1"/>
  <c r="H213" i="12"/>
  <c r="K213" i="12" s="1"/>
  <c r="H212" i="12"/>
  <c r="K212" i="12" s="1"/>
  <c r="H211" i="12"/>
  <c r="K211" i="12" s="1"/>
  <c r="H210" i="12"/>
  <c r="K210" i="12" s="1"/>
  <c r="H209" i="12"/>
  <c r="K209" i="12" s="1"/>
  <c r="H208" i="12"/>
  <c r="K208" i="12" s="1"/>
  <c r="H207" i="12"/>
  <c r="K207" i="12" s="1"/>
  <c r="H206" i="12"/>
  <c r="K206" i="12" s="1"/>
  <c r="H205" i="12"/>
  <c r="K205" i="12" s="1"/>
  <c r="H204" i="12"/>
  <c r="K204" i="12" s="1"/>
  <c r="H203" i="12"/>
  <c r="K203" i="12" s="1"/>
  <c r="H202" i="12"/>
  <c r="K202" i="12" s="1"/>
  <c r="H201" i="12"/>
  <c r="K201" i="12" s="1"/>
  <c r="H200" i="12"/>
  <c r="K200" i="12" s="1"/>
  <c r="H199" i="12"/>
  <c r="K199" i="12" s="1"/>
  <c r="H198" i="12"/>
  <c r="K198" i="12" s="1"/>
  <c r="H197" i="12"/>
  <c r="K197" i="12" s="1"/>
  <c r="H196" i="12"/>
  <c r="K196" i="12" s="1"/>
  <c r="H195" i="12"/>
  <c r="K195" i="12" s="1"/>
  <c r="H194" i="12"/>
  <c r="K194" i="12" s="1"/>
  <c r="H193" i="12"/>
  <c r="K193" i="12" s="1"/>
  <c r="H192" i="12"/>
  <c r="K192" i="12" s="1"/>
  <c r="H191" i="12"/>
  <c r="K191" i="12" s="1"/>
  <c r="H190" i="12"/>
  <c r="K190" i="12" s="1"/>
  <c r="H189" i="12"/>
  <c r="K189" i="12" s="1"/>
  <c r="H188" i="12"/>
  <c r="K188" i="12" s="1"/>
  <c r="H187" i="12"/>
  <c r="K187" i="12" s="1"/>
  <c r="H186" i="12"/>
  <c r="K186" i="12" s="1"/>
  <c r="H185" i="12"/>
  <c r="K185" i="12" s="1"/>
  <c r="H184" i="12"/>
  <c r="K184" i="12" s="1"/>
  <c r="H183" i="12"/>
  <c r="K183" i="12" s="1"/>
  <c r="H182" i="12"/>
  <c r="K182" i="12" s="1"/>
  <c r="H181" i="12"/>
  <c r="K181" i="12" s="1"/>
  <c r="H180" i="12"/>
  <c r="K180" i="12" s="1"/>
  <c r="H179" i="12"/>
  <c r="K179" i="12" s="1"/>
  <c r="H178" i="12"/>
  <c r="K178" i="12" s="1"/>
  <c r="H177" i="12"/>
  <c r="K177" i="12" s="1"/>
  <c r="H176" i="12"/>
  <c r="K176" i="12" s="1"/>
  <c r="H175" i="12"/>
  <c r="K175" i="12" s="1"/>
  <c r="H174" i="12"/>
  <c r="K174" i="12" s="1"/>
  <c r="H173" i="12"/>
  <c r="K173" i="12" s="1"/>
  <c r="H172" i="12"/>
  <c r="K172" i="12" s="1"/>
  <c r="H171" i="12"/>
  <c r="K171" i="12" s="1"/>
  <c r="H170" i="12"/>
  <c r="K170" i="12" s="1"/>
  <c r="H169" i="12"/>
  <c r="K169" i="12" s="1"/>
  <c r="H168" i="12"/>
  <c r="K168" i="12" s="1"/>
  <c r="H167" i="12"/>
  <c r="K167" i="12" s="1"/>
  <c r="H166" i="12"/>
  <c r="K166" i="12" s="1"/>
  <c r="H165" i="12"/>
  <c r="K165" i="12" s="1"/>
  <c r="H164" i="12"/>
  <c r="K164" i="12" s="1"/>
  <c r="H163" i="12"/>
  <c r="K163" i="12" s="1"/>
  <c r="H162" i="12"/>
  <c r="K162" i="12" s="1"/>
  <c r="H161" i="12"/>
  <c r="K161" i="12" s="1"/>
  <c r="H160" i="12"/>
  <c r="K160" i="12" s="1"/>
  <c r="H159" i="12"/>
  <c r="K159" i="12" s="1"/>
  <c r="H158" i="12"/>
  <c r="K158" i="12" s="1"/>
  <c r="H157" i="12"/>
  <c r="K157" i="12" s="1"/>
  <c r="H156" i="12"/>
  <c r="K156" i="12" s="1"/>
  <c r="H155" i="12"/>
  <c r="K155" i="12" s="1"/>
  <c r="H154" i="12"/>
  <c r="K154" i="12" s="1"/>
  <c r="H153" i="12"/>
  <c r="K153" i="12" s="1"/>
  <c r="H152" i="12"/>
  <c r="K152" i="12" s="1"/>
  <c r="H151" i="12"/>
  <c r="K151" i="12" s="1"/>
  <c r="H150" i="12"/>
  <c r="K150" i="12" s="1"/>
  <c r="H149" i="12"/>
  <c r="K149" i="12" s="1"/>
  <c r="H148" i="12"/>
  <c r="K148" i="12" s="1"/>
  <c r="H147" i="12"/>
  <c r="K147" i="12" s="1"/>
  <c r="H146" i="12"/>
  <c r="K146" i="12" s="1"/>
  <c r="H145" i="12"/>
  <c r="K145" i="12" s="1"/>
  <c r="H144" i="12"/>
  <c r="K144" i="12" s="1"/>
  <c r="H143" i="12"/>
  <c r="K143" i="12" s="1"/>
  <c r="H142" i="12"/>
  <c r="K142" i="12" s="1"/>
  <c r="H141" i="12"/>
  <c r="K141" i="12" s="1"/>
  <c r="H140" i="12"/>
  <c r="K140" i="12" s="1"/>
  <c r="H139" i="12"/>
  <c r="K139" i="12" s="1"/>
  <c r="H138" i="12"/>
  <c r="K138" i="12" s="1"/>
  <c r="H137" i="12"/>
  <c r="K137" i="12" s="1"/>
  <c r="H136" i="12"/>
  <c r="K136" i="12" s="1"/>
  <c r="H135" i="12"/>
  <c r="K135" i="12" s="1"/>
  <c r="H134" i="12"/>
  <c r="K134" i="12" s="1"/>
  <c r="H133" i="12"/>
  <c r="K133" i="12" s="1"/>
  <c r="H132" i="12"/>
  <c r="K132" i="12" s="1"/>
  <c r="H131" i="12"/>
  <c r="K131" i="12" s="1"/>
  <c r="H130" i="12"/>
  <c r="K130" i="12" s="1"/>
  <c r="H129" i="12"/>
  <c r="K129" i="12" s="1"/>
  <c r="H128" i="12"/>
  <c r="K128" i="12" s="1"/>
  <c r="H127" i="12"/>
  <c r="K127" i="12" s="1"/>
  <c r="H126" i="12"/>
  <c r="K126" i="12" s="1"/>
  <c r="H125" i="12"/>
  <c r="K125" i="12" s="1"/>
  <c r="H124" i="12"/>
  <c r="K124" i="12" s="1"/>
  <c r="H123" i="12"/>
  <c r="K123" i="12" s="1"/>
  <c r="H122" i="12"/>
  <c r="K122" i="12" s="1"/>
  <c r="H121" i="12"/>
  <c r="K121" i="12" s="1"/>
  <c r="H120" i="12"/>
  <c r="K120" i="12" s="1"/>
  <c r="H119" i="12"/>
  <c r="K119" i="12" s="1"/>
  <c r="H118" i="12"/>
  <c r="K118" i="12" s="1"/>
  <c r="H117" i="12"/>
  <c r="K117" i="12" s="1"/>
  <c r="H116" i="12"/>
  <c r="K116" i="12" s="1"/>
  <c r="H115" i="12"/>
  <c r="K115" i="12" s="1"/>
  <c r="H114" i="12"/>
  <c r="K114" i="12" s="1"/>
  <c r="H113" i="12"/>
  <c r="K113" i="12" s="1"/>
  <c r="H112" i="12"/>
  <c r="K112" i="12" s="1"/>
  <c r="H111" i="12"/>
  <c r="K111" i="12" s="1"/>
  <c r="H110" i="12"/>
  <c r="K110" i="12" s="1"/>
  <c r="H109" i="12"/>
  <c r="K109" i="12" s="1"/>
  <c r="H108" i="12"/>
  <c r="K108" i="12" s="1"/>
  <c r="H107" i="12"/>
  <c r="K107" i="12" s="1"/>
  <c r="H106" i="12"/>
  <c r="K106" i="12" s="1"/>
  <c r="H105" i="12"/>
  <c r="K105" i="12" s="1"/>
  <c r="H104" i="12"/>
  <c r="K104" i="12" s="1"/>
  <c r="H103" i="12"/>
  <c r="K103" i="12" s="1"/>
  <c r="H102" i="12"/>
  <c r="K102" i="12" s="1"/>
  <c r="H101" i="12"/>
  <c r="K101" i="12" s="1"/>
  <c r="H100" i="12"/>
  <c r="K100" i="12" s="1"/>
  <c r="H99" i="12"/>
  <c r="K99" i="12" s="1"/>
  <c r="H98" i="12"/>
  <c r="K98" i="12" s="1"/>
  <c r="H97" i="12"/>
  <c r="K97" i="12" s="1"/>
  <c r="H96" i="12"/>
  <c r="K96" i="12" s="1"/>
  <c r="H95" i="12"/>
  <c r="K95" i="12" s="1"/>
  <c r="H94" i="12"/>
  <c r="K94" i="12" s="1"/>
  <c r="H93" i="12"/>
  <c r="K93" i="12" s="1"/>
  <c r="H92" i="12"/>
  <c r="K92" i="12" s="1"/>
  <c r="H91" i="12"/>
  <c r="K91" i="12" s="1"/>
  <c r="H90" i="12"/>
  <c r="K90" i="12" s="1"/>
  <c r="H89" i="12"/>
  <c r="K89" i="12" s="1"/>
  <c r="H88" i="12"/>
  <c r="K88" i="12" s="1"/>
  <c r="H87" i="12"/>
  <c r="K87" i="12" s="1"/>
  <c r="H86" i="12"/>
  <c r="K86" i="12" s="1"/>
  <c r="H85" i="12"/>
  <c r="K85" i="12" s="1"/>
  <c r="H84" i="12"/>
  <c r="K84" i="12" s="1"/>
  <c r="H83" i="12"/>
  <c r="K83" i="12" s="1"/>
  <c r="H82" i="12"/>
  <c r="K82" i="12" s="1"/>
  <c r="H81" i="12"/>
  <c r="K81" i="12" s="1"/>
  <c r="H80" i="12"/>
  <c r="K80" i="12" s="1"/>
  <c r="H79" i="12"/>
  <c r="K79" i="12" s="1"/>
  <c r="H78" i="12"/>
  <c r="K78" i="12" s="1"/>
  <c r="H77" i="12"/>
  <c r="K77" i="12" s="1"/>
  <c r="H76" i="12"/>
  <c r="K76" i="12" s="1"/>
  <c r="H75" i="12"/>
  <c r="K75" i="12" s="1"/>
  <c r="H74" i="12"/>
  <c r="K74" i="12" s="1"/>
  <c r="H73" i="12"/>
  <c r="K73" i="12" s="1"/>
  <c r="H72" i="12"/>
  <c r="K72" i="12" s="1"/>
  <c r="H71" i="12"/>
  <c r="K71" i="12" s="1"/>
  <c r="H70" i="12"/>
  <c r="K70" i="12" s="1"/>
  <c r="H69" i="12"/>
  <c r="K69" i="12" s="1"/>
  <c r="H68" i="12"/>
  <c r="K68" i="12" s="1"/>
  <c r="H67" i="12"/>
  <c r="K67" i="12" s="1"/>
  <c r="H66" i="12"/>
  <c r="K66" i="12" s="1"/>
  <c r="H65" i="12"/>
  <c r="K65" i="12" s="1"/>
  <c r="H64" i="12"/>
  <c r="K64" i="12" s="1"/>
  <c r="H63" i="12"/>
  <c r="K63" i="12" s="1"/>
  <c r="H62" i="12"/>
  <c r="K62" i="12" s="1"/>
  <c r="H61" i="12"/>
  <c r="K61" i="12" s="1"/>
  <c r="H60" i="12"/>
  <c r="K60" i="12" s="1"/>
  <c r="H59" i="12"/>
  <c r="K59" i="12" s="1"/>
  <c r="H58" i="12"/>
  <c r="K58" i="12" s="1"/>
  <c r="H57" i="12"/>
  <c r="K57" i="12" s="1"/>
  <c r="H56" i="12"/>
  <c r="K56" i="12" s="1"/>
  <c r="H55" i="12"/>
  <c r="K55" i="12" s="1"/>
  <c r="H54" i="12"/>
  <c r="K54" i="12" s="1"/>
  <c r="H53" i="12"/>
  <c r="K53" i="12" s="1"/>
  <c r="H52" i="12"/>
  <c r="K52" i="12" s="1"/>
  <c r="H51" i="12"/>
  <c r="K51" i="12" s="1"/>
  <c r="H50" i="12"/>
  <c r="K50" i="12" s="1"/>
  <c r="H49" i="12"/>
  <c r="K49" i="12" s="1"/>
  <c r="H48" i="12"/>
  <c r="K48" i="12" s="1"/>
  <c r="H47" i="12"/>
  <c r="K47" i="12" s="1"/>
  <c r="H46" i="12"/>
  <c r="K46" i="12" s="1"/>
  <c r="H45" i="12"/>
  <c r="K45" i="12" s="1"/>
  <c r="H44" i="12"/>
  <c r="K44" i="12" s="1"/>
  <c r="H43" i="12"/>
  <c r="K43" i="12" s="1"/>
  <c r="H42" i="12"/>
  <c r="K42" i="12" s="1"/>
  <c r="H41" i="12"/>
  <c r="K41" i="12" s="1"/>
  <c r="H40" i="12"/>
  <c r="K40" i="12" s="1"/>
  <c r="H39" i="12"/>
  <c r="K39" i="12" s="1"/>
  <c r="H38" i="12"/>
  <c r="K38" i="12" s="1"/>
  <c r="H37" i="12"/>
  <c r="K37" i="12" s="1"/>
  <c r="H36" i="12"/>
  <c r="K36" i="12" s="1"/>
  <c r="H35" i="12"/>
  <c r="K35" i="12" s="1"/>
  <c r="H34" i="12"/>
  <c r="K34" i="12" s="1"/>
  <c r="H33" i="12"/>
  <c r="K33" i="12" s="1"/>
  <c r="H32" i="12"/>
  <c r="K32" i="12" s="1"/>
  <c r="H31" i="12"/>
  <c r="K31" i="12" s="1"/>
  <c r="H30" i="12"/>
  <c r="K30" i="12" s="1"/>
  <c r="H29" i="12"/>
  <c r="K29" i="12" s="1"/>
  <c r="H28" i="12"/>
  <c r="K28" i="12" s="1"/>
  <c r="H27" i="12"/>
  <c r="K27" i="12" s="1"/>
  <c r="H26" i="12"/>
  <c r="K26" i="12" s="1"/>
  <c r="H25" i="12"/>
  <c r="K25" i="12" s="1"/>
  <c r="H24" i="12"/>
  <c r="K24" i="12" s="1"/>
  <c r="H23" i="12"/>
  <c r="K23" i="12" s="1"/>
  <c r="H22" i="12"/>
  <c r="K22" i="12" s="1"/>
  <c r="H21" i="12"/>
  <c r="K21" i="12" s="1"/>
  <c r="H20" i="12"/>
  <c r="K20" i="12" s="1"/>
  <c r="H19" i="12"/>
  <c r="K19" i="12" s="1"/>
  <c r="H18" i="12"/>
  <c r="K18" i="12" s="1"/>
  <c r="H17" i="12"/>
  <c r="K17" i="12" s="1"/>
  <c r="H16" i="12"/>
  <c r="K16" i="12" s="1"/>
  <c r="H15" i="12"/>
  <c r="K15" i="12" s="1"/>
  <c r="H14" i="12"/>
  <c r="K14" i="12" s="1"/>
  <c r="H13" i="12"/>
  <c r="K13" i="12" s="1"/>
  <c r="K29" i="11"/>
  <c r="J29" i="11"/>
  <c r="I29" i="11"/>
  <c r="H29" i="11"/>
  <c r="G29" i="11"/>
  <c r="K28" i="11"/>
  <c r="J28" i="11"/>
  <c r="I28" i="11"/>
  <c r="H28" i="11"/>
  <c r="G28" i="11"/>
  <c r="K27" i="11"/>
  <c r="J27" i="11"/>
  <c r="I27" i="11"/>
  <c r="H27" i="11"/>
  <c r="G27" i="11"/>
  <c r="K26" i="11"/>
  <c r="J26" i="11"/>
  <c r="I26" i="11"/>
  <c r="H26" i="11"/>
  <c r="G26" i="11"/>
  <c r="K25" i="11"/>
  <c r="J25" i="11"/>
  <c r="I25" i="11"/>
  <c r="H25" i="11"/>
  <c r="G25" i="11"/>
  <c r="K16" i="11"/>
  <c r="J16" i="11"/>
  <c r="I16" i="11"/>
  <c r="H16" i="11"/>
  <c r="G16" i="11"/>
  <c r="F16" i="11"/>
  <c r="I41" i="10"/>
  <c r="F41" i="10"/>
  <c r="I37" i="10"/>
  <c r="F37" i="10"/>
  <c r="N32" i="10"/>
  <c r="L32" i="10"/>
  <c r="R31" i="10"/>
  <c r="R32" i="10" s="1"/>
  <c r="R28" i="10"/>
  <c r="R29" i="10" s="1"/>
  <c r="R27" i="10"/>
  <c r="R26" i="10"/>
  <c r="F121" i="9"/>
  <c r="F115" i="9"/>
  <c r="I103" i="9"/>
  <c r="F103" i="9"/>
  <c r="I89" i="9"/>
  <c r="F89" i="9"/>
  <c r="F81" i="9"/>
  <c r="F74" i="9"/>
  <c r="I67" i="9"/>
  <c r="F67" i="9"/>
  <c r="F57" i="9"/>
  <c r="F50" i="9"/>
  <c r="I27" i="9"/>
  <c r="F27" i="9"/>
  <c r="I17" i="9"/>
  <c r="F17" i="9"/>
  <c r="M72" i="7"/>
  <c r="J72" i="7"/>
  <c r="G72" i="7"/>
  <c r="M50" i="7"/>
  <c r="M80" i="7" s="1"/>
  <c r="M78" i="7" s="1"/>
  <c r="J50" i="7"/>
  <c r="J80" i="7" s="1"/>
  <c r="J78" i="7" s="1"/>
  <c r="G50" i="7"/>
  <c r="G80" i="7" s="1"/>
  <c r="G78" i="7" s="1"/>
  <c r="M33" i="7"/>
  <c r="J33" i="7"/>
  <c r="G33" i="7"/>
  <c r="M30" i="7"/>
  <c r="M34" i="7" s="1"/>
  <c r="J30" i="7"/>
  <c r="J34" i="7" s="1"/>
  <c r="G30" i="7"/>
  <c r="G34" i="7" s="1"/>
  <c r="M22" i="7"/>
  <c r="G22" i="7"/>
  <c r="M21" i="7"/>
  <c r="G21" i="7"/>
  <c r="M20" i="7"/>
  <c r="G20" i="7"/>
  <c r="M19" i="7"/>
  <c r="M65" i="7" s="1"/>
  <c r="M63" i="7" s="1"/>
  <c r="J65" i="7"/>
  <c r="J63" i="7" s="1"/>
  <c r="G19" i="7"/>
  <c r="G65" i="7" s="1"/>
  <c r="G63" i="7" s="1"/>
  <c r="M18" i="7"/>
  <c r="J18" i="7"/>
  <c r="G18" i="7"/>
  <c r="M17" i="7"/>
  <c r="J17" i="7"/>
  <c r="G17" i="7"/>
  <c r="M16" i="7"/>
  <c r="J16" i="7"/>
  <c r="G16" i="7"/>
  <c r="I64" i="6"/>
  <c r="F64" i="6"/>
  <c r="I42" i="6"/>
  <c r="I45" i="6" s="1"/>
  <c r="F42" i="6"/>
  <c r="F45" i="6" s="1"/>
  <c r="I20" i="6"/>
  <c r="I59" i="6" s="1"/>
  <c r="I57" i="6" s="1"/>
  <c r="F20" i="6"/>
  <c r="F57" i="6" s="1"/>
  <c r="I18" i="6"/>
  <c r="F18" i="6"/>
  <c r="I17" i="6"/>
  <c r="F17" i="6"/>
  <c r="I16" i="6"/>
  <c r="F16" i="6"/>
  <c r="I15" i="6"/>
  <c r="F15" i="6"/>
  <c r="I22" i="5"/>
  <c r="F22" i="5"/>
  <c r="I21" i="5"/>
  <c r="F21" i="5"/>
  <c r="I17" i="5"/>
  <c r="F17" i="5"/>
  <c r="I16" i="5"/>
  <c r="F16" i="5"/>
  <c r="I33" i="4"/>
  <c r="F33" i="4"/>
  <c r="I20" i="4"/>
  <c r="I41" i="3"/>
  <c r="I45" i="3" s="1"/>
  <c r="F41" i="3"/>
  <c r="F45" i="3" s="1"/>
  <c r="J62" i="2"/>
  <c r="G62" i="2"/>
  <c r="J61" i="2"/>
  <c r="G61" i="2"/>
  <c r="J60" i="2"/>
  <c r="G60" i="2"/>
  <c r="G63" i="2" s="1"/>
  <c r="F17" i="11" l="1"/>
  <c r="G17" i="11"/>
  <c r="H17" i="11"/>
  <c r="I17" i="11"/>
  <c r="J17" i="11"/>
  <c r="K17" i="11"/>
  <c r="O13" i="12"/>
  <c r="M13" i="12"/>
  <c r="P13" i="12" s="1"/>
  <c r="O14" i="12"/>
  <c r="M14" i="12"/>
  <c r="P14" i="12" s="1"/>
  <c r="O15" i="12"/>
  <c r="M15" i="12"/>
  <c r="P15" i="12" s="1"/>
  <c r="O16" i="12"/>
  <c r="M16" i="12"/>
  <c r="P16" i="12" s="1"/>
  <c r="O17" i="12"/>
  <c r="M17" i="12"/>
  <c r="P17" i="12" s="1"/>
  <c r="O18" i="12"/>
  <c r="M18" i="12"/>
  <c r="P18" i="12" s="1"/>
  <c r="O19" i="12"/>
  <c r="M19" i="12"/>
  <c r="P19" i="12" s="1"/>
  <c r="O20" i="12"/>
  <c r="M20" i="12"/>
  <c r="P20" i="12" s="1"/>
  <c r="O21" i="12"/>
  <c r="M21" i="12"/>
  <c r="P21" i="12" s="1"/>
  <c r="O22" i="12"/>
  <c r="M22" i="12"/>
  <c r="P22" i="12" s="1"/>
  <c r="O23" i="12"/>
  <c r="M23" i="12"/>
  <c r="P23" i="12" s="1"/>
  <c r="O24" i="12"/>
  <c r="M24" i="12"/>
  <c r="P24" i="12" s="1"/>
  <c r="O25" i="12"/>
  <c r="M25" i="12"/>
  <c r="P25" i="12" s="1"/>
  <c r="O26" i="12"/>
  <c r="M26" i="12"/>
  <c r="P26" i="12" s="1"/>
  <c r="O27" i="12"/>
  <c r="M27" i="12"/>
  <c r="P27" i="12" s="1"/>
  <c r="O28" i="12"/>
  <c r="M28" i="12"/>
  <c r="P28" i="12" s="1"/>
  <c r="O29" i="12"/>
  <c r="M29" i="12"/>
  <c r="P29" i="12" s="1"/>
  <c r="O30" i="12"/>
  <c r="M30" i="12"/>
  <c r="P30" i="12" s="1"/>
  <c r="O31" i="12"/>
  <c r="M31" i="12"/>
  <c r="P31" i="12" s="1"/>
  <c r="O32" i="12"/>
  <c r="M32" i="12"/>
  <c r="P32" i="12" s="1"/>
  <c r="O33" i="12"/>
  <c r="M33" i="12"/>
  <c r="P33" i="12" s="1"/>
  <c r="O34" i="12"/>
  <c r="M34" i="12"/>
  <c r="P34" i="12" s="1"/>
  <c r="O35" i="12"/>
  <c r="M35" i="12"/>
  <c r="P35" i="12" s="1"/>
  <c r="O36" i="12"/>
  <c r="M36" i="12"/>
  <c r="P36" i="12" s="1"/>
  <c r="O37" i="12"/>
  <c r="M37" i="12"/>
  <c r="P37" i="12" s="1"/>
  <c r="O38" i="12"/>
  <c r="M38" i="12"/>
  <c r="P38" i="12" s="1"/>
  <c r="O39" i="12"/>
  <c r="M39" i="12"/>
  <c r="P39" i="12" s="1"/>
  <c r="O40" i="12"/>
  <c r="M40" i="12"/>
  <c r="P40" i="12" s="1"/>
  <c r="O41" i="12"/>
  <c r="M41" i="12"/>
  <c r="P41" i="12" s="1"/>
  <c r="O42" i="12"/>
  <c r="M42" i="12"/>
  <c r="P42" i="12" s="1"/>
  <c r="O43" i="12"/>
  <c r="M43" i="12"/>
  <c r="P43" i="12" s="1"/>
  <c r="O44" i="12"/>
  <c r="M44" i="12"/>
  <c r="P44" i="12" s="1"/>
  <c r="O45" i="12"/>
  <c r="M45" i="12"/>
  <c r="P45" i="12" s="1"/>
  <c r="O46" i="12"/>
  <c r="M46" i="12"/>
  <c r="P46" i="12" s="1"/>
  <c r="O47" i="12"/>
  <c r="M47" i="12"/>
  <c r="P47" i="12" s="1"/>
  <c r="O48" i="12"/>
  <c r="M48" i="12"/>
  <c r="P48" i="12" s="1"/>
  <c r="O49" i="12"/>
  <c r="M49" i="12"/>
  <c r="P49" i="12" s="1"/>
  <c r="O50" i="12"/>
  <c r="M50" i="12"/>
  <c r="P50" i="12" s="1"/>
  <c r="O51" i="12"/>
  <c r="M51" i="12"/>
  <c r="P51" i="12" s="1"/>
  <c r="O52" i="12"/>
  <c r="M52" i="12"/>
  <c r="P52" i="12" s="1"/>
  <c r="O53" i="12"/>
  <c r="M53" i="12"/>
  <c r="P53" i="12" s="1"/>
  <c r="O54" i="12"/>
  <c r="M54" i="12"/>
  <c r="P54" i="12" s="1"/>
  <c r="O55" i="12"/>
  <c r="M55" i="12"/>
  <c r="P55" i="12" s="1"/>
  <c r="O56" i="12"/>
  <c r="M56" i="12"/>
  <c r="P56" i="12" s="1"/>
  <c r="O57" i="12"/>
  <c r="M57" i="12"/>
  <c r="P57" i="12" s="1"/>
  <c r="O58" i="12"/>
  <c r="M58" i="12"/>
  <c r="P58" i="12" s="1"/>
  <c r="O59" i="12"/>
  <c r="M59" i="12"/>
  <c r="P59" i="12" s="1"/>
  <c r="O60" i="12"/>
  <c r="M60" i="12"/>
  <c r="P60" i="12" s="1"/>
  <c r="O61" i="12"/>
  <c r="M61" i="12"/>
  <c r="P61" i="12" s="1"/>
  <c r="O62" i="12"/>
  <c r="M62" i="12"/>
  <c r="P62" i="12" s="1"/>
  <c r="O63" i="12"/>
  <c r="M63" i="12"/>
  <c r="P63" i="12" s="1"/>
  <c r="O64" i="12"/>
  <c r="M64" i="12"/>
  <c r="P64" i="12" s="1"/>
  <c r="O65" i="12"/>
  <c r="M65" i="12"/>
  <c r="P65" i="12" s="1"/>
  <c r="O66" i="12"/>
  <c r="M66" i="12"/>
  <c r="P66" i="12" s="1"/>
  <c r="O67" i="12"/>
  <c r="M67" i="12"/>
  <c r="P67" i="12" s="1"/>
  <c r="O68" i="12"/>
  <c r="M68" i="12"/>
  <c r="P68" i="12" s="1"/>
  <c r="O69" i="12"/>
  <c r="M69" i="12"/>
  <c r="P69" i="12" s="1"/>
  <c r="O70" i="12"/>
  <c r="M70" i="12"/>
  <c r="P70" i="12" s="1"/>
  <c r="O71" i="12"/>
  <c r="M71" i="12"/>
  <c r="P71" i="12" s="1"/>
  <c r="O72" i="12"/>
  <c r="M72" i="12"/>
  <c r="P72" i="12" s="1"/>
  <c r="O73" i="12"/>
  <c r="M73" i="12"/>
  <c r="P73" i="12" s="1"/>
  <c r="O74" i="12"/>
  <c r="M74" i="12"/>
  <c r="P74" i="12" s="1"/>
  <c r="O75" i="12"/>
  <c r="M75" i="12"/>
  <c r="P75" i="12" s="1"/>
  <c r="O76" i="12"/>
  <c r="M76" i="12"/>
  <c r="P76" i="12" s="1"/>
  <c r="O77" i="12"/>
  <c r="M77" i="12"/>
  <c r="P77" i="12" s="1"/>
  <c r="O78" i="12"/>
  <c r="M78" i="12"/>
  <c r="P78" i="12" s="1"/>
  <c r="O79" i="12"/>
  <c r="M79" i="12"/>
  <c r="P79" i="12" s="1"/>
  <c r="O80" i="12"/>
  <c r="M80" i="12"/>
  <c r="P80" i="12" s="1"/>
  <c r="O81" i="12"/>
  <c r="M81" i="12"/>
  <c r="P81" i="12" s="1"/>
  <c r="O82" i="12"/>
  <c r="M82" i="12"/>
  <c r="P82" i="12" s="1"/>
  <c r="O83" i="12"/>
  <c r="M83" i="12"/>
  <c r="P83" i="12" s="1"/>
  <c r="O84" i="12"/>
  <c r="M84" i="12"/>
  <c r="P84" i="12" s="1"/>
  <c r="O85" i="12"/>
  <c r="M85" i="12"/>
  <c r="P85" i="12" s="1"/>
  <c r="O86" i="12"/>
  <c r="M86" i="12"/>
  <c r="P86" i="12" s="1"/>
  <c r="O87" i="12"/>
  <c r="M87" i="12"/>
  <c r="P87" i="12" s="1"/>
  <c r="O88" i="12"/>
  <c r="M88" i="12"/>
  <c r="P88" i="12" s="1"/>
  <c r="O89" i="12"/>
  <c r="M89" i="12"/>
  <c r="P89" i="12" s="1"/>
  <c r="O90" i="12"/>
  <c r="M90" i="12"/>
  <c r="P90" i="12" s="1"/>
  <c r="O91" i="12"/>
  <c r="M91" i="12"/>
  <c r="P91" i="12" s="1"/>
  <c r="O92" i="12"/>
  <c r="M92" i="12"/>
  <c r="P92" i="12" s="1"/>
  <c r="O93" i="12"/>
  <c r="M93" i="12"/>
  <c r="P93" i="12" s="1"/>
  <c r="O94" i="12"/>
  <c r="M94" i="12"/>
  <c r="P94" i="12" s="1"/>
  <c r="O95" i="12"/>
  <c r="M95" i="12"/>
  <c r="P95" i="12" s="1"/>
  <c r="O96" i="12"/>
  <c r="M96" i="12"/>
  <c r="P96" i="12" s="1"/>
  <c r="O97" i="12"/>
  <c r="M97" i="12"/>
  <c r="P97" i="12" s="1"/>
  <c r="O98" i="12"/>
  <c r="M98" i="12"/>
  <c r="P98" i="12" s="1"/>
  <c r="O99" i="12"/>
  <c r="M99" i="12"/>
  <c r="P99" i="12" s="1"/>
  <c r="O100" i="12"/>
  <c r="M100" i="12"/>
  <c r="P100" i="12" s="1"/>
  <c r="O101" i="12"/>
  <c r="M101" i="12"/>
  <c r="P101" i="12" s="1"/>
  <c r="O102" i="12"/>
  <c r="M102" i="12"/>
  <c r="P102" i="12" s="1"/>
  <c r="O103" i="12"/>
  <c r="M103" i="12"/>
  <c r="P103" i="12" s="1"/>
  <c r="O104" i="12"/>
  <c r="M104" i="12"/>
  <c r="P104" i="12" s="1"/>
  <c r="O105" i="12"/>
  <c r="M105" i="12"/>
  <c r="P105" i="12" s="1"/>
  <c r="O106" i="12"/>
  <c r="M106" i="12"/>
  <c r="P106" i="12" s="1"/>
  <c r="O107" i="12"/>
  <c r="M107" i="12"/>
  <c r="P107" i="12" s="1"/>
  <c r="O108" i="12"/>
  <c r="M108" i="12"/>
  <c r="P108" i="12" s="1"/>
  <c r="O109" i="12"/>
  <c r="M109" i="12"/>
  <c r="P109" i="12" s="1"/>
  <c r="O110" i="12"/>
  <c r="M110" i="12"/>
  <c r="P110" i="12" s="1"/>
  <c r="O111" i="12"/>
  <c r="M111" i="12"/>
  <c r="P111" i="12" s="1"/>
  <c r="O112" i="12"/>
  <c r="M112" i="12"/>
  <c r="P112" i="12" s="1"/>
  <c r="O113" i="12"/>
  <c r="M113" i="12"/>
  <c r="P113" i="12" s="1"/>
  <c r="O114" i="12"/>
  <c r="M114" i="12"/>
  <c r="P114" i="12" s="1"/>
  <c r="O115" i="12"/>
  <c r="M115" i="12"/>
  <c r="P115" i="12" s="1"/>
  <c r="O116" i="12"/>
  <c r="M116" i="12"/>
  <c r="P116" i="12" s="1"/>
  <c r="O117" i="12"/>
  <c r="M117" i="12"/>
  <c r="P117" i="12" s="1"/>
  <c r="O118" i="12"/>
  <c r="M118" i="12"/>
  <c r="P118" i="12" s="1"/>
  <c r="O119" i="12"/>
  <c r="M119" i="12"/>
  <c r="P119" i="12" s="1"/>
  <c r="O120" i="12"/>
  <c r="M120" i="12"/>
  <c r="P120" i="12" s="1"/>
  <c r="O121" i="12"/>
  <c r="M121" i="12"/>
  <c r="P121" i="12" s="1"/>
  <c r="O122" i="12"/>
  <c r="M122" i="12"/>
  <c r="P122" i="12" s="1"/>
  <c r="O123" i="12"/>
  <c r="M123" i="12"/>
  <c r="P123" i="12" s="1"/>
  <c r="O124" i="12"/>
  <c r="M124" i="12"/>
  <c r="P124" i="12" s="1"/>
  <c r="O125" i="12"/>
  <c r="M125" i="12"/>
  <c r="P125" i="12" s="1"/>
  <c r="O126" i="12"/>
  <c r="M126" i="12"/>
  <c r="P126" i="12" s="1"/>
  <c r="O127" i="12"/>
  <c r="M127" i="12"/>
  <c r="P127" i="12" s="1"/>
  <c r="O128" i="12"/>
  <c r="M128" i="12"/>
  <c r="P128" i="12" s="1"/>
  <c r="O129" i="12"/>
  <c r="M129" i="12"/>
  <c r="P129" i="12" s="1"/>
  <c r="O130" i="12"/>
  <c r="M130" i="12"/>
  <c r="P130" i="12" s="1"/>
  <c r="O131" i="12"/>
  <c r="M131" i="12"/>
  <c r="P131" i="12" s="1"/>
  <c r="O132" i="12"/>
  <c r="M132" i="12"/>
  <c r="P132" i="12" s="1"/>
  <c r="O133" i="12"/>
  <c r="M133" i="12"/>
  <c r="P133" i="12" s="1"/>
  <c r="O134" i="12"/>
  <c r="M134" i="12"/>
  <c r="P134" i="12" s="1"/>
  <c r="O135" i="12"/>
  <c r="M135" i="12"/>
  <c r="P135" i="12" s="1"/>
  <c r="O136" i="12"/>
  <c r="M136" i="12"/>
  <c r="P136" i="12" s="1"/>
  <c r="O137" i="12"/>
  <c r="M137" i="12"/>
  <c r="P137" i="12" s="1"/>
  <c r="O138" i="12"/>
  <c r="M138" i="12"/>
  <c r="P138" i="12" s="1"/>
  <c r="O139" i="12"/>
  <c r="M139" i="12"/>
  <c r="P139" i="12" s="1"/>
  <c r="O140" i="12"/>
  <c r="M140" i="12"/>
  <c r="P140" i="12" s="1"/>
  <c r="O141" i="12"/>
  <c r="M141" i="12"/>
  <c r="P141" i="12" s="1"/>
  <c r="O142" i="12"/>
  <c r="M142" i="12"/>
  <c r="P142" i="12" s="1"/>
  <c r="O143" i="12"/>
  <c r="M143" i="12"/>
  <c r="P143" i="12" s="1"/>
  <c r="O144" i="12"/>
  <c r="M144" i="12"/>
  <c r="P144" i="12" s="1"/>
  <c r="O145" i="12"/>
  <c r="M145" i="12"/>
  <c r="P145" i="12" s="1"/>
  <c r="O146" i="12"/>
  <c r="M146" i="12"/>
  <c r="P146" i="12" s="1"/>
  <c r="O147" i="12"/>
  <c r="M147" i="12"/>
  <c r="P147" i="12" s="1"/>
  <c r="O148" i="12"/>
  <c r="M148" i="12"/>
  <c r="P148" i="12" s="1"/>
  <c r="O149" i="12"/>
  <c r="M149" i="12"/>
  <c r="P149" i="12" s="1"/>
  <c r="O150" i="12"/>
  <c r="M150" i="12"/>
  <c r="P150" i="12" s="1"/>
  <c r="O151" i="12"/>
  <c r="M151" i="12"/>
  <c r="P151" i="12" s="1"/>
  <c r="O152" i="12"/>
  <c r="M152" i="12"/>
  <c r="P152" i="12" s="1"/>
  <c r="O153" i="12"/>
  <c r="M153" i="12"/>
  <c r="P153" i="12" s="1"/>
  <c r="O154" i="12"/>
  <c r="M154" i="12"/>
  <c r="P154" i="12" s="1"/>
  <c r="O155" i="12"/>
  <c r="M155" i="12"/>
  <c r="P155" i="12" s="1"/>
  <c r="O156" i="12"/>
  <c r="M156" i="12"/>
  <c r="P156" i="12" s="1"/>
  <c r="O157" i="12"/>
  <c r="M157" i="12"/>
  <c r="P157" i="12" s="1"/>
  <c r="O158" i="12"/>
  <c r="M158" i="12"/>
  <c r="P158" i="12" s="1"/>
  <c r="O159" i="12"/>
  <c r="M159" i="12"/>
  <c r="P159" i="12" s="1"/>
  <c r="O160" i="12"/>
  <c r="M160" i="12"/>
  <c r="P160" i="12" s="1"/>
  <c r="O161" i="12"/>
  <c r="M161" i="12"/>
  <c r="P161" i="12" s="1"/>
  <c r="O162" i="12"/>
  <c r="M162" i="12"/>
  <c r="P162" i="12" s="1"/>
  <c r="O163" i="12"/>
  <c r="M163" i="12"/>
  <c r="P163" i="12" s="1"/>
  <c r="O164" i="12"/>
  <c r="M164" i="12"/>
  <c r="P164" i="12" s="1"/>
  <c r="O165" i="12"/>
  <c r="M165" i="12"/>
  <c r="P165" i="12" s="1"/>
  <c r="O166" i="12"/>
  <c r="M166" i="12"/>
  <c r="P166" i="12" s="1"/>
  <c r="O167" i="12"/>
  <c r="M167" i="12"/>
  <c r="P167" i="12" s="1"/>
  <c r="O168" i="12"/>
  <c r="M168" i="12"/>
  <c r="P168" i="12" s="1"/>
  <c r="O169" i="12"/>
  <c r="M169" i="12"/>
  <c r="P169" i="12" s="1"/>
  <c r="O170" i="12"/>
  <c r="M170" i="12"/>
  <c r="P170" i="12" s="1"/>
  <c r="O171" i="12"/>
  <c r="M171" i="12"/>
  <c r="P171" i="12" s="1"/>
  <c r="O172" i="12"/>
  <c r="M172" i="12"/>
  <c r="P172" i="12" s="1"/>
  <c r="O173" i="12"/>
  <c r="M173" i="12"/>
  <c r="P173" i="12" s="1"/>
  <c r="O174" i="12"/>
  <c r="M174" i="12"/>
  <c r="P174" i="12" s="1"/>
  <c r="O175" i="12"/>
  <c r="M175" i="12"/>
  <c r="P175" i="12" s="1"/>
  <c r="O176" i="12"/>
  <c r="M176" i="12"/>
  <c r="P176" i="12" s="1"/>
  <c r="O177" i="12"/>
  <c r="M177" i="12"/>
  <c r="P177" i="12" s="1"/>
  <c r="O178" i="12"/>
  <c r="M178" i="12"/>
  <c r="P178" i="12" s="1"/>
  <c r="O179" i="12"/>
  <c r="M179" i="12"/>
  <c r="P179" i="12" s="1"/>
  <c r="O180" i="12"/>
  <c r="M180" i="12"/>
  <c r="P180" i="12" s="1"/>
  <c r="O181" i="12"/>
  <c r="M181" i="12"/>
  <c r="P181" i="12" s="1"/>
  <c r="O182" i="12"/>
  <c r="M182" i="12"/>
  <c r="P182" i="12" s="1"/>
  <c r="O183" i="12"/>
  <c r="M183" i="12"/>
  <c r="P183" i="12" s="1"/>
  <c r="O184" i="12"/>
  <c r="M184" i="12"/>
  <c r="P184" i="12" s="1"/>
  <c r="O185" i="12"/>
  <c r="M185" i="12"/>
  <c r="P185" i="12" s="1"/>
  <c r="O186" i="12"/>
  <c r="M186" i="12"/>
  <c r="P186" i="12" s="1"/>
  <c r="O187" i="12"/>
  <c r="M187" i="12"/>
  <c r="P187" i="12" s="1"/>
  <c r="O188" i="12"/>
  <c r="M188" i="12"/>
  <c r="P188" i="12" s="1"/>
  <c r="O189" i="12"/>
  <c r="M189" i="12"/>
  <c r="P189" i="12" s="1"/>
  <c r="O190" i="12"/>
  <c r="M190" i="12"/>
  <c r="P190" i="12" s="1"/>
  <c r="O191" i="12"/>
  <c r="M191" i="12"/>
  <c r="P191" i="12" s="1"/>
  <c r="O192" i="12"/>
  <c r="M192" i="12"/>
  <c r="P192" i="12" s="1"/>
  <c r="O193" i="12"/>
  <c r="M193" i="12"/>
  <c r="P193" i="12" s="1"/>
  <c r="O194" i="12"/>
  <c r="M194" i="12"/>
  <c r="P194" i="12" s="1"/>
  <c r="O195" i="12"/>
  <c r="M195" i="12"/>
  <c r="P195" i="12" s="1"/>
  <c r="O196" i="12"/>
  <c r="M196" i="12"/>
  <c r="P196" i="12" s="1"/>
  <c r="O197" i="12"/>
  <c r="M197" i="12"/>
  <c r="P197" i="12" s="1"/>
  <c r="O198" i="12"/>
  <c r="M198" i="12"/>
  <c r="P198" i="12" s="1"/>
  <c r="O199" i="12"/>
  <c r="M199" i="12"/>
  <c r="P199" i="12" s="1"/>
  <c r="O200" i="12"/>
  <c r="M200" i="12"/>
  <c r="P200" i="12" s="1"/>
  <c r="O201" i="12"/>
  <c r="M201" i="12"/>
  <c r="P201" i="12" s="1"/>
  <c r="O202" i="12"/>
  <c r="M202" i="12"/>
  <c r="P202" i="12" s="1"/>
  <c r="O203" i="12"/>
  <c r="M203" i="12"/>
  <c r="P203" i="12" s="1"/>
  <c r="O204" i="12"/>
  <c r="M204" i="12"/>
  <c r="P204" i="12" s="1"/>
  <c r="O205" i="12"/>
  <c r="M205" i="12"/>
  <c r="P205" i="12" s="1"/>
  <c r="O206" i="12"/>
  <c r="M206" i="12"/>
  <c r="P206" i="12" s="1"/>
  <c r="O207" i="12"/>
  <c r="M207" i="12"/>
  <c r="P207" i="12" s="1"/>
  <c r="O208" i="12"/>
  <c r="M208" i="12"/>
  <c r="P208" i="12" s="1"/>
  <c r="O209" i="12"/>
  <c r="M209" i="12"/>
  <c r="P209" i="12" s="1"/>
  <c r="O210" i="12"/>
  <c r="M210" i="12"/>
  <c r="P210" i="12" s="1"/>
  <c r="O211" i="12"/>
  <c r="M211" i="12"/>
  <c r="P211" i="12" s="1"/>
  <c r="O212" i="12"/>
  <c r="M212" i="12"/>
  <c r="P212" i="12" s="1"/>
  <c r="O213" i="12"/>
  <c r="M213" i="12"/>
  <c r="P213" i="12" s="1"/>
  <c r="O214" i="12"/>
  <c r="M214" i="12"/>
  <c r="P214" i="12" s="1"/>
  <c r="O215" i="12"/>
  <c r="M215" i="12"/>
  <c r="P215" i="12" s="1"/>
  <c r="O216" i="12"/>
  <c r="M216" i="12"/>
  <c r="P216" i="12" s="1"/>
  <c r="O217" i="12"/>
  <c r="M217" i="12"/>
  <c r="P217" i="12" s="1"/>
  <c r="O218" i="12"/>
  <c r="M218" i="12"/>
  <c r="P218" i="12" s="1"/>
  <c r="O219" i="12"/>
  <c r="M219" i="12"/>
  <c r="P219" i="12" s="1"/>
  <c r="O220" i="12"/>
  <c r="M220" i="12"/>
  <c r="P220" i="12" s="1"/>
  <c r="O221" i="12"/>
  <c r="M221" i="12"/>
  <c r="P221" i="12" s="1"/>
  <c r="O222" i="12"/>
  <c r="M222" i="12"/>
  <c r="P222" i="12" s="1"/>
  <c r="O223" i="12"/>
  <c r="M223" i="12"/>
  <c r="P223" i="12" s="1"/>
  <c r="O224" i="12"/>
  <c r="M224" i="12"/>
  <c r="P224" i="12" s="1"/>
  <c r="O225" i="12"/>
  <c r="M225" i="12"/>
  <c r="P225" i="12" s="1"/>
  <c r="O226" i="12"/>
  <c r="M226" i="12"/>
  <c r="P226" i="12" s="1"/>
  <c r="O227" i="12"/>
  <c r="M227" i="12"/>
  <c r="P227" i="12" s="1"/>
  <c r="O228" i="12"/>
  <c r="M228" i="12"/>
  <c r="P228" i="12" s="1"/>
  <c r="O229" i="12"/>
  <c r="M229" i="12"/>
  <c r="P229" i="12" s="1"/>
  <c r="O230" i="12"/>
  <c r="M230" i="12"/>
  <c r="P230" i="12" s="1"/>
  <c r="O231" i="12"/>
  <c r="M231" i="12"/>
  <c r="P231" i="12" s="1"/>
  <c r="O232" i="12"/>
  <c r="M232" i="12"/>
  <c r="P232" i="12" s="1"/>
  <c r="O233" i="12"/>
  <c r="M233" i="12"/>
  <c r="P233" i="12" s="1"/>
  <c r="O234" i="12"/>
  <c r="M234" i="12"/>
  <c r="P234" i="12" s="1"/>
  <c r="O235" i="12"/>
  <c r="M235" i="12"/>
  <c r="P235" i="12" s="1"/>
  <c r="O236" i="12"/>
  <c r="M236" i="12"/>
  <c r="P236" i="12" s="1"/>
  <c r="O237" i="12"/>
  <c r="M237" i="12"/>
  <c r="P237" i="12" s="1"/>
  <c r="O238" i="12"/>
  <c r="M238" i="12"/>
  <c r="P238" i="12" s="1"/>
  <c r="O239" i="12"/>
  <c r="M239" i="12"/>
  <c r="P239" i="12" s="1"/>
  <c r="O240" i="12"/>
  <c r="M240" i="12"/>
  <c r="P240" i="12" s="1"/>
  <c r="O241" i="12"/>
  <c r="M241" i="12"/>
  <c r="P241" i="12" s="1"/>
  <c r="O242" i="12"/>
  <c r="M242" i="12"/>
  <c r="P242" i="12" s="1"/>
  <c r="O243" i="12"/>
  <c r="M243" i="12"/>
  <c r="P243" i="12" s="1"/>
  <c r="O244" i="12"/>
  <c r="M244" i="12"/>
  <c r="P244" i="12" s="1"/>
  <c r="O245" i="12"/>
  <c r="M245" i="12"/>
  <c r="P245" i="12" s="1"/>
  <c r="O246" i="12"/>
  <c r="M246" i="12"/>
  <c r="P246" i="12" s="1"/>
  <c r="O247" i="12"/>
  <c r="M247" i="12"/>
  <c r="P247" i="12" s="1"/>
  <c r="O248" i="12"/>
  <c r="M248" i="12"/>
  <c r="P248" i="12" s="1"/>
  <c r="O249" i="12"/>
  <c r="M249" i="12"/>
  <c r="P249" i="12" s="1"/>
  <c r="O250" i="12"/>
  <c r="M250" i="12"/>
  <c r="P250" i="12" s="1"/>
  <c r="O251" i="12"/>
  <c r="M251" i="12"/>
  <c r="P251" i="12" s="1"/>
  <c r="O252" i="12"/>
  <c r="M252" i="12"/>
  <c r="P252" i="12" s="1"/>
  <c r="O253" i="12"/>
  <c r="M253" i="12"/>
  <c r="P253" i="12" s="1"/>
  <c r="O254" i="12"/>
  <c r="M254" i="12"/>
  <c r="P254" i="12" s="1"/>
  <c r="O255" i="12"/>
  <c r="M255" i="12"/>
  <c r="P255" i="12" s="1"/>
  <c r="O256" i="12"/>
  <c r="M256" i="12"/>
  <c r="P256" i="12" s="1"/>
  <c r="O257" i="12"/>
  <c r="M257" i="12"/>
  <c r="P257" i="12" s="1"/>
  <c r="O258" i="12"/>
  <c r="M258" i="12"/>
  <c r="P258" i="12" s="1"/>
  <c r="O259" i="12"/>
  <c r="M259" i="12"/>
  <c r="P259" i="12" s="1"/>
  <c r="O260" i="12"/>
  <c r="M260" i="12"/>
  <c r="P260" i="12" s="1"/>
  <c r="O261" i="12"/>
  <c r="M261" i="12"/>
  <c r="P261" i="12" s="1"/>
  <c r="O262" i="12"/>
  <c r="M262" i="12"/>
  <c r="P262" i="12" s="1"/>
  <c r="O13" i="13"/>
  <c r="M13" i="13"/>
  <c r="P13" i="13" s="1"/>
  <c r="O14" i="13"/>
  <c r="M14" i="13"/>
  <c r="P14" i="13" s="1"/>
  <c r="O15" i="13"/>
  <c r="M15" i="13"/>
  <c r="P15" i="13" s="1"/>
  <c r="O16" i="13"/>
  <c r="M16" i="13"/>
  <c r="P16" i="13" s="1"/>
  <c r="O17" i="13"/>
  <c r="M17" i="13"/>
  <c r="P17" i="13" s="1"/>
  <c r="O18" i="13"/>
  <c r="M18" i="13"/>
  <c r="P18" i="13" s="1"/>
  <c r="O19" i="13"/>
  <c r="M19" i="13"/>
  <c r="P19" i="13" s="1"/>
  <c r="O20" i="13"/>
  <c r="M20" i="13"/>
  <c r="P20" i="13" s="1"/>
  <c r="O21" i="13"/>
  <c r="M21" i="13"/>
  <c r="P21" i="13" s="1"/>
  <c r="O22" i="13"/>
  <c r="M22" i="13"/>
  <c r="P22" i="13" s="1"/>
  <c r="O23" i="13"/>
  <c r="M23" i="13"/>
  <c r="P23" i="13" s="1"/>
  <c r="O24" i="13"/>
  <c r="M24" i="13"/>
  <c r="P24" i="13" s="1"/>
  <c r="O25" i="13"/>
  <c r="M25" i="13"/>
  <c r="P25" i="13" s="1"/>
  <c r="O26" i="13"/>
  <c r="M26" i="13"/>
  <c r="P26" i="13" s="1"/>
  <c r="O27" i="13"/>
  <c r="M27" i="13"/>
  <c r="P27" i="13" s="1"/>
  <c r="O28" i="13"/>
  <c r="M28" i="13"/>
  <c r="P28" i="13" s="1"/>
  <c r="O29" i="13"/>
  <c r="M29" i="13"/>
  <c r="P29" i="13" s="1"/>
  <c r="O30" i="13"/>
  <c r="M30" i="13"/>
  <c r="P30" i="13" s="1"/>
  <c r="O31" i="13"/>
  <c r="M31" i="13"/>
  <c r="P31" i="13" s="1"/>
  <c r="O32" i="13"/>
  <c r="M32" i="13"/>
  <c r="P32" i="13" s="1"/>
  <c r="O33" i="13"/>
  <c r="M33" i="13"/>
  <c r="P33" i="13" s="1"/>
  <c r="O34" i="13"/>
  <c r="M34" i="13"/>
  <c r="P34" i="13" s="1"/>
  <c r="O35" i="13"/>
  <c r="M35" i="13"/>
  <c r="P35" i="13" s="1"/>
  <c r="O36" i="13"/>
  <c r="M36" i="13"/>
  <c r="P36" i="13" s="1"/>
  <c r="O37" i="13"/>
  <c r="M37" i="13"/>
  <c r="P37" i="13" s="1"/>
  <c r="O38" i="13"/>
  <c r="M38" i="13"/>
  <c r="P38" i="13" s="1"/>
  <c r="O39" i="13"/>
  <c r="M39" i="13"/>
  <c r="P39" i="13" s="1"/>
  <c r="O40" i="13"/>
  <c r="M40" i="13"/>
  <c r="P40" i="13" s="1"/>
  <c r="O41" i="13"/>
  <c r="M41" i="13"/>
  <c r="P41" i="13" s="1"/>
  <c r="O42" i="13"/>
  <c r="M42" i="13"/>
  <c r="P42" i="13" s="1"/>
  <c r="O43" i="13"/>
  <c r="M43" i="13"/>
  <c r="P43" i="13" s="1"/>
  <c r="O44" i="13"/>
  <c r="M44" i="13"/>
  <c r="P44" i="13" s="1"/>
  <c r="O45" i="13"/>
  <c r="M45" i="13"/>
  <c r="P45" i="13" s="1"/>
  <c r="O46" i="13"/>
  <c r="M46" i="13"/>
  <c r="P46" i="13" s="1"/>
  <c r="O47" i="13"/>
  <c r="M47" i="13"/>
  <c r="P47" i="13" s="1"/>
  <c r="O48" i="13"/>
  <c r="M48" i="13"/>
  <c r="P48" i="13" s="1"/>
  <c r="O49" i="13"/>
  <c r="M49" i="13"/>
  <c r="P49" i="13" s="1"/>
  <c r="O50" i="13"/>
  <c r="M50" i="13"/>
  <c r="P50" i="13" s="1"/>
  <c r="O51" i="13"/>
  <c r="M51" i="13"/>
  <c r="P51" i="13" s="1"/>
  <c r="O52" i="13"/>
  <c r="M52" i="13"/>
  <c r="P52" i="13" s="1"/>
  <c r="O53" i="13"/>
  <c r="M53" i="13"/>
  <c r="P53" i="13" s="1"/>
  <c r="O54" i="13"/>
  <c r="M54" i="13"/>
  <c r="P54" i="13" s="1"/>
  <c r="O55" i="13"/>
  <c r="M55" i="13"/>
  <c r="P55" i="13" s="1"/>
  <c r="O56" i="13"/>
  <c r="M56" i="13"/>
  <c r="P56" i="13" s="1"/>
  <c r="O57" i="13"/>
  <c r="M57" i="13"/>
  <c r="P57" i="13" s="1"/>
  <c r="O58" i="13"/>
  <c r="M58" i="13"/>
  <c r="P58" i="13" s="1"/>
  <c r="O59" i="13"/>
  <c r="M59" i="13"/>
  <c r="P59" i="13" s="1"/>
  <c r="O60" i="13"/>
  <c r="M60" i="13"/>
  <c r="P60" i="13" s="1"/>
  <c r="O61" i="13"/>
  <c r="M61" i="13"/>
  <c r="P61" i="13" s="1"/>
  <c r="O62" i="13"/>
  <c r="M62" i="13"/>
  <c r="P62" i="13" s="1"/>
  <c r="O63" i="13"/>
  <c r="M63" i="13"/>
  <c r="P63" i="13" s="1"/>
  <c r="O64" i="13"/>
  <c r="M64" i="13"/>
  <c r="P64" i="13" s="1"/>
  <c r="O65" i="13"/>
  <c r="M65" i="13"/>
  <c r="P65" i="13" s="1"/>
  <c r="O66" i="13"/>
  <c r="M66" i="13"/>
  <c r="P66" i="13" s="1"/>
  <c r="O67" i="13"/>
  <c r="M67" i="13"/>
  <c r="P67" i="13" s="1"/>
  <c r="O68" i="13"/>
  <c r="M68" i="13"/>
  <c r="P68" i="13" s="1"/>
  <c r="O69" i="13"/>
  <c r="M69" i="13"/>
  <c r="P69" i="13" s="1"/>
  <c r="O70" i="13"/>
  <c r="M70" i="13"/>
  <c r="P70" i="13" s="1"/>
  <c r="O71" i="13"/>
  <c r="M71" i="13"/>
  <c r="P71" i="13" s="1"/>
  <c r="O72" i="13"/>
  <c r="M72" i="13"/>
  <c r="P72" i="13" s="1"/>
  <c r="O73" i="13"/>
  <c r="M73" i="13"/>
  <c r="P73" i="13" s="1"/>
  <c r="O74" i="13"/>
  <c r="M74" i="13"/>
  <c r="P74" i="13" s="1"/>
  <c r="O75" i="13"/>
  <c r="M75" i="13"/>
  <c r="P75" i="13" s="1"/>
  <c r="O76" i="13"/>
  <c r="M76" i="13"/>
  <c r="P76" i="13" s="1"/>
  <c r="O77" i="13"/>
  <c r="M77" i="13"/>
  <c r="P77" i="13" s="1"/>
  <c r="O78" i="13"/>
  <c r="M78" i="13"/>
  <c r="P78" i="13" s="1"/>
  <c r="O79" i="13"/>
  <c r="M79" i="13"/>
  <c r="P79" i="13" s="1"/>
  <c r="O80" i="13"/>
  <c r="M80" i="13"/>
  <c r="P80" i="13" s="1"/>
  <c r="O81" i="13"/>
  <c r="M81" i="13"/>
  <c r="P81" i="13" s="1"/>
  <c r="O82" i="13"/>
  <c r="M82" i="13"/>
  <c r="P82" i="13" s="1"/>
  <c r="O83" i="13"/>
  <c r="M83" i="13"/>
  <c r="P83" i="13" s="1"/>
  <c r="O84" i="13"/>
  <c r="M84" i="13"/>
  <c r="P84" i="13" s="1"/>
  <c r="O85" i="13"/>
  <c r="M85" i="13"/>
  <c r="P85" i="13" s="1"/>
  <c r="O86" i="13"/>
  <c r="M86" i="13"/>
  <c r="P86" i="13" s="1"/>
  <c r="O87" i="13"/>
  <c r="M87" i="13"/>
  <c r="P87" i="13" s="1"/>
  <c r="O88" i="13"/>
  <c r="M88" i="13"/>
  <c r="P88" i="13" s="1"/>
  <c r="O89" i="13"/>
  <c r="M89" i="13"/>
  <c r="P89" i="13" s="1"/>
  <c r="O90" i="13"/>
  <c r="M90" i="13"/>
  <c r="P90" i="13" s="1"/>
  <c r="O91" i="13"/>
  <c r="M91" i="13"/>
  <c r="P91" i="13" s="1"/>
  <c r="O92" i="13"/>
  <c r="M92" i="13"/>
  <c r="P92" i="13" s="1"/>
  <c r="O93" i="13"/>
  <c r="M93" i="13"/>
  <c r="P93" i="13" s="1"/>
  <c r="O94" i="13"/>
  <c r="M94" i="13"/>
  <c r="P94" i="13" s="1"/>
  <c r="O95" i="13"/>
  <c r="M95" i="13"/>
  <c r="P95" i="13" s="1"/>
  <c r="O96" i="13"/>
  <c r="M96" i="13"/>
  <c r="P96" i="13" s="1"/>
  <c r="O97" i="13"/>
  <c r="M97" i="13"/>
  <c r="P97" i="13" s="1"/>
  <c r="O98" i="13"/>
  <c r="M98" i="13"/>
  <c r="P98" i="13" s="1"/>
  <c r="O99" i="13"/>
  <c r="M99" i="13"/>
  <c r="P99" i="13" s="1"/>
  <c r="O100" i="13"/>
  <c r="M100" i="13"/>
  <c r="P100" i="13" s="1"/>
  <c r="O101" i="13"/>
  <c r="M101" i="13"/>
  <c r="P101" i="13" s="1"/>
  <c r="O102" i="13"/>
  <c r="M102" i="13"/>
  <c r="P102" i="13" s="1"/>
  <c r="O103" i="13"/>
  <c r="M103" i="13"/>
  <c r="P103" i="13" s="1"/>
  <c r="O104" i="13"/>
  <c r="M104" i="13"/>
  <c r="P104" i="13" s="1"/>
  <c r="O105" i="13"/>
  <c r="M105" i="13"/>
  <c r="P105" i="13" s="1"/>
  <c r="O106" i="13"/>
  <c r="M106" i="13"/>
  <c r="P106" i="13" s="1"/>
  <c r="O107" i="13"/>
  <c r="M107" i="13"/>
  <c r="P107" i="13" s="1"/>
  <c r="O108" i="13"/>
  <c r="M108" i="13"/>
  <c r="P108" i="13" s="1"/>
  <c r="O109" i="13"/>
  <c r="M109" i="13"/>
  <c r="P109" i="13" s="1"/>
  <c r="O110" i="13"/>
  <c r="M110" i="13"/>
  <c r="P110" i="13" s="1"/>
  <c r="O111" i="13"/>
  <c r="M111" i="13"/>
  <c r="P111" i="13" s="1"/>
  <c r="O112" i="13"/>
  <c r="M112" i="13"/>
  <c r="P112" i="13" s="1"/>
  <c r="O113" i="13"/>
  <c r="M113" i="13"/>
  <c r="P113" i="13" s="1"/>
  <c r="O114" i="13"/>
  <c r="M114" i="13"/>
  <c r="P114" i="13" s="1"/>
  <c r="O115" i="13"/>
  <c r="M115" i="13"/>
  <c r="P115" i="13" s="1"/>
  <c r="O116" i="13"/>
  <c r="M116" i="13"/>
  <c r="P116" i="13" s="1"/>
  <c r="O117" i="13"/>
  <c r="M117" i="13"/>
  <c r="P117" i="13" s="1"/>
  <c r="O118" i="13"/>
  <c r="M118" i="13"/>
  <c r="P118" i="13" s="1"/>
  <c r="O119" i="13"/>
  <c r="M119" i="13"/>
  <c r="P119" i="13" s="1"/>
  <c r="O120" i="13"/>
  <c r="M120" i="13"/>
  <c r="P120" i="13" s="1"/>
  <c r="O121" i="13"/>
  <c r="M121" i="13"/>
  <c r="P121" i="13" s="1"/>
  <c r="O122" i="13"/>
  <c r="M122" i="13"/>
  <c r="P122" i="13" s="1"/>
  <c r="O123" i="13"/>
  <c r="M123" i="13"/>
  <c r="P123" i="13" s="1"/>
  <c r="O124" i="13"/>
  <c r="M124" i="13"/>
  <c r="P124" i="13" s="1"/>
  <c r="O125" i="13"/>
  <c r="M125" i="13"/>
  <c r="P125" i="13" s="1"/>
  <c r="O126" i="13"/>
  <c r="M126" i="13"/>
  <c r="P126" i="13" s="1"/>
  <c r="O127" i="13"/>
  <c r="M127" i="13"/>
  <c r="P127" i="13" s="1"/>
  <c r="O128" i="13"/>
  <c r="M128" i="13"/>
  <c r="P128" i="13" s="1"/>
  <c r="O129" i="13"/>
  <c r="M129" i="13"/>
  <c r="P129" i="13" s="1"/>
  <c r="O130" i="13"/>
  <c r="M130" i="13"/>
  <c r="P130" i="13" s="1"/>
  <c r="O131" i="13"/>
  <c r="M131" i="13"/>
  <c r="P131" i="13" s="1"/>
  <c r="O132" i="13"/>
  <c r="M132" i="13"/>
  <c r="P132" i="13" s="1"/>
  <c r="O133" i="13"/>
  <c r="M133" i="13"/>
  <c r="P133" i="13" s="1"/>
  <c r="O134" i="13"/>
  <c r="M134" i="13"/>
  <c r="P134" i="13" s="1"/>
  <c r="O135" i="13"/>
  <c r="M135" i="13"/>
  <c r="P135" i="13" s="1"/>
  <c r="O136" i="13"/>
  <c r="M136" i="13"/>
  <c r="P136" i="13" s="1"/>
  <c r="O137" i="13"/>
  <c r="M137" i="13"/>
  <c r="P137" i="13" s="1"/>
  <c r="O138" i="13"/>
  <c r="M138" i="13"/>
  <c r="P138" i="13" s="1"/>
  <c r="O139" i="13"/>
  <c r="M139" i="13"/>
  <c r="P139" i="13" s="1"/>
  <c r="O140" i="13"/>
  <c r="M140" i="13"/>
  <c r="P140" i="13" s="1"/>
  <c r="O141" i="13"/>
  <c r="M141" i="13"/>
  <c r="P141" i="13" s="1"/>
  <c r="O142" i="13"/>
  <c r="M142" i="13"/>
  <c r="P142" i="13" s="1"/>
  <c r="O143" i="13"/>
  <c r="M143" i="13"/>
  <c r="P143" i="13" s="1"/>
  <c r="O144" i="13"/>
  <c r="M144" i="13"/>
  <c r="P144" i="13" s="1"/>
  <c r="O145" i="13"/>
  <c r="M145" i="13"/>
  <c r="P145" i="13" s="1"/>
  <c r="O146" i="13"/>
  <c r="M146" i="13"/>
  <c r="P146" i="13" s="1"/>
  <c r="O147" i="13"/>
  <c r="M147" i="13"/>
  <c r="P147" i="13" s="1"/>
  <c r="O148" i="13"/>
  <c r="M148" i="13"/>
  <c r="P148" i="13" s="1"/>
  <c r="O149" i="13"/>
  <c r="M149" i="13"/>
  <c r="P149" i="13" s="1"/>
  <c r="O150" i="13"/>
  <c r="M150" i="13"/>
  <c r="P150" i="13" s="1"/>
  <c r="O151" i="13"/>
  <c r="M151" i="13"/>
  <c r="P151" i="13" s="1"/>
  <c r="O152" i="13"/>
  <c r="M152" i="13"/>
  <c r="P152" i="13" s="1"/>
  <c r="O153" i="13"/>
  <c r="M153" i="13"/>
  <c r="P153" i="13" s="1"/>
  <c r="O154" i="13"/>
  <c r="M154" i="13"/>
  <c r="P154" i="13" s="1"/>
  <c r="O155" i="13"/>
  <c r="M155" i="13"/>
  <c r="P155" i="13" s="1"/>
  <c r="O156" i="13"/>
  <c r="M156" i="13"/>
  <c r="P156" i="13" s="1"/>
  <c r="O157" i="13"/>
  <c r="M157" i="13"/>
  <c r="P157" i="13" s="1"/>
  <c r="O158" i="13"/>
  <c r="M158" i="13"/>
  <c r="P158" i="13" s="1"/>
  <c r="O159" i="13"/>
  <c r="M159" i="13"/>
  <c r="P159" i="13" s="1"/>
  <c r="O160" i="13"/>
  <c r="M160" i="13"/>
  <c r="P160" i="13" s="1"/>
  <c r="O161" i="13"/>
  <c r="M161" i="13"/>
  <c r="P161" i="13" s="1"/>
  <c r="O162" i="13"/>
  <c r="M162" i="13"/>
  <c r="P162" i="13" s="1"/>
  <c r="O163" i="13"/>
  <c r="M163" i="13"/>
  <c r="P163" i="13" s="1"/>
  <c r="O164" i="13"/>
  <c r="M164" i="13"/>
  <c r="P164" i="13" s="1"/>
  <c r="O165" i="13"/>
  <c r="M165" i="13"/>
  <c r="P165" i="13" s="1"/>
  <c r="O166" i="13"/>
  <c r="M166" i="13"/>
  <c r="P166" i="13" s="1"/>
  <c r="O167" i="13"/>
  <c r="M167" i="13"/>
  <c r="P167" i="13" s="1"/>
  <c r="O168" i="13"/>
  <c r="M168" i="13"/>
  <c r="P168" i="13" s="1"/>
  <c r="O169" i="13"/>
  <c r="M169" i="13"/>
  <c r="P169" i="13" s="1"/>
  <c r="O170" i="13"/>
  <c r="M170" i="13"/>
  <c r="P170" i="13" s="1"/>
  <c r="O171" i="13"/>
  <c r="M171" i="13"/>
  <c r="P171" i="13" s="1"/>
  <c r="O172" i="13"/>
  <c r="M172" i="13"/>
  <c r="P172" i="13" s="1"/>
  <c r="O173" i="13"/>
  <c r="M173" i="13"/>
  <c r="P173" i="13" s="1"/>
  <c r="O174" i="13"/>
  <c r="M174" i="13"/>
  <c r="P174" i="13" s="1"/>
  <c r="O175" i="13"/>
  <c r="M175" i="13"/>
  <c r="P175" i="13" s="1"/>
  <c r="O176" i="13"/>
  <c r="M176" i="13"/>
  <c r="P176" i="13" s="1"/>
  <c r="O177" i="13"/>
  <c r="M177" i="13"/>
  <c r="P177" i="13" s="1"/>
  <c r="O178" i="13"/>
  <c r="M178" i="13"/>
  <c r="P178" i="13" s="1"/>
  <c r="O179" i="13"/>
  <c r="M179" i="13"/>
  <c r="P179" i="13" s="1"/>
  <c r="O180" i="13"/>
  <c r="M180" i="13"/>
  <c r="P180" i="13" s="1"/>
  <c r="O181" i="13"/>
  <c r="M181" i="13"/>
  <c r="P181" i="13" s="1"/>
  <c r="O182" i="13"/>
  <c r="M182" i="13"/>
  <c r="P182" i="13" s="1"/>
  <c r="O183" i="13"/>
  <c r="M183" i="13"/>
  <c r="P183" i="13" s="1"/>
  <c r="O184" i="13"/>
  <c r="M184" i="13"/>
  <c r="P184" i="13" s="1"/>
  <c r="O185" i="13"/>
  <c r="M185" i="13"/>
  <c r="P185" i="13" s="1"/>
  <c r="O186" i="13"/>
  <c r="M186" i="13"/>
  <c r="P186" i="13" s="1"/>
  <c r="O187" i="13"/>
  <c r="M187" i="13"/>
  <c r="P187" i="13" s="1"/>
  <c r="O188" i="13"/>
  <c r="M188" i="13"/>
  <c r="P188" i="13" s="1"/>
  <c r="O189" i="13"/>
  <c r="M189" i="13"/>
  <c r="P189" i="13" s="1"/>
  <c r="O190" i="13"/>
  <c r="M190" i="13"/>
  <c r="P190" i="13" s="1"/>
  <c r="O191" i="13"/>
  <c r="M191" i="13"/>
  <c r="P191" i="13" s="1"/>
  <c r="O192" i="13"/>
  <c r="M192" i="13"/>
  <c r="P192" i="13" s="1"/>
  <c r="O193" i="13"/>
  <c r="M193" i="13"/>
  <c r="P193" i="13" s="1"/>
  <c r="O194" i="13"/>
  <c r="M194" i="13"/>
  <c r="P194" i="13" s="1"/>
  <c r="O195" i="13"/>
  <c r="M195" i="13"/>
  <c r="P195" i="13" s="1"/>
  <c r="O196" i="13"/>
  <c r="M196" i="13"/>
  <c r="P196" i="13" s="1"/>
  <c r="O197" i="13"/>
  <c r="M197" i="13"/>
  <c r="P197" i="13" s="1"/>
  <c r="O198" i="13"/>
  <c r="M198" i="13"/>
  <c r="P198" i="13" s="1"/>
  <c r="O199" i="13"/>
  <c r="M199" i="13"/>
  <c r="P199" i="13" s="1"/>
  <c r="O200" i="13"/>
  <c r="M200" i="13"/>
  <c r="P200" i="13" s="1"/>
  <c r="O201" i="13"/>
  <c r="M201" i="13"/>
  <c r="P201" i="13" s="1"/>
  <c r="O202" i="13"/>
  <c r="M202" i="13"/>
  <c r="P202" i="13" s="1"/>
  <c r="O203" i="13"/>
  <c r="M203" i="13"/>
  <c r="P203" i="13" s="1"/>
  <c r="O204" i="13"/>
  <c r="M204" i="13"/>
  <c r="P204" i="13" s="1"/>
  <c r="O205" i="13"/>
  <c r="M205" i="13"/>
  <c r="P205" i="13" s="1"/>
  <c r="O206" i="13"/>
  <c r="M206" i="13"/>
  <c r="P206" i="13" s="1"/>
  <c r="O207" i="13"/>
  <c r="M207" i="13"/>
  <c r="P207" i="13" s="1"/>
  <c r="O208" i="13"/>
  <c r="M208" i="13"/>
  <c r="P208" i="13" s="1"/>
  <c r="O209" i="13"/>
  <c r="M209" i="13"/>
  <c r="P209" i="13" s="1"/>
  <c r="O210" i="13"/>
  <c r="M210" i="13"/>
  <c r="P210" i="13" s="1"/>
  <c r="O211" i="13"/>
  <c r="M211" i="13"/>
  <c r="P211" i="13" s="1"/>
  <c r="O212" i="13"/>
  <c r="M212" i="13"/>
  <c r="P212" i="13" s="1"/>
  <c r="O213" i="13"/>
  <c r="M213" i="13"/>
  <c r="P213" i="13" s="1"/>
  <c r="O214" i="13"/>
  <c r="M214" i="13"/>
  <c r="P214" i="13" s="1"/>
  <c r="O215" i="13"/>
  <c r="M215" i="13"/>
  <c r="P215" i="13" s="1"/>
  <c r="O216" i="13"/>
  <c r="M216" i="13"/>
  <c r="P216" i="13" s="1"/>
  <c r="O217" i="13"/>
  <c r="M217" i="13"/>
  <c r="P217" i="13" s="1"/>
  <c r="O218" i="13"/>
  <c r="M218" i="13"/>
  <c r="P218" i="13" s="1"/>
  <c r="O219" i="13"/>
  <c r="M219" i="13"/>
  <c r="P219" i="13" s="1"/>
  <c r="O220" i="13"/>
  <c r="M220" i="13"/>
  <c r="P220" i="13" s="1"/>
  <c r="O221" i="13"/>
  <c r="M221" i="13"/>
  <c r="P221" i="13" s="1"/>
  <c r="O222" i="13"/>
  <c r="M222" i="13"/>
  <c r="P222" i="13" s="1"/>
  <c r="O223" i="13"/>
  <c r="M223" i="13"/>
  <c r="P223" i="13" s="1"/>
  <c r="O224" i="13"/>
  <c r="M224" i="13"/>
  <c r="P224" i="13" s="1"/>
  <c r="O225" i="13"/>
  <c r="M225" i="13"/>
  <c r="P225" i="13" s="1"/>
  <c r="O226" i="13"/>
  <c r="M226" i="13"/>
  <c r="P226" i="13" s="1"/>
  <c r="O227" i="13"/>
  <c r="M227" i="13"/>
  <c r="P227" i="13" s="1"/>
  <c r="O228" i="13"/>
  <c r="M228" i="13"/>
  <c r="P228" i="13" s="1"/>
  <c r="O229" i="13"/>
  <c r="M229" i="13"/>
  <c r="P229" i="13" s="1"/>
  <c r="O230" i="13"/>
  <c r="M230" i="13"/>
  <c r="P230" i="13" s="1"/>
  <c r="O231" i="13"/>
  <c r="M231" i="13"/>
  <c r="P231" i="13" s="1"/>
  <c r="O232" i="13"/>
  <c r="M232" i="13"/>
  <c r="P232" i="13" s="1"/>
  <c r="O233" i="13"/>
  <c r="M233" i="13"/>
  <c r="P233" i="13" s="1"/>
  <c r="O234" i="13"/>
  <c r="M234" i="13"/>
  <c r="P234" i="13" s="1"/>
  <c r="O235" i="13"/>
  <c r="M235" i="13"/>
  <c r="P235" i="13" s="1"/>
  <c r="O236" i="13"/>
  <c r="M236" i="13"/>
  <c r="P236" i="13" s="1"/>
  <c r="O237" i="13"/>
  <c r="M237" i="13"/>
  <c r="P237" i="13" s="1"/>
  <c r="O238" i="13"/>
  <c r="M238" i="13"/>
  <c r="P238" i="13" s="1"/>
  <c r="O239" i="13"/>
  <c r="M239" i="13"/>
  <c r="P239" i="13" s="1"/>
  <c r="O240" i="13"/>
  <c r="M240" i="13"/>
  <c r="P240" i="13" s="1"/>
  <c r="O241" i="13"/>
  <c r="M241" i="13"/>
  <c r="P241" i="13" s="1"/>
  <c r="O242" i="13"/>
  <c r="M242" i="13"/>
  <c r="P242" i="13" s="1"/>
  <c r="O243" i="13"/>
  <c r="M243" i="13"/>
  <c r="P243" i="13" s="1"/>
  <c r="O244" i="13"/>
  <c r="M244" i="13"/>
  <c r="P244" i="13" s="1"/>
  <c r="O245" i="13"/>
  <c r="M245" i="13"/>
  <c r="P245" i="13" s="1"/>
  <c r="O246" i="13"/>
  <c r="M246" i="13"/>
  <c r="P246" i="13" s="1"/>
  <c r="O247" i="13"/>
  <c r="M247" i="13"/>
  <c r="P247" i="13" s="1"/>
  <c r="O248" i="13"/>
  <c r="M248" i="13"/>
  <c r="P248" i="13" s="1"/>
  <c r="O249" i="13"/>
  <c r="M249" i="13"/>
  <c r="P249" i="13" s="1"/>
  <c r="O250" i="13"/>
  <c r="M250" i="13"/>
  <c r="P250" i="13" s="1"/>
  <c r="O251" i="13"/>
  <c r="M251" i="13"/>
  <c r="P251" i="13" s="1"/>
  <c r="O252" i="13"/>
  <c r="M252" i="13"/>
  <c r="P252" i="13" s="1"/>
  <c r="O253" i="13"/>
  <c r="M253" i="13"/>
  <c r="P253" i="13" s="1"/>
  <c r="O254" i="13"/>
  <c r="M254" i="13"/>
  <c r="P254" i="13" s="1"/>
  <c r="O255" i="13"/>
  <c r="M255" i="13"/>
  <c r="P255" i="13" s="1"/>
  <c r="O256" i="13"/>
  <c r="M256" i="13"/>
  <c r="P256" i="13" s="1"/>
  <c r="O257" i="13"/>
  <c r="M257" i="13"/>
  <c r="P257" i="13" s="1"/>
  <c r="O258" i="13"/>
  <c r="M258" i="13"/>
  <c r="P258" i="13" s="1"/>
  <c r="O259" i="13"/>
  <c r="M259" i="13"/>
  <c r="P259" i="13" s="1"/>
  <c r="O260" i="13"/>
  <c r="M260" i="13"/>
  <c r="P260" i="13" s="1"/>
  <c r="O261" i="13"/>
  <c r="M261" i="13"/>
  <c r="P261" i="13" s="1"/>
  <c r="O262" i="13"/>
  <c r="M262" i="13"/>
  <c r="P262" i="13" s="1"/>
  <c r="O13" i="14"/>
  <c r="M13" i="14"/>
  <c r="P13" i="14" s="1"/>
  <c r="O14" i="14"/>
  <c r="M14" i="14"/>
  <c r="P14" i="14" s="1"/>
  <c r="O15" i="14"/>
  <c r="M15" i="14"/>
  <c r="P15" i="14" s="1"/>
  <c r="O16" i="14"/>
  <c r="M16" i="14"/>
  <c r="P16" i="14" s="1"/>
  <c r="O17" i="14"/>
  <c r="M17" i="14"/>
  <c r="P17" i="14" s="1"/>
  <c r="O18" i="14"/>
  <c r="M18" i="14"/>
  <c r="P18" i="14" s="1"/>
  <c r="O19" i="14"/>
  <c r="M19" i="14"/>
  <c r="P19" i="14" s="1"/>
  <c r="O20" i="14"/>
  <c r="M20" i="14"/>
  <c r="P20" i="14" s="1"/>
  <c r="O21" i="14"/>
  <c r="M21" i="14"/>
  <c r="P21" i="14" s="1"/>
  <c r="O22" i="14"/>
  <c r="M22" i="14"/>
  <c r="P22" i="14" s="1"/>
  <c r="O23" i="14"/>
  <c r="M23" i="14"/>
  <c r="P23" i="14" s="1"/>
  <c r="O24" i="14"/>
  <c r="M24" i="14"/>
  <c r="P24" i="14" s="1"/>
  <c r="O25" i="14"/>
  <c r="M25" i="14"/>
  <c r="P25" i="14" s="1"/>
  <c r="O26" i="14"/>
  <c r="M26" i="14"/>
  <c r="P26" i="14" s="1"/>
  <c r="O27" i="14"/>
  <c r="M27" i="14"/>
  <c r="P27" i="14" s="1"/>
  <c r="O28" i="14"/>
  <c r="M28" i="14"/>
  <c r="P28" i="14" s="1"/>
  <c r="O29" i="14"/>
  <c r="M29" i="14"/>
  <c r="P29" i="14" s="1"/>
  <c r="O30" i="14"/>
  <c r="M30" i="14"/>
  <c r="P30" i="14" s="1"/>
  <c r="O31" i="14"/>
  <c r="M31" i="14"/>
  <c r="P31" i="14" s="1"/>
  <c r="O32" i="14"/>
  <c r="M32" i="14"/>
  <c r="P32" i="14" s="1"/>
  <c r="O33" i="14"/>
  <c r="M33" i="14"/>
  <c r="P33" i="14" s="1"/>
  <c r="O34" i="14"/>
  <c r="M34" i="14"/>
  <c r="P34" i="14" s="1"/>
  <c r="O35" i="14"/>
  <c r="M35" i="14"/>
  <c r="P35" i="14" s="1"/>
  <c r="O36" i="14"/>
  <c r="M36" i="14"/>
  <c r="P36" i="14" s="1"/>
  <c r="O37" i="14"/>
  <c r="M37" i="14"/>
  <c r="P37" i="14" s="1"/>
  <c r="O38" i="14"/>
  <c r="M38" i="14"/>
  <c r="P38" i="14" s="1"/>
  <c r="O39" i="14"/>
  <c r="M39" i="14"/>
  <c r="P39" i="14" s="1"/>
  <c r="O40" i="14"/>
  <c r="M40" i="14"/>
  <c r="P40" i="14" s="1"/>
  <c r="O41" i="14"/>
  <c r="M41" i="14"/>
  <c r="P41" i="14" s="1"/>
  <c r="O42" i="14"/>
  <c r="M42" i="14"/>
  <c r="P42" i="14" s="1"/>
  <c r="O43" i="14"/>
  <c r="M43" i="14"/>
  <c r="P43" i="14" s="1"/>
  <c r="O44" i="14"/>
  <c r="M44" i="14"/>
  <c r="P44" i="14" s="1"/>
  <c r="O45" i="14"/>
  <c r="M45" i="14"/>
  <c r="P45" i="14" s="1"/>
  <c r="O46" i="14"/>
  <c r="M46" i="14"/>
  <c r="P46" i="14" s="1"/>
  <c r="O47" i="14"/>
  <c r="M47" i="14"/>
  <c r="P47" i="14" s="1"/>
  <c r="O48" i="14"/>
  <c r="M48" i="14"/>
  <c r="P48" i="14" s="1"/>
  <c r="O49" i="14"/>
  <c r="M49" i="14"/>
  <c r="P49" i="14" s="1"/>
  <c r="O50" i="14"/>
  <c r="M50" i="14"/>
  <c r="P50" i="14" s="1"/>
  <c r="O51" i="14"/>
  <c r="M51" i="14"/>
  <c r="P51" i="14" s="1"/>
  <c r="O52" i="14"/>
  <c r="M52" i="14"/>
  <c r="P52" i="14" s="1"/>
  <c r="O53" i="14"/>
  <c r="M53" i="14"/>
  <c r="P53" i="14" s="1"/>
  <c r="O54" i="14"/>
  <c r="M54" i="14"/>
  <c r="P54" i="14" s="1"/>
  <c r="O55" i="14"/>
  <c r="M55" i="14"/>
  <c r="P55" i="14" s="1"/>
  <c r="O56" i="14"/>
  <c r="M56" i="14"/>
  <c r="P56" i="14" s="1"/>
  <c r="O57" i="14"/>
  <c r="M57" i="14"/>
  <c r="P57" i="14" s="1"/>
  <c r="O58" i="14"/>
  <c r="M58" i="14"/>
  <c r="P58" i="14" s="1"/>
  <c r="O59" i="14"/>
  <c r="M59" i="14"/>
  <c r="P59" i="14" s="1"/>
  <c r="O60" i="14"/>
  <c r="M60" i="14"/>
  <c r="P60" i="14" s="1"/>
  <c r="O61" i="14"/>
  <c r="M61" i="14"/>
  <c r="P61" i="14" s="1"/>
  <c r="O62" i="14"/>
  <c r="M62" i="14"/>
  <c r="P62" i="14" s="1"/>
  <c r="O63" i="14"/>
  <c r="M63" i="14"/>
  <c r="P63" i="14" s="1"/>
  <c r="O64" i="14"/>
  <c r="M64" i="14"/>
  <c r="P64" i="14" s="1"/>
  <c r="O65" i="14"/>
  <c r="M65" i="14"/>
  <c r="P65" i="14" s="1"/>
  <c r="O66" i="14"/>
  <c r="M66" i="14"/>
  <c r="P66" i="14" s="1"/>
  <c r="O67" i="14"/>
  <c r="M67" i="14"/>
  <c r="P67" i="14" s="1"/>
  <c r="O68" i="14"/>
  <c r="M68" i="14"/>
  <c r="P68" i="14" s="1"/>
  <c r="O69" i="14"/>
  <c r="M69" i="14"/>
  <c r="P69" i="14" s="1"/>
  <c r="O70" i="14"/>
  <c r="M70" i="14"/>
  <c r="P70" i="14" s="1"/>
  <c r="O71" i="14"/>
  <c r="M71" i="14"/>
  <c r="P71" i="14" s="1"/>
  <c r="O72" i="14"/>
  <c r="M72" i="14"/>
  <c r="P72" i="14" s="1"/>
  <c r="O73" i="14"/>
  <c r="M73" i="14"/>
  <c r="P73" i="14" s="1"/>
  <c r="O74" i="14"/>
  <c r="M74" i="14"/>
  <c r="P74" i="14" s="1"/>
  <c r="O75" i="14"/>
  <c r="M75" i="14"/>
  <c r="P75" i="14" s="1"/>
  <c r="O76" i="14"/>
  <c r="M76" i="14"/>
  <c r="P76" i="14" s="1"/>
  <c r="O77" i="14"/>
  <c r="M77" i="14"/>
  <c r="P77" i="14" s="1"/>
  <c r="O78" i="14"/>
  <c r="M78" i="14"/>
  <c r="P78" i="14" s="1"/>
  <c r="O79" i="14"/>
  <c r="M79" i="14"/>
  <c r="P79" i="14" s="1"/>
  <c r="O80" i="14"/>
  <c r="M80" i="14"/>
  <c r="P80" i="14" s="1"/>
  <c r="O81" i="14"/>
  <c r="M81" i="14"/>
  <c r="P81" i="14" s="1"/>
  <c r="O82" i="14"/>
  <c r="M82" i="14"/>
  <c r="P82" i="14" s="1"/>
  <c r="O83" i="14"/>
  <c r="M83" i="14"/>
  <c r="P83" i="14" s="1"/>
  <c r="O84" i="14"/>
  <c r="M84" i="14"/>
  <c r="P84" i="14" s="1"/>
  <c r="O85" i="14"/>
  <c r="M85" i="14"/>
  <c r="P85" i="14" s="1"/>
  <c r="O86" i="14"/>
  <c r="M86" i="14"/>
  <c r="P86" i="14" s="1"/>
  <c r="O87" i="14"/>
  <c r="M87" i="14"/>
  <c r="P87" i="14" s="1"/>
  <c r="O88" i="14"/>
  <c r="M88" i="14"/>
  <c r="P88" i="14" s="1"/>
  <c r="O89" i="14"/>
  <c r="M89" i="14"/>
  <c r="P89" i="14" s="1"/>
  <c r="O90" i="14"/>
  <c r="M90" i="14"/>
  <c r="P90" i="14" s="1"/>
  <c r="O91" i="14"/>
  <c r="M91" i="14"/>
  <c r="P91" i="14" s="1"/>
  <c r="O92" i="14"/>
  <c r="M92" i="14"/>
  <c r="P92" i="14" s="1"/>
  <c r="O93" i="14"/>
  <c r="M93" i="14"/>
  <c r="P93" i="14" s="1"/>
  <c r="O94" i="14"/>
  <c r="M94" i="14"/>
  <c r="P94" i="14" s="1"/>
  <c r="O95" i="14"/>
  <c r="M95" i="14"/>
  <c r="P95" i="14" s="1"/>
  <c r="O96" i="14"/>
  <c r="M96" i="14"/>
  <c r="P96" i="14" s="1"/>
  <c r="O97" i="14"/>
  <c r="M97" i="14"/>
  <c r="P97" i="14" s="1"/>
  <c r="O98" i="14"/>
  <c r="M98" i="14"/>
  <c r="P98" i="14" s="1"/>
  <c r="O99" i="14"/>
  <c r="M99" i="14"/>
  <c r="P99" i="14" s="1"/>
  <c r="O100" i="14"/>
  <c r="M100" i="14"/>
  <c r="P100" i="14" s="1"/>
  <c r="O101" i="14"/>
  <c r="M101" i="14"/>
  <c r="P101" i="14" s="1"/>
  <c r="O102" i="14"/>
  <c r="M102" i="14"/>
  <c r="P102" i="14" s="1"/>
  <c r="O103" i="14"/>
  <c r="M103" i="14"/>
  <c r="P103" i="14" s="1"/>
  <c r="O104" i="14"/>
  <c r="M104" i="14"/>
  <c r="P104" i="14" s="1"/>
  <c r="O105" i="14"/>
  <c r="M105" i="14"/>
  <c r="P105" i="14" s="1"/>
  <c r="O106" i="14"/>
  <c r="M106" i="14"/>
  <c r="P106" i="14" s="1"/>
  <c r="O107" i="14"/>
  <c r="M107" i="14"/>
  <c r="P107" i="14" s="1"/>
  <c r="O108" i="14"/>
  <c r="M108" i="14"/>
  <c r="P108" i="14" s="1"/>
  <c r="O109" i="14"/>
  <c r="M109" i="14"/>
  <c r="P109" i="14" s="1"/>
  <c r="O110" i="14"/>
  <c r="M110" i="14"/>
  <c r="P110" i="14" s="1"/>
  <c r="O111" i="14"/>
  <c r="M111" i="14"/>
  <c r="P111" i="14" s="1"/>
  <c r="O112" i="14"/>
  <c r="M112" i="14"/>
  <c r="P112" i="14" s="1"/>
  <c r="O113" i="14"/>
  <c r="M113" i="14"/>
  <c r="P113" i="14" s="1"/>
  <c r="O114" i="14"/>
  <c r="M114" i="14"/>
  <c r="P114" i="14" s="1"/>
  <c r="O115" i="14"/>
  <c r="M115" i="14"/>
  <c r="P115" i="14" s="1"/>
  <c r="O116" i="14"/>
  <c r="M116" i="14"/>
  <c r="P116" i="14" s="1"/>
  <c r="O117" i="14"/>
  <c r="M117" i="14"/>
  <c r="P117" i="14" s="1"/>
  <c r="O118" i="14"/>
  <c r="M118" i="14"/>
  <c r="P118" i="14" s="1"/>
  <c r="O119" i="14"/>
  <c r="M119" i="14"/>
  <c r="P119" i="14" s="1"/>
  <c r="O120" i="14"/>
  <c r="M120" i="14"/>
  <c r="P120" i="14" s="1"/>
  <c r="O121" i="14"/>
  <c r="M121" i="14"/>
  <c r="P121" i="14" s="1"/>
  <c r="O122" i="14"/>
  <c r="M122" i="14"/>
  <c r="P122" i="14" s="1"/>
  <c r="O123" i="14"/>
  <c r="M123" i="14"/>
  <c r="P123" i="14" s="1"/>
  <c r="O124" i="14"/>
  <c r="M124" i="14"/>
  <c r="P124" i="14" s="1"/>
  <c r="O125" i="14"/>
  <c r="M125" i="14"/>
  <c r="P125" i="14" s="1"/>
  <c r="O126" i="14"/>
  <c r="M126" i="14"/>
  <c r="P126" i="14" s="1"/>
  <c r="O127" i="14"/>
  <c r="M127" i="14"/>
  <c r="P127" i="14" s="1"/>
  <c r="O128" i="14"/>
  <c r="M128" i="14"/>
  <c r="P128" i="14" s="1"/>
  <c r="O129" i="14"/>
  <c r="M129" i="14"/>
  <c r="P129" i="14" s="1"/>
  <c r="O130" i="14"/>
  <c r="M130" i="14"/>
  <c r="P130" i="14" s="1"/>
  <c r="O131" i="14"/>
  <c r="M131" i="14"/>
  <c r="P131" i="14" s="1"/>
  <c r="O132" i="14"/>
  <c r="M132" i="14"/>
  <c r="P132" i="14" s="1"/>
  <c r="O133" i="14"/>
  <c r="M133" i="14"/>
  <c r="P133" i="14" s="1"/>
  <c r="O134" i="14"/>
  <c r="M134" i="14"/>
  <c r="P134" i="14" s="1"/>
  <c r="O135" i="14"/>
  <c r="M135" i="14"/>
  <c r="P135" i="14" s="1"/>
  <c r="O136" i="14"/>
  <c r="M136" i="14"/>
  <c r="P136" i="14" s="1"/>
  <c r="O137" i="14"/>
  <c r="M137" i="14"/>
  <c r="P137" i="14" s="1"/>
  <c r="O138" i="14"/>
  <c r="M138" i="14"/>
  <c r="P138" i="14" s="1"/>
  <c r="O139" i="14"/>
  <c r="M139" i="14"/>
  <c r="P139" i="14" s="1"/>
  <c r="O140" i="14"/>
  <c r="M140" i="14"/>
  <c r="P140" i="14" s="1"/>
  <c r="O141" i="14"/>
  <c r="M141" i="14"/>
  <c r="P141" i="14" s="1"/>
  <c r="O142" i="14"/>
  <c r="M142" i="14"/>
  <c r="P142" i="14" s="1"/>
  <c r="O143" i="14"/>
  <c r="M143" i="14"/>
  <c r="P143" i="14" s="1"/>
  <c r="O144" i="14"/>
  <c r="M144" i="14"/>
  <c r="P144" i="14" s="1"/>
  <c r="O145" i="14"/>
  <c r="M145" i="14"/>
  <c r="P145" i="14" s="1"/>
  <c r="O146" i="14"/>
  <c r="M146" i="14"/>
  <c r="P146" i="14" s="1"/>
  <c r="O147" i="14"/>
  <c r="M147" i="14"/>
  <c r="P147" i="14" s="1"/>
  <c r="O148" i="14"/>
  <c r="M148" i="14"/>
  <c r="P148" i="14" s="1"/>
  <c r="O149" i="14"/>
  <c r="M149" i="14"/>
  <c r="P149" i="14" s="1"/>
  <c r="O150" i="14"/>
  <c r="M150" i="14"/>
  <c r="P150" i="14" s="1"/>
  <c r="O151" i="14"/>
  <c r="M151" i="14"/>
  <c r="P151" i="14" s="1"/>
  <c r="O152" i="14"/>
  <c r="M152" i="14"/>
  <c r="P152" i="14" s="1"/>
  <c r="O153" i="14"/>
  <c r="M153" i="14"/>
  <c r="P153" i="14" s="1"/>
  <c r="O154" i="14"/>
  <c r="M154" i="14"/>
  <c r="P154" i="14" s="1"/>
  <c r="O155" i="14"/>
  <c r="M155" i="14"/>
  <c r="P155" i="14" s="1"/>
  <c r="O156" i="14"/>
  <c r="M156" i="14"/>
  <c r="P156" i="14" s="1"/>
  <c r="O157" i="14"/>
  <c r="M157" i="14"/>
  <c r="P157" i="14" s="1"/>
  <c r="O158" i="14"/>
  <c r="M158" i="14"/>
  <c r="P158" i="14" s="1"/>
  <c r="O159" i="14"/>
  <c r="M159" i="14"/>
  <c r="P159" i="14" s="1"/>
  <c r="O160" i="14"/>
  <c r="M160" i="14"/>
  <c r="P160" i="14" s="1"/>
  <c r="O161" i="14"/>
  <c r="M161" i="14"/>
  <c r="P161" i="14" s="1"/>
  <c r="O162" i="14"/>
  <c r="M162" i="14"/>
  <c r="P162" i="14" s="1"/>
  <c r="O163" i="14"/>
  <c r="M163" i="14"/>
  <c r="P163" i="14" s="1"/>
  <c r="O164" i="14"/>
  <c r="M164" i="14"/>
  <c r="P164" i="14" s="1"/>
  <c r="O165" i="14"/>
  <c r="M165" i="14"/>
  <c r="P165" i="14" s="1"/>
  <c r="O166" i="14"/>
  <c r="M166" i="14"/>
  <c r="P166" i="14" s="1"/>
  <c r="O167" i="14"/>
  <c r="M167" i="14"/>
  <c r="P167" i="14" s="1"/>
  <c r="O168" i="14"/>
  <c r="M168" i="14"/>
  <c r="P168" i="14" s="1"/>
  <c r="O169" i="14"/>
  <c r="M169" i="14"/>
  <c r="P169" i="14" s="1"/>
  <c r="O170" i="14"/>
  <c r="M170" i="14"/>
  <c r="P170" i="14" s="1"/>
  <c r="O171" i="14"/>
  <c r="M171" i="14"/>
  <c r="P171" i="14" s="1"/>
  <c r="O172" i="14"/>
  <c r="M172" i="14"/>
  <c r="P172" i="14" s="1"/>
  <c r="O173" i="14"/>
  <c r="M173" i="14"/>
  <c r="P173" i="14" s="1"/>
  <c r="O174" i="14"/>
  <c r="M174" i="14"/>
  <c r="P174" i="14" s="1"/>
  <c r="O175" i="14"/>
  <c r="M175" i="14"/>
  <c r="P175" i="14" s="1"/>
  <c r="O176" i="14"/>
  <c r="M176" i="14"/>
  <c r="P176" i="14" s="1"/>
  <c r="O177" i="14"/>
  <c r="M177" i="14"/>
  <c r="P177" i="14" s="1"/>
  <c r="O178" i="14"/>
  <c r="M178" i="14"/>
  <c r="P178" i="14" s="1"/>
  <c r="O179" i="14"/>
  <c r="M179" i="14"/>
  <c r="P179" i="14" s="1"/>
  <c r="O180" i="14"/>
  <c r="M180" i="14"/>
  <c r="P180" i="14" s="1"/>
  <c r="O181" i="14"/>
  <c r="M181" i="14"/>
  <c r="P181" i="14" s="1"/>
  <c r="O182" i="14"/>
  <c r="M182" i="14"/>
  <c r="P182" i="14" s="1"/>
  <c r="O183" i="14"/>
  <c r="M183" i="14"/>
  <c r="P183" i="14" s="1"/>
  <c r="O184" i="14"/>
  <c r="M184" i="14"/>
  <c r="P184" i="14" s="1"/>
  <c r="O185" i="14"/>
  <c r="M185" i="14"/>
  <c r="P185" i="14" s="1"/>
  <c r="O186" i="14"/>
  <c r="M186" i="14"/>
  <c r="P186" i="14" s="1"/>
  <c r="O187" i="14"/>
  <c r="M187" i="14"/>
  <c r="P187" i="14" s="1"/>
  <c r="O188" i="14"/>
  <c r="M188" i="14"/>
  <c r="P188" i="14" s="1"/>
  <c r="O189" i="14"/>
  <c r="M189" i="14"/>
  <c r="P189" i="14" s="1"/>
  <c r="O190" i="14"/>
  <c r="M190" i="14"/>
  <c r="P190" i="14" s="1"/>
  <c r="O191" i="14"/>
  <c r="M191" i="14"/>
  <c r="P191" i="14" s="1"/>
  <c r="O192" i="14"/>
  <c r="M192" i="14"/>
  <c r="P192" i="14" s="1"/>
  <c r="O193" i="14"/>
  <c r="M193" i="14"/>
  <c r="P193" i="14" s="1"/>
  <c r="O194" i="14"/>
  <c r="M194" i="14"/>
  <c r="P194" i="14" s="1"/>
  <c r="O195" i="14"/>
  <c r="M195" i="14"/>
  <c r="P195" i="14" s="1"/>
  <c r="O196" i="14"/>
  <c r="M196" i="14"/>
  <c r="P196" i="14" s="1"/>
  <c r="O197" i="14"/>
  <c r="M197" i="14"/>
  <c r="P197" i="14" s="1"/>
  <c r="O198" i="14"/>
  <c r="M198" i="14"/>
  <c r="P198" i="14" s="1"/>
  <c r="O199" i="14"/>
  <c r="M199" i="14"/>
  <c r="P199" i="14" s="1"/>
  <c r="O200" i="14"/>
  <c r="M200" i="14"/>
  <c r="P200" i="14" s="1"/>
  <c r="O201" i="14"/>
  <c r="M201" i="14"/>
  <c r="P201" i="14" s="1"/>
  <c r="O202" i="14"/>
  <c r="M202" i="14"/>
  <c r="P202" i="14" s="1"/>
  <c r="O203" i="14"/>
  <c r="M203" i="14"/>
  <c r="P203" i="14" s="1"/>
  <c r="O204" i="14"/>
  <c r="M204" i="14"/>
  <c r="P204" i="14" s="1"/>
  <c r="O205" i="14"/>
  <c r="M205" i="14"/>
  <c r="P205" i="14" s="1"/>
  <c r="O206" i="14"/>
  <c r="M206" i="14"/>
  <c r="P206" i="14" s="1"/>
  <c r="O207" i="14"/>
  <c r="M207" i="14"/>
  <c r="P207" i="14" s="1"/>
  <c r="O208" i="14"/>
  <c r="M208" i="14"/>
  <c r="P208" i="14" s="1"/>
  <c r="O209" i="14"/>
  <c r="M209" i="14"/>
  <c r="P209" i="14" s="1"/>
  <c r="O210" i="14"/>
  <c r="M210" i="14"/>
  <c r="P210" i="14" s="1"/>
  <c r="O211" i="14"/>
  <c r="M211" i="14"/>
  <c r="P211" i="14" s="1"/>
  <c r="O212" i="14"/>
  <c r="M212" i="14"/>
  <c r="P212" i="14" s="1"/>
  <c r="O213" i="14"/>
  <c r="M213" i="14"/>
  <c r="P213" i="14" s="1"/>
  <c r="O214" i="14"/>
  <c r="M214" i="14"/>
  <c r="P214" i="14" s="1"/>
  <c r="O215" i="14"/>
  <c r="M215" i="14"/>
  <c r="P215" i="14" s="1"/>
  <c r="O216" i="14"/>
  <c r="M216" i="14"/>
  <c r="P216" i="14" s="1"/>
  <c r="O217" i="14"/>
  <c r="M217" i="14"/>
  <c r="P217" i="14" s="1"/>
  <c r="O218" i="14"/>
  <c r="M218" i="14"/>
  <c r="P218" i="14" s="1"/>
  <c r="O219" i="14"/>
  <c r="M219" i="14"/>
  <c r="P219" i="14" s="1"/>
  <c r="O220" i="14"/>
  <c r="M220" i="14"/>
  <c r="P220" i="14" s="1"/>
  <c r="O221" i="14"/>
  <c r="M221" i="14"/>
  <c r="P221" i="14" s="1"/>
  <c r="O222" i="14"/>
  <c r="M222" i="14"/>
  <c r="P222" i="14" s="1"/>
  <c r="O223" i="14"/>
  <c r="M223" i="14"/>
  <c r="P223" i="14" s="1"/>
  <c r="O224" i="14"/>
  <c r="M224" i="14"/>
  <c r="P224" i="14" s="1"/>
  <c r="O225" i="14"/>
  <c r="M225" i="14"/>
  <c r="P225" i="14" s="1"/>
  <c r="O226" i="14"/>
  <c r="M226" i="14"/>
  <c r="P226" i="14" s="1"/>
  <c r="O227" i="14"/>
  <c r="M227" i="14"/>
  <c r="P227" i="14" s="1"/>
  <c r="O228" i="14"/>
  <c r="M228" i="14"/>
  <c r="P228" i="14" s="1"/>
  <c r="O229" i="14"/>
  <c r="M229" i="14"/>
  <c r="P229" i="14" s="1"/>
  <c r="O230" i="14"/>
  <c r="M230" i="14"/>
  <c r="P230" i="14" s="1"/>
  <c r="O231" i="14"/>
  <c r="M231" i="14"/>
  <c r="P231" i="14" s="1"/>
  <c r="O232" i="14"/>
  <c r="M232" i="14"/>
  <c r="P232" i="14" s="1"/>
  <c r="O233" i="14"/>
  <c r="M233" i="14"/>
  <c r="P233" i="14" s="1"/>
  <c r="O234" i="14"/>
  <c r="M234" i="14"/>
  <c r="P234" i="14" s="1"/>
  <c r="O235" i="14"/>
  <c r="M235" i="14"/>
  <c r="P235" i="14" s="1"/>
  <c r="O236" i="14"/>
  <c r="M236" i="14"/>
  <c r="P236" i="14" s="1"/>
  <c r="O237" i="14"/>
  <c r="M237" i="14"/>
  <c r="P237" i="14" s="1"/>
  <c r="O238" i="14"/>
  <c r="M238" i="14"/>
  <c r="P238" i="14" s="1"/>
  <c r="O239" i="14"/>
  <c r="M239" i="14"/>
  <c r="P239" i="14" s="1"/>
  <c r="O240" i="14"/>
  <c r="M240" i="14"/>
  <c r="P240" i="14" s="1"/>
  <c r="O241" i="14"/>
  <c r="M241" i="14"/>
  <c r="P241" i="14" s="1"/>
  <c r="O242" i="14"/>
  <c r="M242" i="14"/>
  <c r="P242" i="14" s="1"/>
  <c r="O243" i="14"/>
  <c r="M243" i="14"/>
  <c r="P243" i="14" s="1"/>
  <c r="O244" i="14"/>
  <c r="M244" i="14"/>
  <c r="P244" i="14" s="1"/>
  <c r="O245" i="14"/>
  <c r="M245" i="14"/>
  <c r="P245" i="14" s="1"/>
  <c r="O246" i="14"/>
  <c r="M246" i="14"/>
  <c r="P246" i="14" s="1"/>
  <c r="O247" i="14"/>
  <c r="M247" i="14"/>
  <c r="P247" i="14" s="1"/>
  <c r="O248" i="14"/>
  <c r="M248" i="14"/>
  <c r="P248" i="14" s="1"/>
  <c r="O249" i="14"/>
  <c r="M249" i="14"/>
  <c r="P249" i="14" s="1"/>
  <c r="O250" i="14"/>
  <c r="M250" i="14"/>
  <c r="P250" i="14" s="1"/>
  <c r="O251" i="14"/>
  <c r="M251" i="14"/>
  <c r="P251" i="14" s="1"/>
  <c r="O252" i="14"/>
  <c r="M252" i="14"/>
  <c r="P252" i="14" s="1"/>
  <c r="O253" i="14"/>
  <c r="M253" i="14"/>
  <c r="P253" i="14" s="1"/>
  <c r="O254" i="14"/>
  <c r="M254" i="14"/>
  <c r="P254" i="14" s="1"/>
  <c r="O255" i="14"/>
  <c r="M255" i="14"/>
  <c r="P255" i="14" s="1"/>
  <c r="O256" i="14"/>
  <c r="M256" i="14"/>
  <c r="P256" i="14" s="1"/>
  <c r="O257" i="14"/>
  <c r="M257" i="14"/>
  <c r="P257" i="14" s="1"/>
  <c r="O258" i="14"/>
  <c r="M258" i="14"/>
  <c r="P258" i="14" s="1"/>
  <c r="O259" i="14"/>
  <c r="M259" i="14"/>
  <c r="P259" i="14" s="1"/>
  <c r="O260" i="14"/>
  <c r="M260" i="14"/>
  <c r="P260" i="14" s="1"/>
  <c r="O261" i="14"/>
  <c r="M261" i="14"/>
  <c r="P261" i="14" s="1"/>
  <c r="O262" i="14"/>
  <c r="M262" i="14"/>
  <c r="P262" i="14" s="1"/>
  <c r="O13" i="15"/>
  <c r="M13" i="15"/>
  <c r="P13" i="15" s="1"/>
  <c r="O14" i="15"/>
  <c r="M14" i="15"/>
  <c r="P14" i="15" s="1"/>
  <c r="O15" i="15"/>
  <c r="M15" i="15"/>
  <c r="P15" i="15" s="1"/>
  <c r="O16" i="15"/>
  <c r="M16" i="15"/>
  <c r="P16" i="15" s="1"/>
  <c r="O17" i="15"/>
  <c r="M17" i="15"/>
  <c r="P17" i="15" s="1"/>
  <c r="O18" i="15"/>
  <c r="M18" i="15"/>
  <c r="P18" i="15" s="1"/>
  <c r="O19" i="15"/>
  <c r="M19" i="15"/>
  <c r="P19" i="15" s="1"/>
  <c r="O20" i="15"/>
  <c r="M20" i="15"/>
  <c r="P20" i="15" s="1"/>
  <c r="O21" i="15"/>
  <c r="M21" i="15"/>
  <c r="P21" i="15" s="1"/>
  <c r="O22" i="15"/>
  <c r="M22" i="15"/>
  <c r="P22" i="15" s="1"/>
  <c r="O23" i="15"/>
  <c r="M23" i="15"/>
  <c r="P23" i="15" s="1"/>
  <c r="O24" i="15"/>
  <c r="M24" i="15"/>
  <c r="P24" i="15" s="1"/>
  <c r="O25" i="15"/>
  <c r="M25" i="15"/>
  <c r="P25" i="15" s="1"/>
  <c r="O26" i="15"/>
  <c r="M26" i="15"/>
  <c r="P26" i="15" s="1"/>
  <c r="O27" i="15"/>
  <c r="M27" i="15"/>
  <c r="P27" i="15" s="1"/>
  <c r="O28" i="15"/>
  <c r="M28" i="15"/>
  <c r="P28" i="15" s="1"/>
  <c r="O29" i="15"/>
  <c r="M29" i="15"/>
  <c r="P29" i="15" s="1"/>
  <c r="O30" i="15"/>
  <c r="M30" i="15"/>
  <c r="P30" i="15" s="1"/>
  <c r="O31" i="15"/>
  <c r="M31" i="15"/>
  <c r="P31" i="15" s="1"/>
  <c r="O32" i="15"/>
  <c r="M32" i="15"/>
  <c r="P32" i="15" s="1"/>
  <c r="O33" i="15"/>
  <c r="M33" i="15"/>
  <c r="P33" i="15" s="1"/>
  <c r="O34" i="15"/>
  <c r="M34" i="15"/>
  <c r="P34" i="15" s="1"/>
  <c r="O35" i="15"/>
  <c r="M35" i="15"/>
  <c r="P35" i="15" s="1"/>
  <c r="O36" i="15"/>
  <c r="M36" i="15"/>
  <c r="P36" i="15" s="1"/>
  <c r="O37" i="15"/>
  <c r="M37" i="15"/>
  <c r="P37" i="15" s="1"/>
  <c r="O38" i="15"/>
  <c r="M38" i="15"/>
  <c r="P38" i="15" s="1"/>
  <c r="O39" i="15"/>
  <c r="M39" i="15"/>
  <c r="P39" i="15" s="1"/>
  <c r="O40" i="15"/>
  <c r="M40" i="15"/>
  <c r="P40" i="15" s="1"/>
  <c r="O41" i="15"/>
  <c r="M41" i="15"/>
  <c r="P41" i="15" s="1"/>
  <c r="O42" i="15"/>
  <c r="M42" i="15"/>
  <c r="P42" i="15" s="1"/>
  <c r="O43" i="15"/>
  <c r="M43" i="15"/>
  <c r="P43" i="15" s="1"/>
  <c r="O44" i="15"/>
  <c r="M44" i="15"/>
  <c r="P44" i="15" s="1"/>
  <c r="O45" i="15"/>
  <c r="M45" i="15"/>
  <c r="P45" i="15" s="1"/>
  <c r="O46" i="15"/>
  <c r="M46" i="15"/>
  <c r="P46" i="15" s="1"/>
  <c r="O47" i="15"/>
  <c r="M47" i="15"/>
  <c r="P47" i="15" s="1"/>
  <c r="O48" i="15"/>
  <c r="M48" i="15"/>
  <c r="P48" i="15" s="1"/>
  <c r="O49" i="15"/>
  <c r="M49" i="15"/>
  <c r="P49" i="15" s="1"/>
  <c r="O50" i="15"/>
  <c r="M50" i="15"/>
  <c r="P50" i="15" s="1"/>
  <c r="O51" i="15"/>
  <c r="M51" i="15"/>
  <c r="P51" i="15" s="1"/>
  <c r="O52" i="15"/>
  <c r="M52" i="15"/>
  <c r="P52" i="15" s="1"/>
  <c r="O53" i="15"/>
  <c r="M53" i="15"/>
  <c r="P53" i="15" s="1"/>
  <c r="O54" i="15"/>
  <c r="M54" i="15"/>
  <c r="P54" i="15" s="1"/>
  <c r="O55" i="15"/>
  <c r="M55" i="15"/>
  <c r="P55" i="15" s="1"/>
  <c r="O56" i="15"/>
  <c r="M56" i="15"/>
  <c r="P56" i="15" s="1"/>
  <c r="O57" i="15"/>
  <c r="M57" i="15"/>
  <c r="P57" i="15" s="1"/>
  <c r="O58" i="15"/>
  <c r="M58" i="15"/>
  <c r="P58" i="15" s="1"/>
  <c r="O59" i="15"/>
  <c r="M59" i="15"/>
  <c r="P59" i="15" s="1"/>
  <c r="O60" i="15"/>
  <c r="M60" i="15"/>
  <c r="P60" i="15" s="1"/>
  <c r="O61" i="15"/>
  <c r="M61" i="15"/>
  <c r="P61" i="15" s="1"/>
  <c r="O62" i="15"/>
  <c r="M62" i="15"/>
  <c r="P62" i="15" s="1"/>
  <c r="O63" i="15"/>
  <c r="M63" i="15"/>
  <c r="P63" i="15" s="1"/>
  <c r="O64" i="15"/>
  <c r="M64" i="15"/>
  <c r="P64" i="15" s="1"/>
  <c r="O65" i="15"/>
  <c r="M65" i="15"/>
  <c r="P65" i="15" s="1"/>
  <c r="O66" i="15"/>
  <c r="M66" i="15"/>
  <c r="P66" i="15" s="1"/>
  <c r="O67" i="15"/>
  <c r="M67" i="15"/>
  <c r="P67" i="15" s="1"/>
  <c r="O68" i="15"/>
  <c r="M68" i="15"/>
  <c r="P68" i="15" s="1"/>
  <c r="O69" i="15"/>
  <c r="M69" i="15"/>
  <c r="P69" i="15" s="1"/>
  <c r="O70" i="15"/>
  <c r="M70" i="15"/>
  <c r="P70" i="15" s="1"/>
  <c r="O71" i="15"/>
  <c r="M71" i="15"/>
  <c r="P71" i="15" s="1"/>
  <c r="O72" i="15"/>
  <c r="M72" i="15"/>
  <c r="P72" i="15" s="1"/>
  <c r="O73" i="15"/>
  <c r="M73" i="15"/>
  <c r="P73" i="15" s="1"/>
  <c r="O74" i="15"/>
  <c r="M74" i="15"/>
  <c r="P74" i="15" s="1"/>
  <c r="O75" i="15"/>
  <c r="M75" i="15"/>
  <c r="P75" i="15" s="1"/>
  <c r="O76" i="15"/>
  <c r="M76" i="15"/>
  <c r="P76" i="15" s="1"/>
  <c r="O77" i="15"/>
  <c r="M77" i="15"/>
  <c r="P77" i="15" s="1"/>
  <c r="O78" i="15"/>
  <c r="M78" i="15"/>
  <c r="P78" i="15" s="1"/>
  <c r="O79" i="15"/>
  <c r="M79" i="15"/>
  <c r="P79" i="15" s="1"/>
  <c r="O80" i="15"/>
  <c r="M80" i="15"/>
  <c r="P80" i="15" s="1"/>
  <c r="O81" i="15"/>
  <c r="M81" i="15"/>
  <c r="P81" i="15" s="1"/>
  <c r="O82" i="15"/>
  <c r="M82" i="15"/>
  <c r="P82" i="15" s="1"/>
  <c r="O83" i="15"/>
  <c r="M83" i="15"/>
  <c r="P83" i="15" s="1"/>
  <c r="O84" i="15"/>
  <c r="M84" i="15"/>
  <c r="P84" i="15" s="1"/>
  <c r="O85" i="15"/>
  <c r="M85" i="15"/>
  <c r="P85" i="15" s="1"/>
  <c r="O86" i="15"/>
  <c r="M86" i="15"/>
  <c r="P86" i="15" s="1"/>
  <c r="O87" i="15"/>
  <c r="M87" i="15"/>
  <c r="P87" i="15" s="1"/>
  <c r="O88" i="15"/>
  <c r="M88" i="15"/>
  <c r="P88" i="15" s="1"/>
  <c r="O89" i="15"/>
  <c r="M89" i="15"/>
  <c r="P89" i="15" s="1"/>
  <c r="O90" i="15"/>
  <c r="M90" i="15"/>
  <c r="P90" i="15" s="1"/>
  <c r="O91" i="15"/>
  <c r="M91" i="15"/>
  <c r="P91" i="15" s="1"/>
  <c r="O92" i="15"/>
  <c r="M92" i="15"/>
  <c r="P92" i="15" s="1"/>
  <c r="O93" i="15"/>
  <c r="M93" i="15"/>
  <c r="P93" i="15" s="1"/>
  <c r="O94" i="15"/>
  <c r="M94" i="15"/>
  <c r="P94" i="15" s="1"/>
  <c r="O95" i="15"/>
  <c r="M95" i="15"/>
  <c r="P95" i="15" s="1"/>
  <c r="O96" i="15"/>
  <c r="M96" i="15"/>
  <c r="P96" i="15" s="1"/>
  <c r="O97" i="15"/>
  <c r="M97" i="15"/>
  <c r="P97" i="15" s="1"/>
  <c r="O98" i="15"/>
  <c r="M98" i="15"/>
  <c r="P98" i="15" s="1"/>
  <c r="O99" i="15"/>
  <c r="M99" i="15"/>
  <c r="P99" i="15" s="1"/>
  <c r="O100" i="15"/>
  <c r="M100" i="15"/>
  <c r="P100" i="15" s="1"/>
  <c r="O101" i="15"/>
  <c r="M101" i="15"/>
  <c r="P101" i="15" s="1"/>
  <c r="O102" i="15"/>
  <c r="M102" i="15"/>
  <c r="P102" i="15" s="1"/>
  <c r="O103" i="15"/>
  <c r="M103" i="15"/>
  <c r="P103" i="15" s="1"/>
  <c r="O104" i="15"/>
  <c r="M104" i="15"/>
  <c r="P104" i="15" s="1"/>
  <c r="O105" i="15"/>
  <c r="M105" i="15"/>
  <c r="P105" i="15" s="1"/>
  <c r="O106" i="15"/>
  <c r="M106" i="15"/>
  <c r="P106" i="15" s="1"/>
  <c r="O107" i="15"/>
  <c r="M107" i="15"/>
  <c r="P107" i="15" s="1"/>
  <c r="O108" i="15"/>
  <c r="M108" i="15"/>
  <c r="P108" i="15" s="1"/>
  <c r="O109" i="15"/>
  <c r="M109" i="15"/>
  <c r="P109" i="15" s="1"/>
  <c r="O110" i="15"/>
  <c r="M110" i="15"/>
  <c r="P110" i="15" s="1"/>
  <c r="O111" i="15"/>
  <c r="M111" i="15"/>
  <c r="P111" i="15" s="1"/>
  <c r="O112" i="15"/>
  <c r="M112" i="15"/>
  <c r="P112" i="15" s="1"/>
  <c r="O113" i="15"/>
  <c r="M113" i="15"/>
  <c r="P113" i="15" s="1"/>
  <c r="O114" i="15"/>
  <c r="M114" i="15"/>
  <c r="P114" i="15" s="1"/>
  <c r="O115" i="15"/>
  <c r="M115" i="15"/>
  <c r="P115" i="15" s="1"/>
  <c r="O116" i="15"/>
  <c r="M116" i="15"/>
  <c r="P116" i="15" s="1"/>
  <c r="O117" i="15"/>
  <c r="M117" i="15"/>
  <c r="P117" i="15" s="1"/>
  <c r="O118" i="15"/>
  <c r="M118" i="15"/>
  <c r="P118" i="15" s="1"/>
  <c r="O119" i="15"/>
  <c r="M119" i="15"/>
  <c r="P119" i="15" s="1"/>
  <c r="O120" i="15"/>
  <c r="M120" i="15"/>
  <c r="P120" i="15" s="1"/>
  <c r="O121" i="15"/>
  <c r="M121" i="15"/>
  <c r="P121" i="15" s="1"/>
  <c r="O122" i="15"/>
  <c r="M122" i="15"/>
  <c r="P122" i="15" s="1"/>
  <c r="O123" i="15"/>
  <c r="M123" i="15"/>
  <c r="P123" i="15" s="1"/>
  <c r="O124" i="15"/>
  <c r="M124" i="15"/>
  <c r="P124" i="15" s="1"/>
  <c r="O125" i="15"/>
  <c r="M125" i="15"/>
  <c r="P125" i="15" s="1"/>
  <c r="O126" i="15"/>
  <c r="M126" i="15"/>
  <c r="P126" i="15" s="1"/>
  <c r="O127" i="15"/>
  <c r="M127" i="15"/>
  <c r="P127" i="15" s="1"/>
  <c r="O128" i="15"/>
  <c r="M128" i="15"/>
  <c r="P128" i="15" s="1"/>
  <c r="O129" i="15"/>
  <c r="M129" i="15"/>
  <c r="P129" i="15" s="1"/>
  <c r="O130" i="15"/>
  <c r="M130" i="15"/>
  <c r="P130" i="15" s="1"/>
  <c r="O131" i="15"/>
  <c r="M131" i="15"/>
  <c r="P131" i="15" s="1"/>
  <c r="O132" i="15"/>
  <c r="M132" i="15"/>
  <c r="P132" i="15" s="1"/>
  <c r="O133" i="15"/>
  <c r="M133" i="15"/>
  <c r="P133" i="15" s="1"/>
  <c r="O134" i="15"/>
  <c r="M134" i="15"/>
  <c r="P134" i="15" s="1"/>
  <c r="O135" i="15"/>
  <c r="M135" i="15"/>
  <c r="P135" i="15" s="1"/>
  <c r="O136" i="15"/>
  <c r="M136" i="15"/>
  <c r="P136" i="15" s="1"/>
  <c r="O137" i="15"/>
  <c r="M137" i="15"/>
  <c r="P137" i="15" s="1"/>
  <c r="O138" i="15"/>
  <c r="M138" i="15"/>
  <c r="P138" i="15" s="1"/>
  <c r="O139" i="15"/>
  <c r="M139" i="15"/>
  <c r="P139" i="15" s="1"/>
  <c r="O140" i="15"/>
  <c r="M140" i="15"/>
  <c r="P140" i="15" s="1"/>
  <c r="O141" i="15"/>
  <c r="M141" i="15"/>
  <c r="P141" i="15" s="1"/>
  <c r="O142" i="15"/>
  <c r="M142" i="15"/>
  <c r="P142" i="15" s="1"/>
  <c r="O143" i="15"/>
  <c r="M143" i="15"/>
  <c r="P143" i="15" s="1"/>
  <c r="O144" i="15"/>
  <c r="M144" i="15"/>
  <c r="P144" i="15" s="1"/>
  <c r="O145" i="15"/>
  <c r="M145" i="15"/>
  <c r="P145" i="15" s="1"/>
  <c r="O146" i="15"/>
  <c r="M146" i="15"/>
  <c r="P146" i="15" s="1"/>
  <c r="O147" i="15"/>
  <c r="M147" i="15"/>
  <c r="P147" i="15" s="1"/>
  <c r="O148" i="15"/>
  <c r="M148" i="15"/>
  <c r="P148" i="15" s="1"/>
  <c r="O149" i="15"/>
  <c r="M149" i="15"/>
  <c r="P149" i="15" s="1"/>
  <c r="O150" i="15"/>
  <c r="M150" i="15"/>
  <c r="P150" i="15" s="1"/>
  <c r="O151" i="15"/>
  <c r="M151" i="15"/>
  <c r="P151" i="15" s="1"/>
  <c r="O152" i="15"/>
  <c r="M152" i="15"/>
  <c r="P152" i="15" s="1"/>
  <c r="O153" i="15"/>
  <c r="M153" i="15"/>
  <c r="P153" i="15" s="1"/>
  <c r="O154" i="15"/>
  <c r="M154" i="15"/>
  <c r="P154" i="15" s="1"/>
  <c r="O155" i="15"/>
  <c r="M155" i="15"/>
  <c r="P155" i="15" s="1"/>
  <c r="O156" i="15"/>
  <c r="M156" i="15"/>
  <c r="P156" i="15" s="1"/>
  <c r="O157" i="15"/>
  <c r="M157" i="15"/>
  <c r="P157" i="15" s="1"/>
  <c r="O158" i="15"/>
  <c r="M158" i="15"/>
  <c r="P158" i="15" s="1"/>
  <c r="O159" i="15"/>
  <c r="M159" i="15"/>
  <c r="P159" i="15" s="1"/>
  <c r="O160" i="15"/>
  <c r="M160" i="15"/>
  <c r="P160" i="15" s="1"/>
  <c r="O161" i="15"/>
  <c r="M161" i="15"/>
  <c r="P161" i="15" s="1"/>
  <c r="O162" i="15"/>
  <c r="M162" i="15"/>
  <c r="P162" i="15" s="1"/>
  <c r="O163" i="15"/>
  <c r="M163" i="15"/>
  <c r="P163" i="15" s="1"/>
  <c r="O164" i="15"/>
  <c r="M164" i="15"/>
  <c r="P164" i="15" s="1"/>
  <c r="O165" i="15"/>
  <c r="M165" i="15"/>
  <c r="P165" i="15" s="1"/>
  <c r="O166" i="15"/>
  <c r="M166" i="15"/>
  <c r="P166" i="15" s="1"/>
  <c r="O167" i="15"/>
  <c r="M167" i="15"/>
  <c r="P167" i="15" s="1"/>
  <c r="O168" i="15"/>
  <c r="M168" i="15"/>
  <c r="P168" i="15" s="1"/>
  <c r="O169" i="15"/>
  <c r="M169" i="15"/>
  <c r="P169" i="15" s="1"/>
  <c r="O170" i="15"/>
  <c r="M170" i="15"/>
  <c r="P170" i="15" s="1"/>
  <c r="O171" i="15"/>
  <c r="M171" i="15"/>
  <c r="P171" i="15" s="1"/>
  <c r="O172" i="15"/>
  <c r="M172" i="15"/>
  <c r="P172" i="15" s="1"/>
  <c r="O173" i="15"/>
  <c r="M173" i="15"/>
  <c r="P173" i="15" s="1"/>
  <c r="O174" i="15"/>
  <c r="M174" i="15"/>
  <c r="P174" i="15" s="1"/>
  <c r="O175" i="15"/>
  <c r="M175" i="15"/>
  <c r="P175" i="15" s="1"/>
  <c r="O176" i="15"/>
  <c r="M176" i="15"/>
  <c r="P176" i="15" s="1"/>
  <c r="O177" i="15"/>
  <c r="M177" i="15"/>
  <c r="P177" i="15" s="1"/>
  <c r="O178" i="15"/>
  <c r="M178" i="15"/>
  <c r="P178" i="15" s="1"/>
  <c r="O179" i="15"/>
  <c r="M179" i="15"/>
  <c r="P179" i="15" s="1"/>
  <c r="O180" i="15"/>
  <c r="M180" i="15"/>
  <c r="P180" i="15" s="1"/>
  <c r="O181" i="15"/>
  <c r="M181" i="15"/>
  <c r="P181" i="15" s="1"/>
  <c r="O182" i="15"/>
  <c r="M182" i="15"/>
  <c r="P182" i="15" s="1"/>
  <c r="O183" i="15"/>
  <c r="M183" i="15"/>
  <c r="P183" i="15" s="1"/>
  <c r="O184" i="15"/>
  <c r="M184" i="15"/>
  <c r="P184" i="15" s="1"/>
  <c r="O185" i="15"/>
  <c r="M185" i="15"/>
  <c r="P185" i="15" s="1"/>
  <c r="O186" i="15"/>
  <c r="M186" i="15"/>
  <c r="P186" i="15" s="1"/>
  <c r="O187" i="15"/>
  <c r="M187" i="15"/>
  <c r="P187" i="15" s="1"/>
  <c r="O188" i="15"/>
  <c r="M188" i="15"/>
  <c r="P188" i="15" s="1"/>
  <c r="O189" i="15"/>
  <c r="M189" i="15"/>
  <c r="P189" i="15" s="1"/>
  <c r="O190" i="15"/>
  <c r="M190" i="15"/>
  <c r="P190" i="15" s="1"/>
  <c r="O191" i="15"/>
  <c r="M191" i="15"/>
  <c r="P191" i="15" s="1"/>
  <c r="O192" i="15"/>
  <c r="M192" i="15"/>
  <c r="P192" i="15" s="1"/>
  <c r="O193" i="15"/>
  <c r="M193" i="15"/>
  <c r="P193" i="15" s="1"/>
  <c r="O194" i="15"/>
  <c r="M194" i="15"/>
  <c r="P194" i="15" s="1"/>
  <c r="O195" i="15"/>
  <c r="M195" i="15"/>
  <c r="P195" i="15" s="1"/>
  <c r="O196" i="15"/>
  <c r="M196" i="15"/>
  <c r="P196" i="15" s="1"/>
  <c r="O197" i="15"/>
  <c r="M197" i="15"/>
  <c r="P197" i="15" s="1"/>
  <c r="O198" i="15"/>
  <c r="M198" i="15"/>
  <c r="P198" i="15" s="1"/>
  <c r="O199" i="15"/>
  <c r="M199" i="15"/>
  <c r="P199" i="15" s="1"/>
  <c r="O200" i="15"/>
  <c r="M200" i="15"/>
  <c r="P200" i="15" s="1"/>
  <c r="O201" i="15"/>
  <c r="M201" i="15"/>
  <c r="P201" i="15" s="1"/>
  <c r="O202" i="15"/>
  <c r="M202" i="15"/>
  <c r="P202" i="15" s="1"/>
  <c r="O203" i="15"/>
  <c r="M203" i="15"/>
  <c r="P203" i="15" s="1"/>
  <c r="O204" i="15"/>
  <c r="M204" i="15"/>
  <c r="P204" i="15" s="1"/>
  <c r="O205" i="15"/>
  <c r="M205" i="15"/>
  <c r="P205" i="15" s="1"/>
  <c r="O206" i="15"/>
  <c r="M206" i="15"/>
  <c r="P206" i="15" s="1"/>
  <c r="O207" i="15"/>
  <c r="M207" i="15"/>
  <c r="P207" i="15" s="1"/>
  <c r="O208" i="15"/>
  <c r="M208" i="15"/>
  <c r="P208" i="15" s="1"/>
  <c r="O209" i="15"/>
  <c r="M209" i="15"/>
  <c r="P209" i="15" s="1"/>
  <c r="O210" i="15"/>
  <c r="M210" i="15"/>
  <c r="P210" i="15" s="1"/>
  <c r="O211" i="15"/>
  <c r="M211" i="15"/>
  <c r="P211" i="15" s="1"/>
  <c r="O212" i="15"/>
  <c r="M212" i="15"/>
  <c r="P212" i="15" s="1"/>
  <c r="O213" i="15"/>
  <c r="M213" i="15"/>
  <c r="P213" i="15" s="1"/>
  <c r="O214" i="15"/>
  <c r="M214" i="15"/>
  <c r="P214" i="15" s="1"/>
  <c r="O215" i="15"/>
  <c r="M215" i="15"/>
  <c r="P215" i="15" s="1"/>
  <c r="O216" i="15"/>
  <c r="M216" i="15"/>
  <c r="P216" i="15" s="1"/>
  <c r="O217" i="15"/>
  <c r="M217" i="15"/>
  <c r="P217" i="15" s="1"/>
  <c r="O218" i="15"/>
  <c r="M218" i="15"/>
  <c r="P218" i="15" s="1"/>
  <c r="O219" i="15"/>
  <c r="M219" i="15"/>
  <c r="P219" i="15" s="1"/>
  <c r="O220" i="15"/>
  <c r="M220" i="15"/>
  <c r="P220" i="15" s="1"/>
  <c r="O221" i="15"/>
  <c r="M221" i="15"/>
  <c r="P221" i="15" s="1"/>
  <c r="O222" i="15"/>
  <c r="M222" i="15"/>
  <c r="P222" i="15" s="1"/>
  <c r="O223" i="15"/>
  <c r="M223" i="15"/>
  <c r="P223" i="15" s="1"/>
  <c r="O224" i="15"/>
  <c r="M224" i="15"/>
  <c r="P224" i="15" s="1"/>
  <c r="O225" i="15"/>
  <c r="M225" i="15"/>
  <c r="P225" i="15" s="1"/>
  <c r="O226" i="15"/>
  <c r="M226" i="15"/>
  <c r="P226" i="15" s="1"/>
  <c r="O227" i="15"/>
  <c r="M227" i="15"/>
  <c r="P227" i="15" s="1"/>
  <c r="O228" i="15"/>
  <c r="M228" i="15"/>
  <c r="P228" i="15" s="1"/>
  <c r="O229" i="15"/>
  <c r="M229" i="15"/>
  <c r="P229" i="15" s="1"/>
  <c r="O230" i="15"/>
  <c r="M230" i="15"/>
  <c r="P230" i="15" s="1"/>
  <c r="O231" i="15"/>
  <c r="M231" i="15"/>
  <c r="P231" i="15" s="1"/>
  <c r="O232" i="15"/>
  <c r="M232" i="15"/>
  <c r="P232" i="15" s="1"/>
  <c r="O233" i="15"/>
  <c r="M233" i="15"/>
  <c r="P233" i="15" s="1"/>
  <c r="O234" i="15"/>
  <c r="M234" i="15"/>
  <c r="P234" i="15" s="1"/>
  <c r="O235" i="15"/>
  <c r="M235" i="15"/>
  <c r="P235" i="15" s="1"/>
  <c r="O236" i="15"/>
  <c r="M236" i="15"/>
  <c r="P236" i="15" s="1"/>
  <c r="O237" i="15"/>
  <c r="M237" i="15"/>
  <c r="P237" i="15" s="1"/>
  <c r="O238" i="15"/>
  <c r="M238" i="15"/>
  <c r="P238" i="15" s="1"/>
  <c r="O239" i="15"/>
  <c r="M239" i="15"/>
  <c r="P239" i="15" s="1"/>
  <c r="O240" i="15"/>
  <c r="M240" i="15"/>
  <c r="P240" i="15" s="1"/>
  <c r="O241" i="15"/>
  <c r="M241" i="15"/>
  <c r="P241" i="15" s="1"/>
  <c r="O242" i="15"/>
  <c r="M242" i="15"/>
  <c r="P242" i="15" s="1"/>
  <c r="O243" i="15"/>
  <c r="M243" i="15"/>
  <c r="P243" i="15" s="1"/>
  <c r="O244" i="15"/>
  <c r="M244" i="15"/>
  <c r="P244" i="15" s="1"/>
  <c r="O245" i="15"/>
  <c r="M245" i="15"/>
  <c r="P245" i="15" s="1"/>
  <c r="O246" i="15"/>
  <c r="M246" i="15"/>
  <c r="P246" i="15" s="1"/>
  <c r="O247" i="15"/>
  <c r="M247" i="15"/>
  <c r="P247" i="15" s="1"/>
  <c r="O248" i="15"/>
  <c r="M248" i="15"/>
  <c r="P248" i="15" s="1"/>
  <c r="O249" i="15"/>
  <c r="M249" i="15"/>
  <c r="P249" i="15" s="1"/>
  <c r="O250" i="15"/>
  <c r="M250" i="15"/>
  <c r="P250" i="15" s="1"/>
  <c r="O251" i="15"/>
  <c r="M251" i="15"/>
  <c r="P251" i="15" s="1"/>
  <c r="O252" i="15"/>
  <c r="M252" i="15"/>
  <c r="P252" i="15" s="1"/>
  <c r="O253" i="15"/>
  <c r="M253" i="15"/>
  <c r="P253" i="15" s="1"/>
  <c r="O254" i="15"/>
  <c r="M254" i="15"/>
  <c r="P254" i="15" s="1"/>
  <c r="O255" i="15"/>
  <c r="M255" i="15"/>
  <c r="P255" i="15" s="1"/>
  <c r="O256" i="15"/>
  <c r="M256" i="15"/>
  <c r="P256" i="15" s="1"/>
  <c r="O257" i="15"/>
  <c r="M257" i="15"/>
  <c r="P257" i="15" s="1"/>
  <c r="O258" i="15"/>
  <c r="M258" i="15"/>
  <c r="P258" i="15" s="1"/>
  <c r="O259" i="15"/>
  <c r="M259" i="15"/>
  <c r="P259" i="15" s="1"/>
  <c r="O260" i="15"/>
  <c r="M260" i="15"/>
  <c r="P260" i="15" s="1"/>
  <c r="O261" i="15"/>
  <c r="M261" i="15"/>
  <c r="P261" i="15" s="1"/>
  <c r="O262" i="15"/>
  <c r="M262" i="15"/>
  <c r="P262" i="15" s="1"/>
  <c r="O13" i="16"/>
  <c r="M13" i="16"/>
  <c r="P13" i="16" s="1"/>
  <c r="O14" i="16"/>
  <c r="M14" i="16"/>
  <c r="P14" i="16" s="1"/>
  <c r="O15" i="16"/>
  <c r="M15" i="16"/>
  <c r="P15" i="16" s="1"/>
  <c r="O16" i="16"/>
  <c r="M16" i="16"/>
  <c r="P16" i="16" s="1"/>
  <c r="O17" i="16"/>
  <c r="M17" i="16"/>
  <c r="P17" i="16" s="1"/>
  <c r="O18" i="16"/>
  <c r="M18" i="16"/>
  <c r="P18" i="16" s="1"/>
  <c r="O19" i="16"/>
  <c r="M19" i="16"/>
  <c r="P19" i="16" s="1"/>
  <c r="O20" i="16"/>
  <c r="M20" i="16"/>
  <c r="P20" i="16" s="1"/>
  <c r="O21" i="16"/>
  <c r="M21" i="16"/>
  <c r="P21" i="16" s="1"/>
  <c r="O22" i="16"/>
  <c r="M22" i="16"/>
  <c r="P22" i="16" s="1"/>
  <c r="O23" i="16"/>
  <c r="M23" i="16"/>
  <c r="P23" i="16" s="1"/>
  <c r="O24" i="16"/>
  <c r="M24" i="16"/>
  <c r="P24" i="16" s="1"/>
  <c r="O25" i="16"/>
  <c r="M25" i="16"/>
  <c r="P25" i="16" s="1"/>
  <c r="O26" i="16"/>
  <c r="M26" i="16"/>
  <c r="P26" i="16" s="1"/>
  <c r="O27" i="16"/>
  <c r="M27" i="16"/>
  <c r="P27" i="16" s="1"/>
  <c r="O28" i="16"/>
  <c r="M28" i="16"/>
  <c r="P28" i="16" s="1"/>
  <c r="O29" i="16"/>
  <c r="M29" i="16"/>
  <c r="P29" i="16" s="1"/>
  <c r="O30" i="16"/>
  <c r="M30" i="16"/>
  <c r="P30" i="16" s="1"/>
  <c r="O31" i="16"/>
  <c r="M31" i="16"/>
  <c r="P31" i="16" s="1"/>
  <c r="O32" i="16"/>
  <c r="M32" i="16"/>
  <c r="P32" i="16" s="1"/>
  <c r="O33" i="16"/>
  <c r="M33" i="16"/>
  <c r="P33" i="16" s="1"/>
  <c r="O34" i="16"/>
  <c r="M34" i="16"/>
  <c r="P34" i="16" s="1"/>
  <c r="O35" i="16"/>
  <c r="M35" i="16"/>
  <c r="P35" i="16" s="1"/>
  <c r="O36" i="16"/>
  <c r="M36" i="16"/>
  <c r="P36" i="16" s="1"/>
  <c r="O37" i="16"/>
  <c r="M37" i="16"/>
  <c r="P37" i="16" s="1"/>
  <c r="O38" i="16"/>
  <c r="M38" i="16"/>
  <c r="P38" i="16" s="1"/>
  <c r="O39" i="16"/>
  <c r="M39" i="16"/>
  <c r="P39" i="16" s="1"/>
  <c r="O40" i="16"/>
  <c r="M40" i="16"/>
  <c r="P40" i="16" s="1"/>
  <c r="O41" i="16"/>
  <c r="M41" i="16"/>
  <c r="P41" i="16" s="1"/>
  <c r="O42" i="16"/>
  <c r="M42" i="16"/>
  <c r="P42" i="16" s="1"/>
  <c r="O43" i="16"/>
  <c r="M43" i="16"/>
  <c r="P43" i="16" s="1"/>
  <c r="O44" i="16"/>
  <c r="M44" i="16"/>
  <c r="P44" i="16" s="1"/>
  <c r="O45" i="16"/>
  <c r="M45" i="16"/>
  <c r="P45" i="16" s="1"/>
  <c r="O46" i="16"/>
  <c r="M46" i="16"/>
  <c r="P46" i="16" s="1"/>
  <c r="O47" i="16"/>
  <c r="M47" i="16"/>
  <c r="P47" i="16" s="1"/>
  <c r="O48" i="16"/>
  <c r="M48" i="16"/>
  <c r="P48" i="16" s="1"/>
  <c r="O49" i="16"/>
  <c r="M49" i="16"/>
  <c r="P49" i="16" s="1"/>
  <c r="O50" i="16"/>
  <c r="M50" i="16"/>
  <c r="P50" i="16" s="1"/>
  <c r="O51" i="16"/>
  <c r="M51" i="16"/>
  <c r="P51" i="16" s="1"/>
  <c r="O52" i="16"/>
  <c r="M52" i="16"/>
  <c r="P52" i="16" s="1"/>
  <c r="O53" i="16"/>
  <c r="M53" i="16"/>
  <c r="P53" i="16" s="1"/>
  <c r="O54" i="16"/>
  <c r="M54" i="16"/>
  <c r="P54" i="16" s="1"/>
  <c r="O55" i="16"/>
  <c r="M55" i="16"/>
  <c r="P55" i="16" s="1"/>
  <c r="O56" i="16"/>
  <c r="M56" i="16"/>
  <c r="P56" i="16" s="1"/>
  <c r="O57" i="16"/>
  <c r="M57" i="16"/>
  <c r="P57" i="16" s="1"/>
  <c r="O58" i="16"/>
  <c r="M58" i="16"/>
  <c r="P58" i="16" s="1"/>
  <c r="O59" i="16"/>
  <c r="M59" i="16"/>
  <c r="P59" i="16" s="1"/>
  <c r="O60" i="16"/>
  <c r="M60" i="16"/>
  <c r="P60" i="16" s="1"/>
  <c r="O61" i="16"/>
  <c r="M61" i="16"/>
  <c r="P61" i="16" s="1"/>
  <c r="O62" i="16"/>
  <c r="M62" i="16"/>
  <c r="P62" i="16" s="1"/>
  <c r="O63" i="16"/>
  <c r="M63" i="16"/>
  <c r="P63" i="16" s="1"/>
  <c r="O64" i="16"/>
  <c r="M64" i="16"/>
  <c r="P64" i="16" s="1"/>
  <c r="O65" i="16"/>
  <c r="M65" i="16"/>
  <c r="P65" i="16" s="1"/>
  <c r="O66" i="16"/>
  <c r="M66" i="16"/>
  <c r="P66" i="16" s="1"/>
  <c r="O67" i="16"/>
  <c r="M67" i="16"/>
  <c r="P67" i="16" s="1"/>
  <c r="O68" i="16"/>
  <c r="M68" i="16"/>
  <c r="P68" i="16" s="1"/>
  <c r="O69" i="16"/>
  <c r="M69" i="16"/>
  <c r="P69" i="16" s="1"/>
  <c r="O70" i="16"/>
  <c r="M70" i="16"/>
  <c r="P70" i="16" s="1"/>
  <c r="O71" i="16"/>
  <c r="M71" i="16"/>
  <c r="P71" i="16" s="1"/>
  <c r="O72" i="16"/>
  <c r="M72" i="16"/>
  <c r="P72" i="16" s="1"/>
  <c r="O73" i="16"/>
  <c r="M73" i="16"/>
  <c r="P73" i="16" s="1"/>
  <c r="O74" i="16"/>
  <c r="M74" i="16"/>
  <c r="P74" i="16" s="1"/>
  <c r="O75" i="16"/>
  <c r="M75" i="16"/>
  <c r="P75" i="16" s="1"/>
  <c r="O76" i="16"/>
  <c r="M76" i="16"/>
  <c r="P76" i="16" s="1"/>
  <c r="O77" i="16"/>
  <c r="M77" i="16"/>
  <c r="P77" i="16" s="1"/>
  <c r="O78" i="16"/>
  <c r="M78" i="16"/>
  <c r="P78" i="16" s="1"/>
  <c r="O79" i="16"/>
  <c r="M79" i="16"/>
  <c r="P79" i="16" s="1"/>
  <c r="O80" i="16"/>
  <c r="M80" i="16"/>
  <c r="P80" i="16" s="1"/>
  <c r="O81" i="16"/>
  <c r="M81" i="16"/>
  <c r="P81" i="16" s="1"/>
  <c r="O82" i="16"/>
  <c r="M82" i="16"/>
  <c r="P82" i="16" s="1"/>
  <c r="O83" i="16"/>
  <c r="M83" i="16"/>
  <c r="P83" i="16" s="1"/>
  <c r="O84" i="16"/>
  <c r="M84" i="16"/>
  <c r="P84" i="16" s="1"/>
  <c r="O85" i="16"/>
  <c r="M85" i="16"/>
  <c r="P85" i="16" s="1"/>
  <c r="O86" i="16"/>
  <c r="M86" i="16"/>
  <c r="P86" i="16" s="1"/>
  <c r="O87" i="16"/>
  <c r="M87" i="16"/>
  <c r="P87" i="16" s="1"/>
  <c r="O88" i="16"/>
  <c r="M88" i="16"/>
  <c r="P88" i="16" s="1"/>
  <c r="O89" i="16"/>
  <c r="M89" i="16"/>
  <c r="P89" i="16" s="1"/>
  <c r="O90" i="16"/>
  <c r="M90" i="16"/>
  <c r="P90" i="16" s="1"/>
  <c r="O91" i="16"/>
  <c r="M91" i="16"/>
  <c r="P91" i="16" s="1"/>
  <c r="O92" i="16"/>
  <c r="M92" i="16"/>
  <c r="P92" i="16" s="1"/>
  <c r="O93" i="16"/>
  <c r="M93" i="16"/>
  <c r="P93" i="16" s="1"/>
  <c r="O94" i="16"/>
  <c r="M94" i="16"/>
  <c r="P94" i="16" s="1"/>
  <c r="O95" i="16"/>
  <c r="M95" i="16"/>
  <c r="P95" i="16" s="1"/>
  <c r="O96" i="16"/>
  <c r="M96" i="16"/>
  <c r="P96" i="16" s="1"/>
  <c r="O97" i="16"/>
  <c r="M97" i="16"/>
  <c r="P97" i="16" s="1"/>
  <c r="O98" i="16"/>
  <c r="M98" i="16"/>
  <c r="P98" i="16" s="1"/>
  <c r="O99" i="16"/>
  <c r="M99" i="16"/>
  <c r="P99" i="16" s="1"/>
  <c r="O100" i="16"/>
  <c r="M100" i="16"/>
  <c r="P100" i="16" s="1"/>
  <c r="O101" i="16"/>
  <c r="M101" i="16"/>
  <c r="P101" i="16" s="1"/>
  <c r="O102" i="16"/>
  <c r="M102" i="16"/>
  <c r="P102" i="16" s="1"/>
  <c r="O103" i="16"/>
  <c r="M103" i="16"/>
  <c r="P103" i="16" s="1"/>
  <c r="O104" i="16"/>
  <c r="M104" i="16"/>
  <c r="P104" i="16" s="1"/>
  <c r="O105" i="16"/>
  <c r="M105" i="16"/>
  <c r="P105" i="16" s="1"/>
  <c r="O106" i="16"/>
  <c r="M106" i="16"/>
  <c r="P106" i="16" s="1"/>
  <c r="O107" i="16"/>
  <c r="M107" i="16"/>
  <c r="P107" i="16" s="1"/>
  <c r="O108" i="16"/>
  <c r="M108" i="16"/>
  <c r="P108" i="16" s="1"/>
  <c r="O109" i="16"/>
  <c r="M109" i="16"/>
  <c r="P109" i="16" s="1"/>
  <c r="O110" i="16"/>
  <c r="M110" i="16"/>
  <c r="P110" i="16" s="1"/>
  <c r="O111" i="16"/>
  <c r="M111" i="16"/>
  <c r="P111" i="16" s="1"/>
  <c r="O112" i="16"/>
  <c r="M112" i="16"/>
  <c r="P112" i="16" s="1"/>
  <c r="O113" i="16"/>
  <c r="M113" i="16"/>
  <c r="P113" i="16" s="1"/>
  <c r="O114" i="16"/>
  <c r="M114" i="16"/>
  <c r="P114" i="16" s="1"/>
  <c r="O115" i="16"/>
  <c r="M115" i="16"/>
  <c r="P115" i="16" s="1"/>
  <c r="O116" i="16"/>
  <c r="M116" i="16"/>
  <c r="P116" i="16" s="1"/>
  <c r="O117" i="16"/>
  <c r="M117" i="16"/>
  <c r="P117" i="16" s="1"/>
  <c r="O118" i="16"/>
  <c r="M118" i="16"/>
  <c r="P118" i="16" s="1"/>
  <c r="O119" i="16"/>
  <c r="M119" i="16"/>
  <c r="P119" i="16" s="1"/>
  <c r="O120" i="16"/>
  <c r="M120" i="16"/>
  <c r="P120" i="16" s="1"/>
  <c r="O121" i="16"/>
  <c r="M121" i="16"/>
  <c r="P121" i="16" s="1"/>
  <c r="O122" i="16"/>
  <c r="M122" i="16"/>
  <c r="P122" i="16" s="1"/>
  <c r="O123" i="16"/>
  <c r="M123" i="16"/>
  <c r="P123" i="16" s="1"/>
  <c r="O124" i="16"/>
  <c r="M124" i="16"/>
  <c r="P124" i="16" s="1"/>
  <c r="O125" i="16"/>
  <c r="M125" i="16"/>
  <c r="P125" i="16" s="1"/>
  <c r="O126" i="16"/>
  <c r="M126" i="16"/>
  <c r="P126" i="16" s="1"/>
  <c r="O127" i="16"/>
  <c r="M127" i="16"/>
  <c r="P127" i="16" s="1"/>
  <c r="O128" i="16"/>
  <c r="M128" i="16"/>
  <c r="P128" i="16" s="1"/>
  <c r="O129" i="16"/>
  <c r="M129" i="16"/>
  <c r="P129" i="16" s="1"/>
  <c r="O130" i="16"/>
  <c r="M130" i="16"/>
  <c r="P130" i="16" s="1"/>
  <c r="O131" i="16"/>
  <c r="M131" i="16"/>
  <c r="P131" i="16" s="1"/>
  <c r="O132" i="16"/>
  <c r="M132" i="16"/>
  <c r="P132" i="16" s="1"/>
  <c r="O133" i="16"/>
  <c r="M133" i="16"/>
  <c r="P133" i="16" s="1"/>
  <c r="O134" i="16"/>
  <c r="M134" i="16"/>
  <c r="P134" i="16" s="1"/>
  <c r="O135" i="16"/>
  <c r="M135" i="16"/>
  <c r="P135" i="16" s="1"/>
  <c r="O136" i="16"/>
  <c r="M136" i="16"/>
  <c r="P136" i="16" s="1"/>
  <c r="O137" i="16"/>
  <c r="M137" i="16"/>
  <c r="P137" i="16" s="1"/>
  <c r="O138" i="16"/>
  <c r="M138" i="16"/>
  <c r="P138" i="16" s="1"/>
  <c r="O139" i="16"/>
  <c r="M139" i="16"/>
  <c r="P139" i="16" s="1"/>
  <c r="O140" i="16"/>
  <c r="M140" i="16"/>
  <c r="P140" i="16" s="1"/>
  <c r="O141" i="16"/>
  <c r="M141" i="16"/>
  <c r="P141" i="16" s="1"/>
  <c r="O142" i="16"/>
  <c r="M142" i="16"/>
  <c r="P142" i="16" s="1"/>
  <c r="O143" i="16"/>
  <c r="M143" i="16"/>
  <c r="P143" i="16" s="1"/>
  <c r="O144" i="16"/>
  <c r="M144" i="16"/>
  <c r="P144" i="16" s="1"/>
  <c r="O145" i="16"/>
  <c r="M145" i="16"/>
  <c r="P145" i="16" s="1"/>
  <c r="O146" i="16"/>
  <c r="M146" i="16"/>
  <c r="P146" i="16" s="1"/>
  <c r="O147" i="16"/>
  <c r="M147" i="16"/>
  <c r="P147" i="16" s="1"/>
  <c r="O148" i="16"/>
  <c r="M148" i="16"/>
  <c r="P148" i="16" s="1"/>
  <c r="O149" i="16"/>
  <c r="M149" i="16"/>
  <c r="P149" i="16" s="1"/>
  <c r="O150" i="16"/>
  <c r="M150" i="16"/>
  <c r="P150" i="16" s="1"/>
  <c r="O151" i="16"/>
  <c r="M151" i="16"/>
  <c r="P151" i="16" s="1"/>
  <c r="O152" i="16"/>
  <c r="M152" i="16"/>
  <c r="P152" i="16" s="1"/>
  <c r="O153" i="16"/>
  <c r="M153" i="16"/>
  <c r="P153" i="16" s="1"/>
  <c r="O154" i="16"/>
  <c r="M154" i="16"/>
  <c r="P154" i="16" s="1"/>
  <c r="O155" i="16"/>
  <c r="M155" i="16"/>
  <c r="P155" i="16" s="1"/>
  <c r="O156" i="16"/>
  <c r="M156" i="16"/>
  <c r="P156" i="16" s="1"/>
  <c r="O157" i="16"/>
  <c r="M157" i="16"/>
  <c r="P157" i="16" s="1"/>
  <c r="O158" i="16"/>
  <c r="M158" i="16"/>
  <c r="P158" i="16" s="1"/>
  <c r="O159" i="16"/>
  <c r="M159" i="16"/>
  <c r="P159" i="16" s="1"/>
  <c r="O160" i="16"/>
  <c r="M160" i="16"/>
  <c r="P160" i="16" s="1"/>
  <c r="O161" i="16"/>
  <c r="M161" i="16"/>
  <c r="P161" i="16" s="1"/>
  <c r="O162" i="16"/>
  <c r="M162" i="16"/>
  <c r="P162" i="16" s="1"/>
  <c r="O163" i="16"/>
  <c r="M163" i="16"/>
  <c r="P163" i="16" s="1"/>
  <c r="O164" i="16"/>
  <c r="M164" i="16"/>
  <c r="P164" i="16" s="1"/>
  <c r="O165" i="16"/>
  <c r="M165" i="16"/>
  <c r="P165" i="16" s="1"/>
  <c r="O166" i="16"/>
  <c r="M166" i="16"/>
  <c r="P166" i="16" s="1"/>
  <c r="O167" i="16"/>
  <c r="M167" i="16"/>
  <c r="P167" i="16" s="1"/>
  <c r="O168" i="16"/>
  <c r="M168" i="16"/>
  <c r="P168" i="16" s="1"/>
  <c r="O169" i="16"/>
  <c r="M169" i="16"/>
  <c r="P169" i="16" s="1"/>
  <c r="O170" i="16"/>
  <c r="M170" i="16"/>
  <c r="P170" i="16" s="1"/>
  <c r="O171" i="16"/>
  <c r="M171" i="16"/>
  <c r="P171" i="16" s="1"/>
  <c r="O172" i="16"/>
  <c r="M172" i="16"/>
  <c r="P172" i="16" s="1"/>
  <c r="O173" i="16"/>
  <c r="M173" i="16"/>
  <c r="P173" i="16" s="1"/>
  <c r="O174" i="16"/>
  <c r="M174" i="16"/>
  <c r="P174" i="16" s="1"/>
  <c r="O175" i="16"/>
  <c r="M175" i="16"/>
  <c r="P175" i="16" s="1"/>
  <c r="O176" i="16"/>
  <c r="M176" i="16"/>
  <c r="P176" i="16" s="1"/>
  <c r="O177" i="16"/>
  <c r="M177" i="16"/>
  <c r="P177" i="16" s="1"/>
  <c r="O178" i="16"/>
  <c r="M178" i="16"/>
  <c r="P178" i="16" s="1"/>
  <c r="O179" i="16"/>
  <c r="M179" i="16"/>
  <c r="P179" i="16" s="1"/>
  <c r="O180" i="16"/>
  <c r="M180" i="16"/>
  <c r="P180" i="16" s="1"/>
  <c r="O181" i="16"/>
  <c r="M181" i="16"/>
  <c r="P181" i="16" s="1"/>
  <c r="O182" i="16"/>
  <c r="M182" i="16"/>
  <c r="P182" i="16" s="1"/>
  <c r="O183" i="16"/>
  <c r="M183" i="16"/>
  <c r="P183" i="16" s="1"/>
  <c r="O184" i="16"/>
  <c r="M184" i="16"/>
  <c r="P184" i="16" s="1"/>
  <c r="O185" i="16"/>
  <c r="M185" i="16"/>
  <c r="P185" i="16" s="1"/>
  <c r="O186" i="16"/>
  <c r="M186" i="16"/>
  <c r="P186" i="16" s="1"/>
  <c r="O187" i="16"/>
  <c r="M187" i="16"/>
  <c r="P187" i="16" s="1"/>
  <c r="O188" i="16"/>
  <c r="M188" i="16"/>
  <c r="P188" i="16" s="1"/>
  <c r="O189" i="16"/>
  <c r="M189" i="16"/>
  <c r="P189" i="16" s="1"/>
  <c r="O190" i="16"/>
  <c r="M190" i="16"/>
  <c r="P190" i="16" s="1"/>
  <c r="O191" i="16"/>
  <c r="M191" i="16"/>
  <c r="P191" i="16" s="1"/>
  <c r="O192" i="16"/>
  <c r="M192" i="16"/>
  <c r="P192" i="16" s="1"/>
  <c r="O193" i="16"/>
  <c r="M193" i="16"/>
  <c r="P193" i="16" s="1"/>
  <c r="O194" i="16"/>
  <c r="M194" i="16"/>
  <c r="P194" i="16" s="1"/>
  <c r="O195" i="16"/>
  <c r="M195" i="16"/>
  <c r="P195" i="16" s="1"/>
  <c r="O196" i="16"/>
  <c r="M196" i="16"/>
  <c r="P196" i="16" s="1"/>
  <c r="O197" i="16"/>
  <c r="M197" i="16"/>
  <c r="P197" i="16" s="1"/>
  <c r="O198" i="16"/>
  <c r="M198" i="16"/>
  <c r="P198" i="16" s="1"/>
  <c r="O199" i="16"/>
  <c r="M199" i="16"/>
  <c r="P199" i="16" s="1"/>
  <c r="O200" i="16"/>
  <c r="M200" i="16"/>
  <c r="P200" i="16" s="1"/>
  <c r="O201" i="16"/>
  <c r="M201" i="16"/>
  <c r="P201" i="16" s="1"/>
  <c r="O202" i="16"/>
  <c r="M202" i="16"/>
  <c r="P202" i="16" s="1"/>
  <c r="O203" i="16"/>
  <c r="M203" i="16"/>
  <c r="P203" i="16" s="1"/>
  <c r="O204" i="16"/>
  <c r="M204" i="16"/>
  <c r="P204" i="16" s="1"/>
  <c r="O205" i="16"/>
  <c r="M205" i="16"/>
  <c r="P205" i="16" s="1"/>
  <c r="O206" i="16"/>
  <c r="M206" i="16"/>
  <c r="P206" i="16" s="1"/>
  <c r="O207" i="16"/>
  <c r="M207" i="16"/>
  <c r="P207" i="16" s="1"/>
  <c r="O208" i="16"/>
  <c r="M208" i="16"/>
  <c r="P208" i="16" s="1"/>
  <c r="O209" i="16"/>
  <c r="M209" i="16"/>
  <c r="P209" i="16" s="1"/>
  <c r="O210" i="16"/>
  <c r="M210" i="16"/>
  <c r="P210" i="16" s="1"/>
  <c r="O211" i="16"/>
  <c r="M211" i="16"/>
  <c r="P211" i="16" s="1"/>
  <c r="O212" i="16"/>
  <c r="M212" i="16"/>
  <c r="P212" i="16" s="1"/>
  <c r="O213" i="16"/>
  <c r="M213" i="16"/>
  <c r="P213" i="16" s="1"/>
  <c r="O214" i="16"/>
  <c r="M214" i="16"/>
  <c r="P214" i="16" s="1"/>
  <c r="O215" i="16"/>
  <c r="M215" i="16"/>
  <c r="P215" i="16" s="1"/>
  <c r="O216" i="16"/>
  <c r="M216" i="16"/>
  <c r="P216" i="16" s="1"/>
  <c r="O217" i="16"/>
  <c r="M217" i="16"/>
  <c r="P217" i="16" s="1"/>
  <c r="O218" i="16"/>
  <c r="M218" i="16"/>
  <c r="P218" i="16" s="1"/>
  <c r="O219" i="16"/>
  <c r="M219" i="16"/>
  <c r="P219" i="16" s="1"/>
  <c r="O220" i="16"/>
  <c r="M220" i="16"/>
  <c r="P220" i="16" s="1"/>
  <c r="O221" i="16"/>
  <c r="M221" i="16"/>
  <c r="P221" i="16" s="1"/>
  <c r="O222" i="16"/>
  <c r="M222" i="16"/>
  <c r="P222" i="16" s="1"/>
  <c r="O223" i="16"/>
  <c r="M223" i="16"/>
  <c r="P223" i="16" s="1"/>
  <c r="O224" i="16"/>
  <c r="M224" i="16"/>
  <c r="P224" i="16" s="1"/>
  <c r="O225" i="16"/>
  <c r="M225" i="16"/>
  <c r="P225" i="16" s="1"/>
  <c r="O226" i="16"/>
  <c r="M226" i="16"/>
  <c r="P226" i="16" s="1"/>
  <c r="O227" i="16"/>
  <c r="M227" i="16"/>
  <c r="P227" i="16" s="1"/>
  <c r="O228" i="16"/>
  <c r="M228" i="16"/>
  <c r="P228" i="16" s="1"/>
  <c r="O229" i="16"/>
  <c r="M229" i="16"/>
  <c r="P229" i="16" s="1"/>
  <c r="O230" i="16"/>
  <c r="M230" i="16"/>
  <c r="P230" i="16" s="1"/>
  <c r="O231" i="16"/>
  <c r="M231" i="16"/>
  <c r="P231" i="16" s="1"/>
  <c r="O232" i="16"/>
  <c r="M232" i="16"/>
  <c r="P232" i="16" s="1"/>
  <c r="O233" i="16"/>
  <c r="M233" i="16"/>
  <c r="P233" i="16" s="1"/>
  <c r="O234" i="16"/>
  <c r="M234" i="16"/>
  <c r="P234" i="16" s="1"/>
  <c r="O235" i="16"/>
  <c r="M235" i="16"/>
  <c r="P235" i="16" s="1"/>
  <c r="O236" i="16"/>
  <c r="M236" i="16"/>
  <c r="P236" i="16" s="1"/>
  <c r="O237" i="16"/>
  <c r="M237" i="16"/>
  <c r="P237" i="16" s="1"/>
  <c r="O238" i="16"/>
  <c r="M238" i="16"/>
  <c r="P238" i="16" s="1"/>
  <c r="O239" i="16"/>
  <c r="M239" i="16"/>
  <c r="P239" i="16" s="1"/>
  <c r="O240" i="16"/>
  <c r="M240" i="16"/>
  <c r="P240" i="16" s="1"/>
  <c r="O241" i="16"/>
  <c r="M241" i="16"/>
  <c r="P241" i="16" s="1"/>
  <c r="O242" i="16"/>
  <c r="M242" i="16"/>
  <c r="P242" i="16" s="1"/>
  <c r="O243" i="16"/>
  <c r="M243" i="16"/>
  <c r="P243" i="16" s="1"/>
  <c r="O244" i="16"/>
  <c r="M244" i="16"/>
  <c r="P244" i="16" s="1"/>
  <c r="O245" i="16"/>
  <c r="M245" i="16"/>
  <c r="P245" i="16" s="1"/>
  <c r="O246" i="16"/>
  <c r="M246" i="16"/>
  <c r="P246" i="16" s="1"/>
  <c r="O247" i="16"/>
  <c r="M247" i="16"/>
  <c r="P247" i="16" s="1"/>
  <c r="O248" i="16"/>
  <c r="M248" i="16"/>
  <c r="P248" i="16" s="1"/>
  <c r="O249" i="16"/>
  <c r="M249" i="16"/>
  <c r="P249" i="16" s="1"/>
  <c r="O250" i="16"/>
  <c r="M250" i="16"/>
  <c r="P250" i="16" s="1"/>
  <c r="O251" i="16"/>
  <c r="M251" i="16"/>
  <c r="P251" i="16" s="1"/>
  <c r="O252" i="16"/>
  <c r="M252" i="16"/>
  <c r="P252" i="16" s="1"/>
  <c r="O253" i="16"/>
  <c r="M253" i="16"/>
  <c r="P253" i="16" s="1"/>
  <c r="O254" i="16"/>
  <c r="M254" i="16"/>
  <c r="P254" i="16" s="1"/>
  <c r="O255" i="16"/>
  <c r="M255" i="16"/>
  <c r="P255" i="16" s="1"/>
  <c r="O256" i="16"/>
  <c r="M256" i="16"/>
  <c r="P256" i="16" s="1"/>
  <c r="O257" i="16"/>
  <c r="M257" i="16"/>
  <c r="P257" i="16" s="1"/>
  <c r="O258" i="16"/>
  <c r="M258" i="16"/>
  <c r="P258" i="16" s="1"/>
  <c r="O259" i="16"/>
  <c r="M259" i="16"/>
  <c r="P259" i="16" s="1"/>
  <c r="O260" i="16"/>
  <c r="M260" i="16"/>
  <c r="P260" i="16" s="1"/>
  <c r="O261" i="16"/>
  <c r="M261" i="16"/>
  <c r="P261" i="16" s="1"/>
  <c r="O262" i="16"/>
  <c r="M262" i="16"/>
  <c r="P262" i="16" s="1"/>
  <c r="O13" i="17"/>
  <c r="M13" i="17"/>
  <c r="P13" i="17" s="1"/>
  <c r="O14" i="17"/>
  <c r="M14" i="17"/>
  <c r="P14" i="17" s="1"/>
  <c r="O15" i="17"/>
  <c r="M15" i="17"/>
  <c r="P15" i="17" s="1"/>
  <c r="O16" i="17"/>
  <c r="M16" i="17"/>
  <c r="P16" i="17" s="1"/>
  <c r="O17" i="17"/>
  <c r="M17" i="17"/>
  <c r="P17" i="17" s="1"/>
  <c r="O18" i="17"/>
  <c r="M18" i="17"/>
  <c r="P18" i="17" s="1"/>
  <c r="O19" i="17"/>
  <c r="M19" i="17"/>
  <c r="P19" i="17" s="1"/>
  <c r="O20" i="17"/>
  <c r="M20" i="17"/>
  <c r="P20" i="17" s="1"/>
  <c r="O21" i="17"/>
  <c r="M21" i="17"/>
  <c r="P21" i="17" s="1"/>
  <c r="O22" i="17"/>
  <c r="M22" i="17"/>
  <c r="P22" i="17" s="1"/>
  <c r="O23" i="17"/>
  <c r="M23" i="17"/>
  <c r="P23" i="17" s="1"/>
  <c r="O24" i="17"/>
  <c r="M24" i="17"/>
  <c r="P24" i="17" s="1"/>
  <c r="O25" i="17"/>
  <c r="M25" i="17"/>
  <c r="P25" i="17" s="1"/>
  <c r="O26" i="17"/>
  <c r="M26" i="17"/>
  <c r="P26" i="17" s="1"/>
  <c r="O27" i="17"/>
  <c r="M27" i="17"/>
  <c r="P27" i="17" s="1"/>
  <c r="O28" i="17"/>
  <c r="M28" i="17"/>
  <c r="P28" i="17" s="1"/>
  <c r="O29" i="17"/>
  <c r="M29" i="17"/>
  <c r="P29" i="17" s="1"/>
  <c r="O30" i="17"/>
  <c r="M30" i="17"/>
  <c r="P30" i="17" s="1"/>
  <c r="O31" i="17"/>
  <c r="M31" i="17"/>
  <c r="P31" i="17" s="1"/>
  <c r="O32" i="17"/>
  <c r="M32" i="17"/>
  <c r="P32" i="17" s="1"/>
  <c r="O33" i="17"/>
  <c r="M33" i="17"/>
  <c r="P33" i="17" s="1"/>
  <c r="O34" i="17"/>
  <c r="M34" i="17"/>
  <c r="P34" i="17" s="1"/>
  <c r="O35" i="17"/>
  <c r="M35" i="17"/>
  <c r="P35" i="17" s="1"/>
  <c r="O36" i="17"/>
  <c r="M36" i="17"/>
  <c r="P36" i="17" s="1"/>
  <c r="O37" i="17"/>
  <c r="M37" i="17"/>
  <c r="P37" i="17" s="1"/>
  <c r="O38" i="17"/>
  <c r="M38" i="17"/>
  <c r="P38" i="17" s="1"/>
  <c r="O39" i="17"/>
  <c r="M39" i="17"/>
  <c r="P39" i="17" s="1"/>
  <c r="O40" i="17"/>
  <c r="M40" i="17"/>
  <c r="P40" i="17" s="1"/>
  <c r="O41" i="17"/>
  <c r="M41" i="17"/>
  <c r="P41" i="17" s="1"/>
  <c r="O42" i="17"/>
  <c r="M42" i="17"/>
  <c r="P42" i="17" s="1"/>
  <c r="O43" i="17"/>
  <c r="M43" i="17"/>
  <c r="P43" i="17" s="1"/>
  <c r="O44" i="17"/>
  <c r="M44" i="17"/>
  <c r="P44" i="17" s="1"/>
  <c r="O45" i="17"/>
  <c r="M45" i="17"/>
  <c r="P45" i="17" s="1"/>
  <c r="O46" i="17"/>
  <c r="M46" i="17"/>
  <c r="P46" i="17" s="1"/>
  <c r="O47" i="17"/>
  <c r="M47" i="17"/>
  <c r="P47" i="17" s="1"/>
  <c r="O48" i="17"/>
  <c r="M48" i="17"/>
  <c r="P48" i="17" s="1"/>
  <c r="O49" i="17"/>
  <c r="M49" i="17"/>
  <c r="P49" i="17" s="1"/>
  <c r="O50" i="17"/>
  <c r="M50" i="17"/>
  <c r="P50" i="17" s="1"/>
  <c r="O51" i="17"/>
  <c r="M51" i="17"/>
  <c r="P51" i="17" s="1"/>
  <c r="O52" i="17"/>
  <c r="M52" i="17"/>
  <c r="P52" i="17" s="1"/>
  <c r="O53" i="17"/>
  <c r="M53" i="17"/>
  <c r="P53" i="17" s="1"/>
  <c r="O54" i="17"/>
  <c r="M54" i="17"/>
  <c r="P54" i="17" s="1"/>
  <c r="O55" i="17"/>
  <c r="M55" i="17"/>
  <c r="P55" i="17" s="1"/>
  <c r="O56" i="17"/>
  <c r="M56" i="17"/>
  <c r="P56" i="17" s="1"/>
  <c r="O57" i="17"/>
  <c r="M57" i="17"/>
  <c r="P57" i="17" s="1"/>
  <c r="O58" i="17"/>
  <c r="M58" i="17"/>
  <c r="P58" i="17" s="1"/>
  <c r="O59" i="17"/>
  <c r="M59" i="17"/>
  <c r="P59" i="17" s="1"/>
  <c r="O60" i="17"/>
  <c r="M60" i="17"/>
  <c r="P60" i="17" s="1"/>
  <c r="O61" i="17"/>
  <c r="M61" i="17"/>
  <c r="P61" i="17" s="1"/>
  <c r="O62" i="17"/>
  <c r="M62" i="17"/>
  <c r="P62" i="17" s="1"/>
  <c r="O63" i="17"/>
  <c r="M63" i="17"/>
  <c r="P63" i="17" s="1"/>
  <c r="O64" i="17"/>
  <c r="M64" i="17"/>
  <c r="P64" i="17" s="1"/>
  <c r="O65" i="17"/>
  <c r="M65" i="17"/>
  <c r="P65" i="17" s="1"/>
  <c r="O66" i="17"/>
  <c r="M66" i="17"/>
  <c r="P66" i="17" s="1"/>
  <c r="O67" i="17"/>
  <c r="M67" i="17"/>
  <c r="P67" i="17" s="1"/>
  <c r="O68" i="17"/>
  <c r="M68" i="17"/>
  <c r="P68" i="17" s="1"/>
  <c r="O69" i="17"/>
  <c r="M69" i="17"/>
  <c r="P69" i="17" s="1"/>
  <c r="O70" i="17"/>
  <c r="M70" i="17"/>
  <c r="P70" i="17" s="1"/>
  <c r="O71" i="17"/>
  <c r="M71" i="17"/>
  <c r="P71" i="17" s="1"/>
  <c r="O72" i="17"/>
  <c r="M72" i="17"/>
  <c r="P72" i="17" s="1"/>
  <c r="O73" i="17"/>
  <c r="M73" i="17"/>
  <c r="P73" i="17" s="1"/>
  <c r="O74" i="17"/>
  <c r="M74" i="17"/>
  <c r="P74" i="17" s="1"/>
  <c r="O75" i="17"/>
  <c r="M75" i="17"/>
  <c r="P75" i="17" s="1"/>
  <c r="O76" i="17"/>
  <c r="M76" i="17"/>
  <c r="P76" i="17" s="1"/>
  <c r="O77" i="17"/>
  <c r="M77" i="17"/>
  <c r="P77" i="17" s="1"/>
  <c r="O78" i="17"/>
  <c r="M78" i="17"/>
  <c r="P78" i="17" s="1"/>
  <c r="O79" i="17"/>
  <c r="M79" i="17"/>
  <c r="P79" i="17" s="1"/>
  <c r="O80" i="17"/>
  <c r="M80" i="17"/>
  <c r="P80" i="17" s="1"/>
  <c r="O81" i="17"/>
  <c r="M81" i="17"/>
  <c r="P81" i="17" s="1"/>
  <c r="O82" i="17"/>
  <c r="M82" i="17"/>
  <c r="P82" i="17" s="1"/>
  <c r="O83" i="17"/>
  <c r="M83" i="17"/>
  <c r="P83" i="17" s="1"/>
  <c r="O84" i="17"/>
  <c r="M84" i="17"/>
  <c r="P84" i="17" s="1"/>
  <c r="O85" i="17"/>
  <c r="M85" i="17"/>
  <c r="P85" i="17" s="1"/>
  <c r="O86" i="17"/>
  <c r="M86" i="17"/>
  <c r="P86" i="17" s="1"/>
  <c r="O87" i="17"/>
  <c r="M87" i="17"/>
  <c r="P87" i="17" s="1"/>
  <c r="O88" i="17"/>
  <c r="M88" i="17"/>
  <c r="P88" i="17" s="1"/>
  <c r="O89" i="17"/>
  <c r="M89" i="17"/>
  <c r="P89" i="17" s="1"/>
  <c r="O90" i="17"/>
  <c r="M90" i="17"/>
  <c r="P90" i="17" s="1"/>
  <c r="O91" i="17"/>
  <c r="M91" i="17"/>
  <c r="P91" i="17" s="1"/>
  <c r="O92" i="17"/>
  <c r="M92" i="17"/>
  <c r="P92" i="17" s="1"/>
  <c r="O93" i="17"/>
  <c r="M93" i="17"/>
  <c r="P93" i="17" s="1"/>
  <c r="O94" i="17"/>
  <c r="M94" i="17"/>
  <c r="P94" i="17" s="1"/>
  <c r="O95" i="17"/>
  <c r="M95" i="17"/>
  <c r="P95" i="17" s="1"/>
  <c r="O96" i="17"/>
  <c r="M96" i="17"/>
  <c r="P96" i="17" s="1"/>
  <c r="O97" i="17"/>
  <c r="M97" i="17"/>
  <c r="P97" i="17" s="1"/>
  <c r="O98" i="17"/>
  <c r="M98" i="17"/>
  <c r="P98" i="17" s="1"/>
  <c r="O99" i="17"/>
  <c r="M99" i="17"/>
  <c r="P99" i="17" s="1"/>
  <c r="O100" i="17"/>
  <c r="M100" i="17"/>
  <c r="P100" i="17" s="1"/>
  <c r="O101" i="17"/>
  <c r="M101" i="17"/>
  <c r="P101" i="17" s="1"/>
  <c r="O102" i="17"/>
  <c r="M102" i="17"/>
  <c r="P102" i="17" s="1"/>
  <c r="O103" i="17"/>
  <c r="M103" i="17"/>
  <c r="P103" i="17" s="1"/>
  <c r="O104" i="17"/>
  <c r="M104" i="17"/>
  <c r="P104" i="17" s="1"/>
  <c r="O105" i="17"/>
  <c r="M105" i="17"/>
  <c r="P105" i="17" s="1"/>
  <c r="O106" i="17"/>
  <c r="M106" i="17"/>
  <c r="P106" i="17" s="1"/>
  <c r="O107" i="17"/>
  <c r="M107" i="17"/>
  <c r="P107" i="17" s="1"/>
  <c r="O108" i="17"/>
  <c r="M108" i="17"/>
  <c r="P108" i="17" s="1"/>
  <c r="O109" i="17"/>
  <c r="M109" i="17"/>
  <c r="P109" i="17" s="1"/>
  <c r="O110" i="17"/>
  <c r="M110" i="17"/>
  <c r="P110" i="17" s="1"/>
  <c r="O111" i="17"/>
  <c r="M111" i="17"/>
  <c r="P111" i="17" s="1"/>
  <c r="O112" i="17"/>
  <c r="M112" i="17"/>
  <c r="P112" i="17" s="1"/>
  <c r="O113" i="17"/>
  <c r="M113" i="17"/>
  <c r="P113" i="17" s="1"/>
  <c r="O114" i="17"/>
  <c r="M114" i="17"/>
  <c r="P114" i="17" s="1"/>
  <c r="O115" i="17"/>
  <c r="M115" i="17"/>
  <c r="P115" i="17" s="1"/>
  <c r="O116" i="17"/>
  <c r="M116" i="17"/>
  <c r="P116" i="17" s="1"/>
  <c r="O117" i="17"/>
  <c r="M117" i="17"/>
  <c r="P117" i="17" s="1"/>
  <c r="O118" i="17"/>
  <c r="M118" i="17"/>
  <c r="P118" i="17" s="1"/>
  <c r="O119" i="17"/>
  <c r="M119" i="17"/>
  <c r="P119" i="17" s="1"/>
  <c r="O120" i="17"/>
  <c r="M120" i="17"/>
  <c r="P120" i="17" s="1"/>
  <c r="O121" i="17"/>
  <c r="M121" i="17"/>
  <c r="P121" i="17" s="1"/>
  <c r="O122" i="17"/>
  <c r="M122" i="17"/>
  <c r="P122" i="17" s="1"/>
  <c r="O123" i="17"/>
  <c r="M123" i="17"/>
  <c r="P123" i="17" s="1"/>
  <c r="O124" i="17"/>
  <c r="M124" i="17"/>
  <c r="P124" i="17" s="1"/>
  <c r="O125" i="17"/>
  <c r="M125" i="17"/>
  <c r="P125" i="17" s="1"/>
  <c r="O126" i="17"/>
  <c r="M126" i="17"/>
  <c r="P126" i="17" s="1"/>
  <c r="O127" i="17"/>
  <c r="M127" i="17"/>
  <c r="P127" i="17" s="1"/>
  <c r="O128" i="17"/>
  <c r="M128" i="17"/>
  <c r="P128" i="17" s="1"/>
  <c r="O129" i="17"/>
  <c r="M129" i="17"/>
  <c r="P129" i="17" s="1"/>
  <c r="O130" i="17"/>
  <c r="M130" i="17"/>
  <c r="P130" i="17" s="1"/>
  <c r="O131" i="17"/>
  <c r="M131" i="17"/>
  <c r="P131" i="17" s="1"/>
  <c r="O132" i="17"/>
  <c r="M132" i="17"/>
  <c r="P132" i="17" s="1"/>
  <c r="O133" i="17"/>
  <c r="M133" i="17"/>
  <c r="P133" i="17" s="1"/>
  <c r="O134" i="17"/>
  <c r="M134" i="17"/>
  <c r="P134" i="17" s="1"/>
  <c r="O135" i="17"/>
  <c r="M135" i="17"/>
  <c r="P135" i="17" s="1"/>
  <c r="O136" i="17"/>
  <c r="M136" i="17"/>
  <c r="P136" i="17" s="1"/>
  <c r="O137" i="17"/>
  <c r="M137" i="17"/>
  <c r="P137" i="17" s="1"/>
  <c r="O138" i="17"/>
  <c r="M138" i="17"/>
  <c r="P138" i="17" s="1"/>
  <c r="O139" i="17"/>
  <c r="M139" i="17"/>
  <c r="P139" i="17" s="1"/>
  <c r="O140" i="17"/>
  <c r="M140" i="17"/>
  <c r="P140" i="17" s="1"/>
  <c r="O141" i="17"/>
  <c r="M141" i="17"/>
  <c r="P141" i="17" s="1"/>
  <c r="O142" i="17"/>
  <c r="M142" i="17"/>
  <c r="P142" i="17" s="1"/>
  <c r="O143" i="17"/>
  <c r="M143" i="17"/>
  <c r="P143" i="17" s="1"/>
  <c r="O144" i="17"/>
  <c r="M144" i="17"/>
  <c r="P144" i="17" s="1"/>
  <c r="O145" i="17"/>
  <c r="M145" i="17"/>
  <c r="P145" i="17" s="1"/>
  <c r="O146" i="17"/>
  <c r="M146" i="17"/>
  <c r="P146" i="17" s="1"/>
  <c r="O147" i="17"/>
  <c r="M147" i="17"/>
  <c r="P147" i="17" s="1"/>
  <c r="O148" i="17"/>
  <c r="M148" i="17"/>
  <c r="P148" i="17" s="1"/>
  <c r="O149" i="17"/>
  <c r="M149" i="17"/>
  <c r="P149" i="17" s="1"/>
  <c r="O150" i="17"/>
  <c r="M150" i="17"/>
  <c r="P150" i="17" s="1"/>
  <c r="O151" i="17"/>
  <c r="M151" i="17"/>
  <c r="P151" i="17" s="1"/>
  <c r="O152" i="17"/>
  <c r="M152" i="17"/>
  <c r="P152" i="17" s="1"/>
  <c r="O153" i="17"/>
  <c r="M153" i="17"/>
  <c r="P153" i="17" s="1"/>
  <c r="O154" i="17"/>
  <c r="M154" i="17"/>
  <c r="P154" i="17" s="1"/>
  <c r="O155" i="17"/>
  <c r="M155" i="17"/>
  <c r="P155" i="17" s="1"/>
  <c r="O156" i="17"/>
  <c r="M156" i="17"/>
  <c r="P156" i="17" s="1"/>
  <c r="O157" i="17"/>
  <c r="M157" i="17"/>
  <c r="P157" i="17" s="1"/>
  <c r="O158" i="17"/>
  <c r="M158" i="17"/>
  <c r="P158" i="17" s="1"/>
  <c r="O159" i="17"/>
  <c r="M159" i="17"/>
  <c r="P159" i="17" s="1"/>
  <c r="O160" i="17"/>
  <c r="M160" i="17"/>
  <c r="P160" i="17" s="1"/>
  <c r="O161" i="17"/>
  <c r="M161" i="17"/>
  <c r="P161" i="17" s="1"/>
  <c r="O162" i="17"/>
  <c r="M162" i="17"/>
  <c r="P162" i="17" s="1"/>
  <c r="O163" i="17"/>
  <c r="M163" i="17"/>
  <c r="P163" i="17" s="1"/>
  <c r="O164" i="17"/>
  <c r="M164" i="17"/>
  <c r="P164" i="17" s="1"/>
  <c r="O165" i="17"/>
  <c r="M165" i="17"/>
  <c r="P165" i="17" s="1"/>
  <c r="O166" i="17"/>
  <c r="M166" i="17"/>
  <c r="P166" i="17" s="1"/>
  <c r="O167" i="17"/>
  <c r="M167" i="17"/>
  <c r="P167" i="17" s="1"/>
  <c r="O168" i="17"/>
  <c r="M168" i="17"/>
  <c r="P168" i="17" s="1"/>
  <c r="O169" i="17"/>
  <c r="M169" i="17"/>
  <c r="P169" i="17" s="1"/>
  <c r="O170" i="17"/>
  <c r="M170" i="17"/>
  <c r="P170" i="17" s="1"/>
  <c r="O171" i="17"/>
  <c r="M171" i="17"/>
  <c r="P171" i="17" s="1"/>
  <c r="O172" i="17"/>
  <c r="M172" i="17"/>
  <c r="P172" i="17" s="1"/>
  <c r="O173" i="17"/>
  <c r="M173" i="17"/>
  <c r="P173" i="17" s="1"/>
  <c r="O174" i="17"/>
  <c r="M174" i="17"/>
  <c r="P174" i="17" s="1"/>
  <c r="O175" i="17"/>
  <c r="M175" i="17"/>
  <c r="P175" i="17" s="1"/>
  <c r="O176" i="17"/>
  <c r="M176" i="17"/>
  <c r="P176" i="17" s="1"/>
  <c r="O177" i="17"/>
  <c r="M177" i="17"/>
  <c r="P177" i="17" s="1"/>
  <c r="O178" i="17"/>
  <c r="M178" i="17"/>
  <c r="P178" i="17" s="1"/>
  <c r="O179" i="17"/>
  <c r="M179" i="17"/>
  <c r="P179" i="17" s="1"/>
  <c r="O180" i="17"/>
  <c r="M180" i="17"/>
  <c r="P180" i="17" s="1"/>
  <c r="O181" i="17"/>
  <c r="M181" i="17"/>
  <c r="P181" i="17" s="1"/>
  <c r="O182" i="17"/>
  <c r="M182" i="17"/>
  <c r="P182" i="17" s="1"/>
  <c r="O183" i="17"/>
  <c r="M183" i="17"/>
  <c r="P183" i="17" s="1"/>
  <c r="O184" i="17"/>
  <c r="M184" i="17"/>
  <c r="P184" i="17" s="1"/>
  <c r="O185" i="17"/>
  <c r="M185" i="17"/>
  <c r="P185" i="17" s="1"/>
  <c r="O186" i="17"/>
  <c r="M186" i="17"/>
  <c r="P186" i="17" s="1"/>
  <c r="O187" i="17"/>
  <c r="M187" i="17"/>
  <c r="P187" i="17" s="1"/>
  <c r="O188" i="17"/>
  <c r="M188" i="17"/>
  <c r="P188" i="17" s="1"/>
  <c r="O189" i="17"/>
  <c r="M189" i="17"/>
  <c r="P189" i="17" s="1"/>
  <c r="O190" i="17"/>
  <c r="M190" i="17"/>
  <c r="P190" i="17" s="1"/>
  <c r="O191" i="17"/>
  <c r="M191" i="17"/>
  <c r="P191" i="17" s="1"/>
  <c r="O192" i="17"/>
  <c r="M192" i="17"/>
  <c r="P192" i="17" s="1"/>
  <c r="O193" i="17"/>
  <c r="M193" i="17"/>
  <c r="P193" i="17" s="1"/>
  <c r="O194" i="17"/>
  <c r="M194" i="17"/>
  <c r="P194" i="17" s="1"/>
  <c r="O195" i="17"/>
  <c r="M195" i="17"/>
  <c r="P195" i="17" s="1"/>
  <c r="O196" i="17"/>
  <c r="M196" i="17"/>
  <c r="P196" i="17" s="1"/>
  <c r="O197" i="17"/>
  <c r="M197" i="17"/>
  <c r="P197" i="17" s="1"/>
  <c r="O198" i="17"/>
  <c r="M198" i="17"/>
  <c r="P198" i="17" s="1"/>
  <c r="O199" i="17"/>
  <c r="M199" i="17"/>
  <c r="P199" i="17" s="1"/>
  <c r="O200" i="17"/>
  <c r="M200" i="17"/>
  <c r="P200" i="17" s="1"/>
  <c r="O201" i="17"/>
  <c r="M201" i="17"/>
  <c r="P201" i="17" s="1"/>
  <c r="O202" i="17"/>
  <c r="M202" i="17"/>
  <c r="P202" i="17" s="1"/>
  <c r="O203" i="17"/>
  <c r="M203" i="17"/>
  <c r="P203" i="17" s="1"/>
  <c r="O204" i="17"/>
  <c r="M204" i="17"/>
  <c r="P204" i="17" s="1"/>
  <c r="O205" i="17"/>
  <c r="M205" i="17"/>
  <c r="P205" i="17" s="1"/>
  <c r="O206" i="17"/>
  <c r="M206" i="17"/>
  <c r="P206" i="17" s="1"/>
  <c r="O207" i="17"/>
  <c r="M207" i="17"/>
  <c r="P207" i="17" s="1"/>
  <c r="O208" i="17"/>
  <c r="M208" i="17"/>
  <c r="P208" i="17" s="1"/>
  <c r="O209" i="17"/>
  <c r="M209" i="17"/>
  <c r="P209" i="17" s="1"/>
  <c r="O210" i="17"/>
  <c r="M210" i="17"/>
  <c r="P210" i="17" s="1"/>
  <c r="O211" i="17"/>
  <c r="M211" i="17"/>
  <c r="P211" i="17" s="1"/>
  <c r="O212" i="17"/>
  <c r="M212" i="17"/>
  <c r="P212" i="17" s="1"/>
  <c r="O213" i="17"/>
  <c r="M213" i="17"/>
  <c r="P213" i="17" s="1"/>
  <c r="O214" i="17"/>
  <c r="M214" i="17"/>
  <c r="P214" i="17" s="1"/>
  <c r="O215" i="17"/>
  <c r="M215" i="17"/>
  <c r="P215" i="17" s="1"/>
  <c r="O216" i="17"/>
  <c r="M216" i="17"/>
  <c r="P216" i="17" s="1"/>
  <c r="O217" i="17"/>
  <c r="M217" i="17"/>
  <c r="P217" i="17" s="1"/>
  <c r="O218" i="17"/>
  <c r="M218" i="17"/>
  <c r="P218" i="17" s="1"/>
  <c r="O219" i="17"/>
  <c r="M219" i="17"/>
  <c r="P219" i="17" s="1"/>
  <c r="O220" i="17"/>
  <c r="M220" i="17"/>
  <c r="P220" i="17" s="1"/>
  <c r="O221" i="17"/>
  <c r="M221" i="17"/>
  <c r="P221" i="17" s="1"/>
  <c r="O222" i="17"/>
  <c r="M222" i="17"/>
  <c r="P222" i="17" s="1"/>
  <c r="O223" i="17"/>
  <c r="M223" i="17"/>
  <c r="P223" i="17" s="1"/>
  <c r="O224" i="17"/>
  <c r="M224" i="17"/>
  <c r="P224" i="17" s="1"/>
  <c r="O225" i="17"/>
  <c r="M225" i="17"/>
  <c r="P225" i="17" s="1"/>
  <c r="O226" i="17"/>
  <c r="M226" i="17"/>
  <c r="P226" i="17" s="1"/>
  <c r="O227" i="17"/>
  <c r="M227" i="17"/>
  <c r="P227" i="17" s="1"/>
  <c r="O228" i="17"/>
  <c r="M228" i="17"/>
  <c r="P228" i="17" s="1"/>
  <c r="O229" i="17"/>
  <c r="M229" i="17"/>
  <c r="P229" i="17" s="1"/>
  <c r="O230" i="17"/>
  <c r="M230" i="17"/>
  <c r="P230" i="17" s="1"/>
  <c r="O231" i="17"/>
  <c r="M231" i="17"/>
  <c r="P231" i="17" s="1"/>
  <c r="O232" i="17"/>
  <c r="M232" i="17"/>
  <c r="P232" i="17" s="1"/>
  <c r="O233" i="17"/>
  <c r="M233" i="17"/>
  <c r="P233" i="17" s="1"/>
  <c r="O234" i="17"/>
  <c r="M234" i="17"/>
  <c r="P234" i="17" s="1"/>
  <c r="O235" i="17"/>
  <c r="M235" i="17"/>
  <c r="P235" i="17" s="1"/>
  <c r="O236" i="17"/>
  <c r="M236" i="17"/>
  <c r="P236" i="17" s="1"/>
  <c r="O237" i="17"/>
  <c r="M237" i="17"/>
  <c r="P237" i="17" s="1"/>
  <c r="O238" i="17"/>
  <c r="M238" i="17"/>
  <c r="P238" i="17" s="1"/>
  <c r="O239" i="17"/>
  <c r="M239" i="17"/>
  <c r="P239" i="17" s="1"/>
  <c r="O240" i="17"/>
  <c r="M240" i="17"/>
  <c r="P240" i="17" s="1"/>
  <c r="O241" i="17"/>
  <c r="M241" i="17"/>
  <c r="P241" i="17" s="1"/>
  <c r="O242" i="17"/>
  <c r="M242" i="17"/>
  <c r="P242" i="17" s="1"/>
  <c r="O243" i="17"/>
  <c r="M243" i="17"/>
  <c r="P243" i="17" s="1"/>
  <c r="O244" i="17"/>
  <c r="M244" i="17"/>
  <c r="P244" i="17" s="1"/>
  <c r="O245" i="17"/>
  <c r="M245" i="17"/>
  <c r="P245" i="17" s="1"/>
  <c r="O246" i="17"/>
  <c r="M246" i="17"/>
  <c r="P246" i="17" s="1"/>
  <c r="O247" i="17"/>
  <c r="M247" i="17"/>
  <c r="P247" i="17" s="1"/>
  <c r="O248" i="17"/>
  <c r="M248" i="17"/>
  <c r="P248" i="17" s="1"/>
  <c r="O249" i="17"/>
  <c r="M249" i="17"/>
  <c r="P249" i="17" s="1"/>
  <c r="O250" i="17"/>
  <c r="M250" i="17"/>
  <c r="P250" i="17" s="1"/>
  <c r="O251" i="17"/>
  <c r="M251" i="17"/>
  <c r="P251" i="17" s="1"/>
  <c r="O252" i="17"/>
  <c r="M252" i="17"/>
  <c r="P252" i="17" s="1"/>
  <c r="O253" i="17"/>
  <c r="M253" i="17"/>
  <c r="P253" i="17" s="1"/>
  <c r="O254" i="17"/>
  <c r="M254" i="17"/>
  <c r="P254" i="17" s="1"/>
  <c r="O255" i="17"/>
  <c r="M255" i="17"/>
  <c r="P255" i="17" s="1"/>
  <c r="O256" i="17"/>
  <c r="M256" i="17"/>
  <c r="P256" i="17" s="1"/>
  <c r="O257" i="17"/>
  <c r="M257" i="17"/>
  <c r="P257" i="17" s="1"/>
  <c r="O258" i="17"/>
  <c r="M258" i="17"/>
  <c r="P258" i="17" s="1"/>
  <c r="O259" i="17"/>
  <c r="M259" i="17"/>
  <c r="P259" i="17" s="1"/>
  <c r="O260" i="17"/>
  <c r="M260" i="17"/>
  <c r="P260" i="17" s="1"/>
  <c r="O261" i="17"/>
  <c r="M261" i="17"/>
  <c r="P261" i="17" s="1"/>
  <c r="O262" i="17"/>
  <c r="M262" i="17"/>
  <c r="P262" i="17" s="1"/>
  <c r="F31" i="18"/>
  <c r="L24" i="18"/>
  <c r="T24" i="18"/>
  <c r="AB24" i="18"/>
  <c r="P263" i="17" l="1"/>
  <c r="Q263" i="17" s="1"/>
  <c r="K18" i="11" s="1"/>
  <c r="R263" i="17"/>
  <c r="K21" i="11" s="1"/>
  <c r="P263" i="16"/>
  <c r="Q263" i="16" s="1"/>
  <c r="J18" i="11" s="1"/>
  <c r="R263" i="16"/>
  <c r="J21" i="11" s="1"/>
  <c r="P263" i="15"/>
  <c r="Q263" i="15" s="1"/>
  <c r="I18" i="11" s="1"/>
  <c r="R263" i="15"/>
  <c r="I21" i="11" s="1"/>
  <c r="P263" i="14"/>
  <c r="Q263" i="14" s="1"/>
  <c r="H18" i="11" s="1"/>
  <c r="R263" i="14"/>
  <c r="H21" i="11" s="1"/>
  <c r="P263" i="13"/>
  <c r="Q263" i="13" s="1"/>
  <c r="G18" i="11" s="1"/>
  <c r="R263" i="13"/>
  <c r="G21" i="11" s="1"/>
  <c r="P263" i="12"/>
  <c r="Q263" i="12" s="1"/>
  <c r="F18" i="11" s="1"/>
  <c r="R263" i="12"/>
  <c r="F21" i="11" s="1"/>
  <c r="F20" i="11" l="1"/>
  <c r="F28" i="11" s="1"/>
  <c r="F19" i="11"/>
  <c r="F25" i="11" s="1"/>
  <c r="F26" i="11" s="1"/>
  <c r="F27" i="11" s="1"/>
  <c r="G20" i="11"/>
  <c r="G19" i="11"/>
  <c r="H20" i="11"/>
  <c r="H19" i="11"/>
  <c r="I20" i="11"/>
  <c r="I19" i="11"/>
  <c r="J20" i="11"/>
  <c r="J19" i="11"/>
  <c r="K20" i="11"/>
  <c r="K19" i="11"/>
  <c r="F29" i="11" l="1"/>
</calcChain>
</file>

<file path=xl/sharedStrings.xml><?xml version="1.0" encoding="utf-8"?>
<sst xmlns="http://schemas.openxmlformats.org/spreadsheetml/2006/main" count="5269" uniqueCount="1444">
  <si>
    <t>SCOTTISH WATER</t>
  </si>
  <si>
    <t>ANNUAL RETURN INFORMATION REQUIREMENTS 2024-25</t>
  </si>
  <si>
    <t>SECTION B : OUTPUTS TO CUSTOMERS</t>
  </si>
  <si>
    <t>Table B1: Restrictions on water use</t>
  </si>
  <si>
    <t>Line</t>
  </si>
  <si>
    <t>Description</t>
  </si>
  <si>
    <t>Units</t>
  </si>
  <si>
    <t>Field</t>
  </si>
  <si>
    <t>Report year</t>
  </si>
  <si>
    <t>Report year +1 (forecast)</t>
  </si>
  <si>
    <t>ref.</t>
  </si>
  <si>
    <t>type</t>
  </si>
  <si>
    <t>2024-25</t>
  </si>
  <si>
    <t>CG</t>
  </si>
  <si>
    <t>2025-26</t>
  </si>
  <si>
    <t>Restrictions on water use</t>
  </si>
  <si>
    <t>B1.1</t>
  </si>
  <si>
    <t>Total of zonal populations</t>
  </si>
  <si>
    <t>000</t>
  </si>
  <si>
    <t>I</t>
  </si>
  <si>
    <t>B2</t>
  </si>
  <si>
    <t>B3</t>
  </si>
  <si>
    <t>B1.2</t>
  </si>
  <si>
    <t>Population affected by ordinary water shortage orders</t>
  </si>
  <si>
    <t>nr</t>
  </si>
  <si>
    <t>AX</t>
  </si>
  <si>
    <t>B1.3</t>
  </si>
  <si>
    <t>% Population affected by ordinary water shortage orders</t>
  </si>
  <si>
    <t>%</t>
  </si>
  <si>
    <t>C</t>
  </si>
  <si>
    <t>B1.4</t>
  </si>
  <si>
    <t>Population affected by emergency water shortage orders</t>
  </si>
  <si>
    <t>B1.5</t>
  </si>
  <si>
    <t>% Population affected by emergency water shortage orders</t>
  </si>
  <si>
    <t>A1</t>
  </si>
  <si>
    <t>B1.6</t>
  </si>
  <si>
    <t>Monitored reservoir sources breaching the drought impacts (red) trigger</t>
  </si>
  <si>
    <t>B1.7</t>
  </si>
  <si>
    <t>Total number of supply systems monitored against drought trigger levels</t>
  </si>
  <si>
    <t>B1.8</t>
  </si>
  <si>
    <t>Total number of supply systems not monitored against drought trigger levels</t>
  </si>
  <si>
    <t xml:space="preserve">Prepared by: </t>
  </si>
  <si>
    <t>Date:</t>
  </si>
  <si>
    <t>Checked by:  ……………………………………………...…..</t>
  </si>
  <si>
    <t>Authorised by</t>
  </si>
  <si>
    <t>Simon Parsons</t>
  </si>
  <si>
    <t>Date: 05/06/2025</t>
  </si>
  <si>
    <t>Table B2: Pressure and interruptions</t>
  </si>
  <si>
    <t>AR22</t>
  </si>
  <si>
    <t>Properties receiving pressure/flow below reference level</t>
  </si>
  <si>
    <t xml:space="preserve">B2.1 </t>
  </si>
  <si>
    <t xml:space="preserve">Total connected properties </t>
  </si>
  <si>
    <t>B2.1</t>
  </si>
  <si>
    <t>BF A1.10</t>
  </si>
  <si>
    <t xml:space="preserve">B2.2 </t>
  </si>
  <si>
    <t>Properties below reference level at start of year</t>
  </si>
  <si>
    <t>B2.2</t>
  </si>
  <si>
    <t>B2.2a</t>
  </si>
  <si>
    <t>Properties added due to better information</t>
  </si>
  <si>
    <t>B2.2b</t>
  </si>
  <si>
    <t>Properties added due to asset deterioration</t>
  </si>
  <si>
    <t>B2.2c</t>
  </si>
  <si>
    <t>Properties added due to operational changes</t>
  </si>
  <si>
    <t>B2.2d</t>
  </si>
  <si>
    <t>Properties removed due to better information</t>
  </si>
  <si>
    <t>B2.2e</t>
  </si>
  <si>
    <t>Properties removed due to asset improvements</t>
  </si>
  <si>
    <t>B2.2f</t>
  </si>
  <si>
    <t>Properties removed due to operational improvements</t>
  </si>
  <si>
    <t xml:space="preserve">B2.3 </t>
  </si>
  <si>
    <t>Properties below reference level at end of year</t>
  </si>
  <si>
    <t>B2.3</t>
  </si>
  <si>
    <t>B2.3a</t>
  </si>
  <si>
    <t>Number of properties on the low pressure register</t>
  </si>
  <si>
    <t>B2.3b</t>
  </si>
  <si>
    <t>Number of properties excluded from the low pressure register</t>
  </si>
  <si>
    <t xml:space="preserve">B2.4 </t>
  </si>
  <si>
    <t>Properties receiving low pressure but excluded from line B2.3</t>
  </si>
  <si>
    <t>B2.4</t>
  </si>
  <si>
    <t>D4</t>
  </si>
  <si>
    <t>Properties affected by planned interruptions</t>
  </si>
  <si>
    <t>B2.5</t>
  </si>
  <si>
    <t>Less than 3 hours planned and warned</t>
  </si>
  <si>
    <t>A2</t>
  </si>
  <si>
    <t>B2.6</t>
  </si>
  <si>
    <t>More than 3 hours planned and warned</t>
  </si>
  <si>
    <t>B2.7</t>
  </si>
  <si>
    <t>More than 6 hours planned and warned</t>
  </si>
  <si>
    <t>B2.8</t>
  </si>
  <si>
    <t>More than 12 hours planned and warned</t>
  </si>
  <si>
    <t>B2.9</t>
  </si>
  <si>
    <t>More than 24 hours planned and warned</t>
  </si>
  <si>
    <t>Properties affected by unplanned interruptions</t>
  </si>
  <si>
    <t>B2.10</t>
  </si>
  <si>
    <t>Less than 3 hours unplanned</t>
  </si>
  <si>
    <t>B2.11</t>
  </si>
  <si>
    <t>More than 3 hours unplanned</t>
  </si>
  <si>
    <t>B2.12</t>
  </si>
  <si>
    <t>More than 6 hours unplanned</t>
  </si>
  <si>
    <t>B2.13</t>
  </si>
  <si>
    <t xml:space="preserve">More than 12 hours unplanned </t>
  </si>
  <si>
    <t>B2.14</t>
  </si>
  <si>
    <t>More than 24 hours unplanned</t>
  </si>
  <si>
    <t>Interruptions caused by third parties</t>
  </si>
  <si>
    <t>B2.15</t>
  </si>
  <si>
    <t>Less than 3 hours caused by third parties</t>
  </si>
  <si>
    <t>B2.16</t>
  </si>
  <si>
    <t>More than 3 hours caused by third parties</t>
  </si>
  <si>
    <t>B2.17</t>
  </si>
  <si>
    <t>More than 6 hours caused by third parties</t>
  </si>
  <si>
    <t>B2.18</t>
  </si>
  <si>
    <t>More than 12 hours caused by third parties</t>
  </si>
  <si>
    <t>B2.19</t>
  </si>
  <si>
    <t>More than 24 hours caused by third parties</t>
  </si>
  <si>
    <t>Unplanned interruptions (overrun of planned interruptions)</t>
  </si>
  <si>
    <t>B2.20</t>
  </si>
  <si>
    <t>Less than 3 hours unplanned (overruns of planned interruptions)</t>
  </si>
  <si>
    <t>B2.21</t>
  </si>
  <si>
    <t>More than 3 hours unplanned (overruns of planned interruptions)</t>
  </si>
  <si>
    <t>B2.22</t>
  </si>
  <si>
    <t>More than 6 hours unplanned (overruns of planned interruptions)</t>
  </si>
  <si>
    <t>B2.23</t>
  </si>
  <si>
    <t>More than 12 hours unplanned (overruns of planned interruptions)</t>
  </si>
  <si>
    <t>B2.24</t>
  </si>
  <si>
    <t>More than 24 hours unplanned (overruns of planned interruptions)</t>
  </si>
  <si>
    <t>Interruptions over 3h</t>
  </si>
  <si>
    <t>B2.25</t>
  </si>
  <si>
    <t>Average supply interruption greater than three hours (minutes per property)</t>
  </si>
  <si>
    <t>min</t>
  </si>
  <si>
    <t>Total weighted properties for OPA</t>
  </si>
  <si>
    <t>B2.26</t>
  </si>
  <si>
    <t>Total number of properties restored &gt; 6 hours</t>
  </si>
  <si>
    <t>B2.27</t>
  </si>
  <si>
    <t>Total number of properties restored &gt; 12 hours</t>
  </si>
  <si>
    <t>B2.28</t>
  </si>
  <si>
    <t>Total number of properties restored &gt; 24 hours</t>
  </si>
  <si>
    <t>B2.29</t>
  </si>
  <si>
    <t>Total weighted properties for OPA (&gt;6 hours)</t>
  </si>
  <si>
    <t>Total minutes lost per property</t>
  </si>
  <si>
    <t>B2.30</t>
  </si>
  <si>
    <t>Total minutes lost per connected property (all incidents)</t>
  </si>
  <si>
    <t>Total properties impacted by interruptions to supply</t>
  </si>
  <si>
    <t>B2.31</t>
  </si>
  <si>
    <t>Total properties impacted by interruptions to supply (all incidents)</t>
  </si>
  <si>
    <t>Number of incidents that trigger a warning/alert</t>
  </si>
  <si>
    <t>B2.32</t>
  </si>
  <si>
    <t>Number of incidents that trigger a warning / alert (as per criteria)</t>
  </si>
  <si>
    <t>Prepared by:  ……………………………………………...…..</t>
  </si>
  <si>
    <t xml:space="preserve">Authorised by:   </t>
  </si>
  <si>
    <t xml:space="preserve">Table B3: Sewage - Internal flooding </t>
  </si>
  <si>
    <t>Ref.</t>
  </si>
  <si>
    <t>Type</t>
  </si>
  <si>
    <t>Annual flooding summary</t>
  </si>
  <si>
    <t>B3.1</t>
  </si>
  <si>
    <t>Number of properties connected to sewerage system</t>
  </si>
  <si>
    <t>BF - A1.20</t>
  </si>
  <si>
    <t>Annual flooding - overloaded sewers</t>
  </si>
  <si>
    <t>B3.2</t>
  </si>
  <si>
    <t>Number of properties flooded in the year</t>
  </si>
  <si>
    <t>A3</t>
  </si>
  <si>
    <t>C4</t>
  </si>
  <si>
    <t>B3.3</t>
  </si>
  <si>
    <t>Number of flooding incidents in the year</t>
  </si>
  <si>
    <t>B3.4</t>
  </si>
  <si>
    <t>Number of flooding incidents attributed to severe weather</t>
  </si>
  <si>
    <t>B3.4a</t>
  </si>
  <si>
    <t>Number of properties flooded during the year due to severe weather</t>
  </si>
  <si>
    <t>B3.5</t>
  </si>
  <si>
    <t>Props. where flooding limited to uninhabited cellars only (o/loaded sewers)</t>
  </si>
  <si>
    <t>Annual flooding - other causes</t>
  </si>
  <si>
    <t>B3.6</t>
  </si>
  <si>
    <t>B3.7</t>
  </si>
  <si>
    <t>Number of properties flooded in the year (all sewers)</t>
  </si>
  <si>
    <t>B3.8</t>
  </si>
  <si>
    <t>Properties which have flooded more than once in the last ten years (other causes)</t>
  </si>
  <si>
    <t>B4</t>
  </si>
  <si>
    <t>B3.9</t>
  </si>
  <si>
    <t>Flooding incidents due to equipment failure</t>
  </si>
  <si>
    <t>B3.9a</t>
  </si>
  <si>
    <t>Number of properties flooded during the year due to equipment failure</t>
  </si>
  <si>
    <t>B3.10</t>
  </si>
  <si>
    <t>Flooding incidents due to blockages</t>
  </si>
  <si>
    <t>B3.10a</t>
  </si>
  <si>
    <t>Number of properties flooded during the year due to blockages</t>
  </si>
  <si>
    <t>B3.11</t>
  </si>
  <si>
    <t>Flooding incidents due to sewer collapses</t>
  </si>
  <si>
    <t>B3.11a</t>
  </si>
  <si>
    <t>Number of properties flooded during the year due to sewer collapses</t>
  </si>
  <si>
    <t>B3.12</t>
  </si>
  <si>
    <t>Props. where flooding limited to uninhabited cellars only (other causes)</t>
  </si>
  <si>
    <t>B3.13</t>
  </si>
  <si>
    <t>Properties on the "at risk" register</t>
  </si>
  <si>
    <t>(i) At risk summary</t>
  </si>
  <si>
    <t>B3.14</t>
  </si>
  <si>
    <t>2 in 10 at end of year</t>
  </si>
  <si>
    <t>B3.15</t>
  </si>
  <si>
    <t>1 in 10 at end of year</t>
  </si>
  <si>
    <t>B3.16</t>
  </si>
  <si>
    <t>Total 1 in 10 and 2 in 10 properties at risk at end of year</t>
  </si>
  <si>
    <t>B3.17</t>
  </si>
  <si>
    <t>1 in 20 risk at end of year</t>
  </si>
  <si>
    <t>(ii) Problem status of properties on the register</t>
  </si>
  <si>
    <t>B3.18</t>
  </si>
  <si>
    <t>Solved but temporary or being tested</t>
  </si>
  <si>
    <t>B3.19</t>
  </si>
  <si>
    <t>Number of properties on the at risk register still to be resolved</t>
  </si>
  <si>
    <t>(iii) Annual changes to register</t>
  </si>
  <si>
    <t>B3.20</t>
  </si>
  <si>
    <t>Removed by Scottish Water action</t>
  </si>
  <si>
    <t>B3.21</t>
  </si>
  <si>
    <t>Removed because of better information</t>
  </si>
  <si>
    <t>B3.22</t>
  </si>
  <si>
    <t>Added because of better information</t>
  </si>
  <si>
    <t>Risk of sewer flooding in a storm</t>
  </si>
  <si>
    <t>B3.23</t>
  </si>
  <si>
    <t>Percentage of population at risk of sewer flooding in a 1-in-50 year storm, based on modelled predictions</t>
  </si>
  <si>
    <t xml:space="preserve">Table B3a: Sewage - external flooding </t>
  </si>
  <si>
    <t>(I) Overloaded sewers</t>
  </si>
  <si>
    <t>B3a.1</t>
  </si>
  <si>
    <t>Areas flooded externally in the year (overloaded sewers)</t>
  </si>
  <si>
    <t>A4</t>
  </si>
  <si>
    <t>B3a.2</t>
  </si>
  <si>
    <t>Curtilage flooding incidents in the year (overloaded sewers)</t>
  </si>
  <si>
    <t>B3a.3</t>
  </si>
  <si>
    <t>Highway flooding incidents (overloaded sewers)</t>
  </si>
  <si>
    <t>B3a.4</t>
  </si>
  <si>
    <t>Other flooding incidents (overloaded sewers)</t>
  </si>
  <si>
    <t>B3a.5</t>
  </si>
  <si>
    <t>Total flooding incidents (overloaded sewers)</t>
  </si>
  <si>
    <t>B3a.6</t>
  </si>
  <si>
    <t>External flooding incidents (overloaded sewers attributed to severe weather)</t>
  </si>
  <si>
    <t>-</t>
  </si>
  <si>
    <t>N</t>
  </si>
  <si>
    <t>(ii) Other causes</t>
  </si>
  <si>
    <t>B3a.7</t>
  </si>
  <si>
    <t>Areas flooded externally in the year (other causes)</t>
  </si>
  <si>
    <t>B3a.8</t>
  </si>
  <si>
    <t>Flooding incidents (other causes - equipment failure)</t>
  </si>
  <si>
    <t>B3a.9</t>
  </si>
  <si>
    <t>Flooding incidents (other causes - blockages)</t>
  </si>
  <si>
    <t>B3a.10</t>
  </si>
  <si>
    <t>Flooding incidents (other causes - collapses)</t>
  </si>
  <si>
    <t>Areas on the 1:10, 2:10, 1:20 "at risk" register</t>
  </si>
  <si>
    <t>(I) At risk summary</t>
  </si>
  <si>
    <t>B3a.11</t>
  </si>
  <si>
    <t>2 in 10 risk at end of year</t>
  </si>
  <si>
    <t>B3a.12</t>
  </si>
  <si>
    <t>1 in 10 risk at end of year</t>
  </si>
  <si>
    <t>B3a.13</t>
  </si>
  <si>
    <t>B3a.14</t>
  </si>
  <si>
    <t>Total at risk on the 1:10, 2:10, 1:20 register at end of year</t>
  </si>
  <si>
    <t>(ii) Problem status of external areas on the 1:10, 2:10, 1:20 register</t>
  </si>
  <si>
    <t>B3a.15</t>
  </si>
  <si>
    <t>Problems solved by temporary measures or subject to testing</t>
  </si>
  <si>
    <t>B3a.16</t>
  </si>
  <si>
    <t>Problems awaiting solution</t>
  </si>
  <si>
    <t>(iii) Annual changes to 1:10, 2:10, 1:20 register</t>
  </si>
  <si>
    <t>B3a.17</t>
  </si>
  <si>
    <t>B3a.18</t>
  </si>
  <si>
    <t>B3a.19</t>
  </si>
  <si>
    <t>B3a.20</t>
  </si>
  <si>
    <t>Added because of increased demand</t>
  </si>
  <si>
    <t>B3a.21</t>
  </si>
  <si>
    <t>Moved from external to internal register</t>
  </si>
  <si>
    <t>Authorised by:</t>
  </si>
  <si>
    <t>Table B4: Customer service</t>
  </si>
  <si>
    <t>New written complaints</t>
  </si>
  <si>
    <t>B4.1</t>
  </si>
  <si>
    <t>Formal complaints (number of written complaints received)</t>
  </si>
  <si>
    <t>D5</t>
  </si>
  <si>
    <t>B4.2</t>
  </si>
  <si>
    <t>Regulator upheld complaints</t>
  </si>
  <si>
    <t>B4.3</t>
  </si>
  <si>
    <t>No. dealt with within 5 working days</t>
  </si>
  <si>
    <t>Telephone contacts</t>
  </si>
  <si>
    <t>B4.4</t>
  </si>
  <si>
    <t>Total calls received on customer contact lines</t>
  </si>
  <si>
    <t>B4.5</t>
  </si>
  <si>
    <t>Total calls answered on customer contact lines</t>
  </si>
  <si>
    <t>B4.6</t>
  </si>
  <si>
    <t>Total calls answered within 30 seconds on customer contact lines</t>
  </si>
  <si>
    <t>B4.7</t>
  </si>
  <si>
    <t>Total calls answered in more than 30 seconds on customer contact lines</t>
  </si>
  <si>
    <t>B4.8</t>
  </si>
  <si>
    <t>Average time taken to answer a call on customer contact lines</t>
  </si>
  <si>
    <t>secs</t>
  </si>
  <si>
    <t>B4.9</t>
  </si>
  <si>
    <t>All lines busy</t>
  </si>
  <si>
    <t>B4.10</t>
  </si>
  <si>
    <t>Total of abandoned calls on customer contact lines</t>
  </si>
  <si>
    <t>B4.11</t>
  </si>
  <si>
    <t>Total telephone complaints</t>
  </si>
  <si>
    <t xml:space="preserve">Authorised by:  </t>
  </si>
  <si>
    <t>16/06/2025</t>
  </si>
  <si>
    <t>Table B5: Household customer service</t>
  </si>
  <si>
    <t>Household CEM</t>
  </si>
  <si>
    <t>B5.1</t>
  </si>
  <si>
    <t>hCEM overall score</t>
  </si>
  <si>
    <t>BF B5.32</t>
  </si>
  <si>
    <t>B5.2</t>
  </si>
  <si>
    <t>Customer experience survey</t>
  </si>
  <si>
    <t>B5.3</t>
  </si>
  <si>
    <t>No experience no contact</t>
  </si>
  <si>
    <t>B5.4</t>
  </si>
  <si>
    <t>Experience no contact</t>
  </si>
  <si>
    <t>B5.5</t>
  </si>
  <si>
    <t>Escalations</t>
  </si>
  <si>
    <t>B5.6</t>
  </si>
  <si>
    <t>Service issue contacts</t>
  </si>
  <si>
    <t>BF B5.24</t>
  </si>
  <si>
    <t>B5.7</t>
  </si>
  <si>
    <t>Formal complaints</t>
  </si>
  <si>
    <t>B5.8</t>
  </si>
  <si>
    <t>Regulatory upheld complaints</t>
  </si>
  <si>
    <t>Customer satisfaction survey</t>
  </si>
  <si>
    <t>B5.9</t>
  </si>
  <si>
    <t>Rating of satisfaction with the overall manner in which the call was handled. Year average</t>
  </si>
  <si>
    <t>Assessed customer service</t>
  </si>
  <si>
    <t>B5.10</t>
  </si>
  <si>
    <t>Revenue and debt collection</t>
  </si>
  <si>
    <t>B5.11</t>
  </si>
  <si>
    <t>Information to customers</t>
  </si>
  <si>
    <t>B5.12</t>
  </si>
  <si>
    <t>Telephone contact hours</t>
  </si>
  <si>
    <t>B5.13</t>
  </si>
  <si>
    <t>Compensation policy</t>
  </si>
  <si>
    <t>B5.14</t>
  </si>
  <si>
    <t>Supply pipe repair policy</t>
  </si>
  <si>
    <t>B5.15</t>
  </si>
  <si>
    <t>Service for disabled and elderly customers</t>
  </si>
  <si>
    <t>B5.16</t>
  </si>
  <si>
    <t>Complaints handling</t>
  </si>
  <si>
    <t>Service issue contacts - household customers</t>
  </si>
  <si>
    <t>B5.17</t>
  </si>
  <si>
    <t>Phone contacts</t>
  </si>
  <si>
    <t>B5.18</t>
  </si>
  <si>
    <t>E-mail contacts</t>
  </si>
  <si>
    <t>B5.19</t>
  </si>
  <si>
    <t>Social media contacts</t>
  </si>
  <si>
    <t>B5.19a</t>
  </si>
  <si>
    <t>Facebook contacts</t>
  </si>
  <si>
    <t>B5.20</t>
  </si>
  <si>
    <t>Portal</t>
  </si>
  <si>
    <t>B5.21</t>
  </si>
  <si>
    <t>Total contacts</t>
  </si>
  <si>
    <t>B5.22</t>
  </si>
  <si>
    <t xml:space="preserve">Wanted contact </t>
  </si>
  <si>
    <t>B5.23</t>
  </si>
  <si>
    <t>Non household contacts</t>
  </si>
  <si>
    <t>B5.24</t>
  </si>
  <si>
    <t>Total service issue contacts (total 'unwanted' HH contacts)</t>
  </si>
  <si>
    <t>Household customer experience</t>
  </si>
  <si>
    <t>B5.25</t>
  </si>
  <si>
    <t>Customer experience survey - total</t>
  </si>
  <si>
    <t>B5.26</t>
  </si>
  <si>
    <t>Customer experience survey - satisfied</t>
  </si>
  <si>
    <t>B5.27</t>
  </si>
  <si>
    <t>No experience, no contact survey - total</t>
  </si>
  <si>
    <t>B5.28</t>
  </si>
  <si>
    <t>No experience, no contact survey - satisfied</t>
  </si>
  <si>
    <t>B5.29</t>
  </si>
  <si>
    <t>Experience, no contact survey - total</t>
  </si>
  <si>
    <t>B5.30</t>
  </si>
  <si>
    <t>Experience, no contact survey - satisfied</t>
  </si>
  <si>
    <t>Household customer experience measure</t>
  </si>
  <si>
    <t>B5.31</t>
  </si>
  <si>
    <t xml:space="preserve">Household customer experience target </t>
  </si>
  <si>
    <t>85.0-87.78</t>
  </si>
  <si>
    <t>86.0-89.0</t>
  </si>
  <si>
    <t>B5.32</t>
  </si>
  <si>
    <t xml:space="preserve">Household customer experience - total score </t>
  </si>
  <si>
    <t>B5.33</t>
  </si>
  <si>
    <t>Total connected properties at year end</t>
  </si>
  <si>
    <t>B5.34</t>
  </si>
  <si>
    <t>hCEM quantitative score</t>
  </si>
  <si>
    <t>B5.35</t>
  </si>
  <si>
    <t>Service issue contacts (points lost)</t>
  </si>
  <si>
    <t>B5.36</t>
  </si>
  <si>
    <t>Escalations (points lost)</t>
  </si>
  <si>
    <t>B5.37</t>
  </si>
  <si>
    <t>Written complaints (points lost)</t>
  </si>
  <si>
    <t>B5.38</t>
  </si>
  <si>
    <t>Regulator upheld complaints contact score</t>
  </si>
  <si>
    <t>B5.39</t>
  </si>
  <si>
    <t>hCEM qualitative score</t>
  </si>
  <si>
    <t>B5.40</t>
  </si>
  <si>
    <t>Customer experience survey (points lost)</t>
  </si>
  <si>
    <t>B5.41</t>
  </si>
  <si>
    <t>No experience, no contact (points lost)</t>
  </si>
  <si>
    <t>B5.42</t>
  </si>
  <si>
    <t>Experience, no contact (points lost)</t>
  </si>
  <si>
    <t>UK Customer Satisfaction Index</t>
  </si>
  <si>
    <t>B5.43a</t>
  </si>
  <si>
    <t>UKCSI national sample - July</t>
  </si>
  <si>
    <t>B5.43b</t>
  </si>
  <si>
    <t>UKCSI boosted sample - July</t>
  </si>
  <si>
    <t>B5.43c</t>
  </si>
  <si>
    <t>UKCSI national sample - January</t>
  </si>
  <si>
    <t>B5.43d</t>
  </si>
  <si>
    <t>UKCSI boosted sample - January</t>
  </si>
  <si>
    <t>Table B6: Non household customer service</t>
  </si>
  <si>
    <t>Report year -1</t>
  </si>
  <si>
    <t>2023-24</t>
  </si>
  <si>
    <t>Non household CEM</t>
  </si>
  <si>
    <t>B6.1</t>
  </si>
  <si>
    <t>nhCEM overall score</t>
  </si>
  <si>
    <t>BF B6.40</t>
  </si>
  <si>
    <t>B6.2</t>
  </si>
  <si>
    <t>LP Experience Survey</t>
  </si>
  <si>
    <t>B6.3</t>
  </si>
  <si>
    <t>Business end user</t>
  </si>
  <si>
    <t>B6.4</t>
  </si>
  <si>
    <t>Service issue contacts (WSD &amp; CEC)</t>
  </si>
  <si>
    <t>BF B6.17</t>
  </si>
  <si>
    <t>B6.5</t>
  </si>
  <si>
    <t>BF B6.19</t>
  </si>
  <si>
    <t>B6.6</t>
  </si>
  <si>
    <t>BF B6.18</t>
  </si>
  <si>
    <t>B6.7</t>
  </si>
  <si>
    <t>Regulatory complaints</t>
  </si>
  <si>
    <t>BF B6.20</t>
  </si>
  <si>
    <t>Service Issue Contacts - non-household customers</t>
  </si>
  <si>
    <t>B6.8</t>
  </si>
  <si>
    <t>Contacts from licensed providers via wholesale desk and portal - all calls</t>
  </si>
  <si>
    <t>B6.9</t>
  </si>
  <si>
    <t>Contacts from licensed providers via wholesale desk and portal - total emails</t>
  </si>
  <si>
    <t>B6.10</t>
  </si>
  <si>
    <t>Contacts from licensed providers via wholesale desk and portal - total Portal</t>
  </si>
  <si>
    <t>B6.11</t>
  </si>
  <si>
    <t>Contacts from licensed providers via wholesale desk and portal - Bulk Uploads</t>
  </si>
  <si>
    <t>B6.12</t>
  </si>
  <si>
    <t>Contacts from licensed providers via wholesale desk and portal - total wanted</t>
  </si>
  <si>
    <t>B6.13</t>
  </si>
  <si>
    <t>Contacts from licensed providers via wholesale desk and portal - contacts adjusted for permitted exclusions</t>
  </si>
  <si>
    <t>B6.14</t>
  </si>
  <si>
    <t>Calls received through customer engagement centre from non household customers - all contacts</t>
  </si>
  <si>
    <t>B6.15</t>
  </si>
  <si>
    <t>Calls received through customer engagement centre from non household customers - wanted contacts</t>
  </si>
  <si>
    <t>B6.16</t>
  </si>
  <si>
    <t>Calls received through customer engagement centre from non household customers - contacts adjusted for permitted exclusions</t>
  </si>
  <si>
    <t>B6.17</t>
  </si>
  <si>
    <t>Non-household service issue contacts - total unwanted contacts</t>
  </si>
  <si>
    <t>Non-household customer experience</t>
  </si>
  <si>
    <t>B6.18</t>
  </si>
  <si>
    <t>B6.19</t>
  </si>
  <si>
    <t>Formal complaints (form G)</t>
  </si>
  <si>
    <t>B6.20</t>
  </si>
  <si>
    <t>B6.21</t>
  </si>
  <si>
    <t xml:space="preserve">LP experience survey - total </t>
  </si>
  <si>
    <t>B6.22</t>
  </si>
  <si>
    <t xml:space="preserve">LP experience survey - satisfied </t>
  </si>
  <si>
    <t>B6.23</t>
  </si>
  <si>
    <t>Ease of service indicator line 1</t>
  </si>
  <si>
    <t>B6.24</t>
  </si>
  <si>
    <t>Ease of service indicator line 2</t>
  </si>
  <si>
    <t>B6.25</t>
  </si>
  <si>
    <t>Business end-user experience survey - total</t>
  </si>
  <si>
    <t>B6.26</t>
  </si>
  <si>
    <t>Business end-user experience survey - satisfied</t>
  </si>
  <si>
    <t>Developer CEM</t>
  </si>
  <si>
    <t>B6.27</t>
  </si>
  <si>
    <t>Contacts from developers about water and wastewater connections - total</t>
  </si>
  <si>
    <t>B6.28</t>
  </si>
  <si>
    <t>Contacts from developers about water and wastewater connections - excluded contacts (wanted contacts)</t>
  </si>
  <si>
    <t>B6.29</t>
  </si>
  <si>
    <t>Contacts from developers about water and wastewater connections - contacts adjusted for permitted exclusions</t>
  </si>
  <si>
    <t>B6.30</t>
  </si>
  <si>
    <t>Development services escalations</t>
  </si>
  <si>
    <t>B6.31</t>
  </si>
  <si>
    <t>Development services formal complaints</t>
  </si>
  <si>
    <t>B6.32</t>
  </si>
  <si>
    <t>Development services regulator upheld complaints</t>
  </si>
  <si>
    <t>B6.33</t>
  </si>
  <si>
    <t>Single house connection experience survey - total</t>
  </si>
  <si>
    <t>B6.34</t>
  </si>
  <si>
    <t>Single house connection experience survey - satisfied</t>
  </si>
  <si>
    <t>B6.35</t>
  </si>
  <si>
    <t>(developer) Ease of service indicator line 1</t>
  </si>
  <si>
    <t>B6.36</t>
  </si>
  <si>
    <t>(developer) Ease of service indicator line 2</t>
  </si>
  <si>
    <t>B6.37</t>
  </si>
  <si>
    <t>Developer/connections experience survey - total</t>
  </si>
  <si>
    <t>B6.38</t>
  </si>
  <si>
    <t>Developer/connections experience survey - satisfied</t>
  </si>
  <si>
    <t>Non-household customer experience measure score</t>
  </si>
  <si>
    <t>B6.39</t>
  </si>
  <si>
    <t xml:space="preserve">Non-household customer experience target </t>
  </si>
  <si>
    <t>85.4-88.66</t>
  </si>
  <si>
    <t>86.0-90.0</t>
  </si>
  <si>
    <t>87.00 - 90.00</t>
  </si>
  <si>
    <t>B6.40</t>
  </si>
  <si>
    <t xml:space="preserve">Non-household customer experience - total score </t>
  </si>
  <si>
    <t>B6.41</t>
  </si>
  <si>
    <t>Connected non-household properties</t>
  </si>
  <si>
    <t>B6.42</t>
  </si>
  <si>
    <t>nhCEM quantitative score</t>
  </si>
  <si>
    <t>B6.43</t>
  </si>
  <si>
    <t>Service issue contacts contact score</t>
  </si>
  <si>
    <t>B6.44</t>
  </si>
  <si>
    <t>Escalations from licensed providers contact score</t>
  </si>
  <si>
    <t>B6.45</t>
  </si>
  <si>
    <t>Formal non-household customer complaints contact score</t>
  </si>
  <si>
    <t>B6.46</t>
  </si>
  <si>
    <t>B6.47</t>
  </si>
  <si>
    <t>LP experience survey 12 month score weighted</t>
  </si>
  <si>
    <t>B6.48</t>
  </si>
  <si>
    <t>Business end-user experience 12 month score weighted</t>
  </si>
  <si>
    <t>B6.49</t>
  </si>
  <si>
    <t>nhCEM qualitative score</t>
  </si>
  <si>
    <t>B6.50</t>
  </si>
  <si>
    <t>LP experience survey score (points lost)</t>
  </si>
  <si>
    <t>B6.51</t>
  </si>
  <si>
    <t>Business end-user experience (points lost)</t>
  </si>
  <si>
    <t>Developer customer experience measure score</t>
  </si>
  <si>
    <t>B6.52</t>
  </si>
  <si>
    <t xml:space="preserve">Developer customer experience target </t>
  </si>
  <si>
    <t>76.5 - 78.7</t>
  </si>
  <si>
    <t>78.3-80.5</t>
  </si>
  <si>
    <t>79.91 - 82.91</t>
  </si>
  <si>
    <t>B6.53</t>
  </si>
  <si>
    <t>Developer customer experience - total score</t>
  </si>
  <si>
    <t>B6.54</t>
  </si>
  <si>
    <t>Developer connected properties</t>
  </si>
  <si>
    <t>B6.55</t>
  </si>
  <si>
    <t>Developer CEM quantitative score</t>
  </si>
  <si>
    <t>B6.56</t>
  </si>
  <si>
    <t>Development services service issue contacts (points lost)</t>
  </si>
  <si>
    <t>B6.57</t>
  </si>
  <si>
    <t>Development services escalations (points lost)</t>
  </si>
  <si>
    <t>B6.58</t>
  </si>
  <si>
    <t>Development services formal complaints (points lost)</t>
  </si>
  <si>
    <t>B6.59</t>
  </si>
  <si>
    <t>Development services regulator upheld complaints (points lost)</t>
  </si>
  <si>
    <t>B6.60</t>
  </si>
  <si>
    <t>Developer CEM qualitative score</t>
  </si>
  <si>
    <t>B6.61</t>
  </si>
  <si>
    <t>Single house connection experience survey (points lost)</t>
  </si>
  <si>
    <t>B6.62</t>
  </si>
  <si>
    <t>Ease of service indicator (points lost)</t>
  </si>
  <si>
    <t>B6.63</t>
  </si>
  <si>
    <t>Development experience survey (points lost)</t>
  </si>
  <si>
    <t>Retailer Experience Measure</t>
  </si>
  <si>
    <t>B6.64</t>
  </si>
  <si>
    <t>Retailer Measure of Experience survey - August</t>
  </si>
  <si>
    <t>B6.65</t>
  </si>
  <si>
    <t>Retailer Measure of Experience survey - February</t>
  </si>
  <si>
    <t>Table B6A: Customer service: stakeholders and community</t>
  </si>
  <si>
    <t>Stakeholder and communities customer experience measure (CEM)</t>
  </si>
  <si>
    <t>B6A.1</t>
  </si>
  <si>
    <t>sCEM overall score</t>
  </si>
  <si>
    <t>BF B6A.12</t>
  </si>
  <si>
    <t>B6A.2</t>
  </si>
  <si>
    <t>Stakeholder contacts Received</t>
  </si>
  <si>
    <t>B6A.3</t>
  </si>
  <si>
    <t>Stakeholder enquiries not responded to / deadline not met</t>
  </si>
  <si>
    <t>B6A.4</t>
  </si>
  <si>
    <t>Stakeholder escalated / formal complaints</t>
  </si>
  <si>
    <t>B6A.5</t>
  </si>
  <si>
    <t>Scottish Government/ regulator upheld stakeholder complaints</t>
  </si>
  <si>
    <t>B6A.6</t>
  </si>
  <si>
    <t xml:space="preserve">Monthly perception survey - contact </t>
  </si>
  <si>
    <t>B6A.7</t>
  </si>
  <si>
    <t xml:space="preserve">Monthly perception survey - no contact </t>
  </si>
  <si>
    <t>B6A.8</t>
  </si>
  <si>
    <t>Monthly customer perception survey - no experience no contact (hCEM)</t>
  </si>
  <si>
    <t>BF B5.3</t>
  </si>
  <si>
    <t>B6A.9</t>
  </si>
  <si>
    <t>MSP survey (annual perception survey)</t>
  </si>
  <si>
    <t>B6A.10</t>
  </si>
  <si>
    <t>Local government leadership survey (annual perception survey)</t>
  </si>
  <si>
    <t>Stakeholder customer experience measure score</t>
  </si>
  <si>
    <t>B6A.11</t>
  </si>
  <si>
    <t xml:space="preserve">Stakeholder customer experience target </t>
  </si>
  <si>
    <t>76.5-83.5</t>
  </si>
  <si>
    <t>B6A.12</t>
  </si>
  <si>
    <t>Stakeholder customer experience - total score</t>
  </si>
  <si>
    <t>B6A.13</t>
  </si>
  <si>
    <t>Stakeholder CEM quantitative score</t>
  </si>
  <si>
    <t>B6A.14</t>
  </si>
  <si>
    <t>Stakeholder contacts received (points lost)</t>
  </si>
  <si>
    <t>B6A.15</t>
  </si>
  <si>
    <t>Stakeholder contacts not responded to/deadline not met (points lost)</t>
  </si>
  <si>
    <t>B6A.16</t>
  </si>
  <si>
    <t>Stakeholder escalated/formal complaints (points lost)</t>
  </si>
  <si>
    <t>B6A.17</t>
  </si>
  <si>
    <t>Regulator upheld stakeholder complaints (points lost)</t>
  </si>
  <si>
    <t>B6A.18</t>
  </si>
  <si>
    <t>Stakeholder CEM qualitative score</t>
  </si>
  <si>
    <t>B6A.19</t>
  </si>
  <si>
    <t>Monthly perception survey - 'contact' (points lost)</t>
  </si>
  <si>
    <t>B6A.20</t>
  </si>
  <si>
    <t>Monthly perception survey - 'no contact' (points lost)</t>
  </si>
  <si>
    <t>B6A.21</t>
  </si>
  <si>
    <t>Monthly You Gov survey - 'no experience, no contact' household customers (points lost)</t>
  </si>
  <si>
    <t>B6A.22</t>
  </si>
  <si>
    <t>MSP annual perception survey (points lost)</t>
  </si>
  <si>
    <t>B6A.23</t>
  </si>
  <si>
    <t>Local government leadership annual perception survey (points lost)</t>
  </si>
  <si>
    <t xml:space="preserve">Authorised by: </t>
  </si>
  <si>
    <t xml:space="preserve">Date: </t>
  </si>
  <si>
    <t>Table B7: Customer care - Service Standards performance</t>
  </si>
  <si>
    <t xml:space="preserve">Planned Interruptions - warn you 48 hours in advance, supply restored within time given - payment if we fail to warn or your supply is not restored at the time we have given </t>
  </si>
  <si>
    <t>B7.1</t>
  </si>
  <si>
    <t>Number of Service Standards failure payments paid automatically (planned interruptions)</t>
  </si>
  <si>
    <t>B7.2</t>
  </si>
  <si>
    <t>Number of Service Standards failure payments claimed (planned interruptions)</t>
  </si>
  <si>
    <t>B7.3</t>
  </si>
  <si>
    <t>Total number of Service Standards failure payments made (planned interruptions )</t>
  </si>
  <si>
    <t>B7.4</t>
  </si>
  <si>
    <t>Total amount paid out for Service Standards failure (planned interruptions)</t>
  </si>
  <si>
    <t>£</t>
  </si>
  <si>
    <t>Unplanned Interruptions - (burst main and so on) restore within 12 hours (48 hours for a large main supplying a large area)</t>
  </si>
  <si>
    <t>B7.5</t>
  </si>
  <si>
    <t>Number of Service Standards failure payments paid automatically (unplanned interruptions)</t>
  </si>
  <si>
    <t>B7.6</t>
  </si>
  <si>
    <t>Number of Service Standards failure payments claimed (unplanned interruptions)</t>
  </si>
  <si>
    <t>B7.7</t>
  </si>
  <si>
    <t>Number of Service Standards failure payments claimed for two interruptions per year</t>
  </si>
  <si>
    <t>B7.8</t>
  </si>
  <si>
    <t>Number of Service Standards failure payments claimed for three interruptions per year</t>
  </si>
  <si>
    <t>B7.9</t>
  </si>
  <si>
    <t>Number of Service Standards failure payments claimed for four interruptions per year</t>
  </si>
  <si>
    <t>B7.10</t>
  </si>
  <si>
    <t>Number of Service Standards failure payments claimed for five interruptions per year</t>
  </si>
  <si>
    <t>B7.11</t>
  </si>
  <si>
    <t>Total number of Service Standards failure payments made (unplanned interruptions )</t>
  </si>
  <si>
    <t>B7.12</t>
  </si>
  <si>
    <t>Total amount paid out for Service Standards failure (unplanned interruptions)</t>
  </si>
  <si>
    <t>£44,003.57</t>
  </si>
  <si>
    <t>Internal wastewater flooding - caused by wastewater from our sewers</t>
  </si>
  <si>
    <t>B7.13</t>
  </si>
  <si>
    <t>Number of payments to domestic properties for internal flooding from sewers due to being on the register</t>
  </si>
  <si>
    <t>B7.14</t>
  </si>
  <si>
    <t>Number of payments to domestic properties for internal flooding from sewers due to not being on the register</t>
  </si>
  <si>
    <t>B7.15</t>
  </si>
  <si>
    <t>Total amount paid to domestic properties for internal flooding from sewers due to being on the register</t>
  </si>
  <si>
    <t>£59,592.93</t>
  </si>
  <si>
    <t>B7.16</t>
  </si>
  <si>
    <t>Total amount paid to domestic properties for internal flooding from sewers due to not being on the register</t>
  </si>
  <si>
    <t>£33,858.66</t>
  </si>
  <si>
    <t>B7.17</t>
  </si>
  <si>
    <t>Number of payments to non domestic properties for internal flooding from sewers due to being on the register</t>
  </si>
  <si>
    <t>B7.18</t>
  </si>
  <si>
    <t>Number of payments to non domestic properties for internal flooding from sewers due to not being on the register</t>
  </si>
  <si>
    <t>B7.19</t>
  </si>
  <si>
    <t>Total amount paid to non domestic properties for internal flooding from sewers due to being on the register</t>
  </si>
  <si>
    <t>B7.20</t>
  </si>
  <si>
    <t>Total amount paid to non domestic properties for internal flooding from sewers due to not being on the register</t>
  </si>
  <si>
    <t>£57,190.21</t>
  </si>
  <si>
    <t>External wastewater flooding - caused by wastewater from our sewers</t>
  </si>
  <si>
    <t>B7.21</t>
  </si>
  <si>
    <t>Number of payments to domestic properties for external flooding from sewers</t>
  </si>
  <si>
    <t>B7.22</t>
  </si>
  <si>
    <t>Total amount paid to domestic properties for external flooding from sewers</t>
  </si>
  <si>
    <t>£428.40</t>
  </si>
  <si>
    <t>B7.23</t>
  </si>
  <si>
    <t>Number of payments to non-domestic properties for external flooding from sewers</t>
  </si>
  <si>
    <t>B7.24</t>
  </si>
  <si>
    <t>Total amount paid to non-domestic properties for external flooding from sewers</t>
  </si>
  <si>
    <t>Respond to questions about your bill and changing your payment methods - respond within 5 working days</t>
  </si>
  <si>
    <t>B7.25</t>
  </si>
  <si>
    <t>Number not dealt with within Service Standards period</t>
  </si>
  <si>
    <t>B7.26</t>
  </si>
  <si>
    <t>Number of payments for failure to respond (automatic)</t>
  </si>
  <si>
    <t>B7.27</t>
  </si>
  <si>
    <t>Number of payments made from claims for failure to respond</t>
  </si>
  <si>
    <t>B7.28</t>
  </si>
  <si>
    <t xml:space="preserve">Total number of payments for failure to respond </t>
  </si>
  <si>
    <t>B7.29</t>
  </si>
  <si>
    <t>Total amount paid for Service Standards failure</t>
  </si>
  <si>
    <t>Written response to a formal complaint - respond within 5 working days</t>
  </si>
  <si>
    <t>B7.30</t>
  </si>
  <si>
    <t>B7.31</t>
  </si>
  <si>
    <t>B7.32</t>
  </si>
  <si>
    <t>B7.33</t>
  </si>
  <si>
    <t>B7.34</t>
  </si>
  <si>
    <t>Appointments - keeping appointments made more than 24 hours in advance</t>
  </si>
  <si>
    <t>B7.35</t>
  </si>
  <si>
    <t>Number of appointments</t>
  </si>
  <si>
    <t>B7.36</t>
  </si>
  <si>
    <t>% of appointments made which are kept</t>
  </si>
  <si>
    <t>B7.37</t>
  </si>
  <si>
    <t>Number of two hour time banded appointments made</t>
  </si>
  <si>
    <t>B7.38</t>
  </si>
  <si>
    <t>% of two hour time banded appointments made which are kept</t>
  </si>
  <si>
    <t>B7.39</t>
  </si>
  <si>
    <t>Number of Service Standards failure payments paid automatically (keeping appointments)</t>
  </si>
  <si>
    <t>B7.40</t>
  </si>
  <si>
    <t>Number of payments made from claims for failure (keeping appointments)</t>
  </si>
  <si>
    <t>B7.41</t>
  </si>
  <si>
    <t>Total number of Service Standards failure payments made (keeping appointments)</t>
  </si>
  <si>
    <t>B7.42</t>
  </si>
  <si>
    <t>Total amount paid out for Service Standards failure (keeping appointments)</t>
  </si>
  <si>
    <t>£9,150.00</t>
  </si>
  <si>
    <t>Water in gas pipes - give you a call within 2 hours of reporting the fault to give details of what happens next</t>
  </si>
  <si>
    <t>B7.43</t>
  </si>
  <si>
    <t>B7.44</t>
  </si>
  <si>
    <t>B7.45</t>
  </si>
  <si>
    <t>B7.46</t>
  </si>
  <si>
    <t>B7.47</t>
  </si>
  <si>
    <t>Water meters - applications. We will let you know the outcome within 10 working days of your application</t>
  </si>
  <si>
    <t>B7.48</t>
  </si>
  <si>
    <t>B7.49</t>
  </si>
  <si>
    <t>B7.50</t>
  </si>
  <si>
    <t>B7.51</t>
  </si>
  <si>
    <t>B7.52</t>
  </si>
  <si>
    <t>Water pressure - we will tell you the outcome of our investigations within 5 working days</t>
  </si>
  <si>
    <t>B7.53</t>
  </si>
  <si>
    <t>Number of payments made within Service Standards period due to being on the register</t>
  </si>
  <si>
    <t>B7.54</t>
  </si>
  <si>
    <t>B7.55</t>
  </si>
  <si>
    <t>B7.56</t>
  </si>
  <si>
    <t>B7.57</t>
  </si>
  <si>
    <t>B7.58</t>
  </si>
  <si>
    <t>£11,166.67</t>
  </si>
  <si>
    <t>Water quality - affecting the water quality where a 'boil water' or do not use notice' is in place for more than 3 months</t>
  </si>
  <si>
    <t>B7.59</t>
  </si>
  <si>
    <t>Number of restrictions (eg boil notices, do not use notices)</t>
  </si>
  <si>
    <t>B7.60</t>
  </si>
  <si>
    <t>Number of restrictions (eg boil notices, do not use notices) in place for more than 3 months</t>
  </si>
  <si>
    <t>B7.61</t>
  </si>
  <si>
    <t>Number of Service Standards failure payments made from claims (water quality)</t>
  </si>
  <si>
    <t>B7.62</t>
  </si>
  <si>
    <t>Total amount paid out for failure (water quality)</t>
  </si>
  <si>
    <t>£0.00</t>
  </si>
  <si>
    <t>Connection Services - where evidence confirms that we have caused a delay</t>
  </si>
  <si>
    <t>B7.63</t>
  </si>
  <si>
    <t>Number not dealt within the Service Standards period (≤32mm outside diameter pipe)</t>
  </si>
  <si>
    <t>B7.64</t>
  </si>
  <si>
    <t>Number not dealt within the Service Standards period (&gt;32mm outside diameter pipe)</t>
  </si>
  <si>
    <t>B7.65</t>
  </si>
  <si>
    <t>Number of payments made from claims for failure to respond (≤32mm outside diameter pipe)</t>
  </si>
  <si>
    <t>B7.66</t>
  </si>
  <si>
    <t>Number of payments made from claims for failure to respond (&gt;32mm outside diameter pipe)</t>
  </si>
  <si>
    <t>B7.67</t>
  </si>
  <si>
    <t>Total number of payments made from claims for failure to respond</t>
  </si>
  <si>
    <t>B7.68</t>
  </si>
  <si>
    <t>Ex gratia payments made</t>
  </si>
  <si>
    <t>B7.69</t>
  </si>
  <si>
    <t>Total number of ex-gratia payments made</t>
  </si>
  <si>
    <t>B7.70</t>
  </si>
  <si>
    <t>Total amount paid out in ex-gratia payments</t>
  </si>
  <si>
    <t>£126,647.50</t>
  </si>
  <si>
    <t>Major incidents</t>
  </si>
  <si>
    <t>A) Failure to provide information</t>
  </si>
  <si>
    <t>B7.71</t>
  </si>
  <si>
    <t>Number not dealt with within Service Standard period</t>
  </si>
  <si>
    <t>B7.72</t>
  </si>
  <si>
    <t>B7.73</t>
  </si>
  <si>
    <t>B7.74</t>
  </si>
  <si>
    <t>B7.75</t>
  </si>
  <si>
    <t>Total amount paid for Service Standard failure</t>
  </si>
  <si>
    <t>B) Failure to provide alternative supplies</t>
  </si>
  <si>
    <t>B7.76</t>
  </si>
  <si>
    <t>B7.77</t>
  </si>
  <si>
    <t>B7.78</t>
  </si>
  <si>
    <t>B7.79</t>
  </si>
  <si>
    <t>B7.80</t>
  </si>
  <si>
    <t>Table B8: Water infrastructure and sewerage service</t>
  </si>
  <si>
    <t>Report year (Calendar year) 2024</t>
  </si>
  <si>
    <t>Reported</t>
  </si>
  <si>
    <t>Non-reported</t>
  </si>
  <si>
    <t>Other</t>
  </si>
  <si>
    <t>Total</t>
  </si>
  <si>
    <t>Water service - distribution</t>
  </si>
  <si>
    <t>B8.1</t>
  </si>
  <si>
    <t>Mains bursts per 1000 km</t>
  </si>
  <si>
    <t>Sewerage service</t>
  </si>
  <si>
    <t>B8.2</t>
  </si>
  <si>
    <t>Total number of sewer collapses</t>
  </si>
  <si>
    <t>B8.3</t>
  </si>
  <si>
    <t>Sewer collapses per 1000 km</t>
  </si>
  <si>
    <t>B8.4</t>
  </si>
  <si>
    <t>Total number of blockages</t>
  </si>
  <si>
    <t>B8.5</t>
  </si>
  <si>
    <t>Blockages per 1000km</t>
  </si>
  <si>
    <t>Discharges</t>
  </si>
  <si>
    <t>B8.6</t>
  </si>
  <si>
    <t>Number of unsatisfactory intermittent discharges at 31 December of the Report Year</t>
  </si>
  <si>
    <t>B8.7</t>
  </si>
  <si>
    <t>Number of intermittent discharges at 31 December of Report Year</t>
  </si>
  <si>
    <t>B8.8</t>
  </si>
  <si>
    <t>Percentage of unsatisfactory intermittent discharges</t>
  </si>
  <si>
    <t>B8.9</t>
  </si>
  <si>
    <t>Number of discharges monitored at 1 January of Report Year</t>
  </si>
  <si>
    <t>I/C</t>
  </si>
  <si>
    <t>B8.10</t>
  </si>
  <si>
    <t>Number of discharges monitored at 31 December of Report Year</t>
  </si>
  <si>
    <t>B8.11</t>
  </si>
  <si>
    <t>Percentage of discharges monitored</t>
  </si>
  <si>
    <t>B8.12</t>
  </si>
  <si>
    <t>Discharges monitored uptime</t>
  </si>
  <si>
    <t>Not Required</t>
  </si>
  <si>
    <t>B8.13</t>
  </si>
  <si>
    <t xml:space="preserve">Number of spills </t>
  </si>
  <si>
    <t>B8.14</t>
  </si>
  <si>
    <t xml:space="preserve">Average number of spills per monitored discharge </t>
  </si>
  <si>
    <t>B8.15</t>
  </si>
  <si>
    <t>Volume of spills</t>
  </si>
  <si>
    <t>m3</t>
  </si>
  <si>
    <t>B8.16</t>
  </si>
  <si>
    <t xml:space="preserve">Total duration of spills </t>
  </si>
  <si>
    <t>hours:minutes:seconds</t>
  </si>
  <si>
    <t>124146:05:32</t>
  </si>
  <si>
    <t>84231:27:14</t>
  </si>
  <si>
    <t xml:space="preserve">Leakage </t>
  </si>
  <si>
    <t>B8.17</t>
  </si>
  <si>
    <t>Leakage</t>
  </si>
  <si>
    <t>B8.18</t>
  </si>
  <si>
    <t>Total leakage (post-MLE adjustment)</t>
  </si>
  <si>
    <t>Ml/d</t>
  </si>
  <si>
    <t>B8.19</t>
  </si>
  <si>
    <t>Net distribution input treated water (water put into supply)</t>
  </si>
  <si>
    <t>B8.20</t>
  </si>
  <si>
    <t>Leakage target</t>
  </si>
  <si>
    <t>B8.21</t>
  </si>
  <si>
    <t xml:space="preserve">Leakage performance against the target </t>
  </si>
  <si>
    <t xml:space="preserve">Date:  </t>
  </si>
  <si>
    <t>Table B9: SoSI summary</t>
  </si>
  <si>
    <t>B9a
1 in 40 LoS
Dry Year Annual Average</t>
  </si>
  <si>
    <t>B9b
1 in 40 LoS
Critical Period</t>
  </si>
  <si>
    <t>B9c
1 in 100 LoS
Dry Year Annual Average</t>
  </si>
  <si>
    <t>B9d
1 in 100 LoS
Critical Period</t>
  </si>
  <si>
    <t>B9e
1 in 150 LoS
Dry Year Annual Average</t>
  </si>
  <si>
    <t>B9f
1 in 150 LoS
Critical Period</t>
  </si>
  <si>
    <t>Security of Supply Index</t>
  </si>
  <si>
    <t>B9.1</t>
  </si>
  <si>
    <t>Count of WRZ</t>
  </si>
  <si>
    <t>B9.2</t>
  </si>
  <si>
    <t>Count of deficit WRZ</t>
  </si>
  <si>
    <t>B9.3</t>
  </si>
  <si>
    <t>Raw SoSI score</t>
  </si>
  <si>
    <t>B9.4</t>
  </si>
  <si>
    <t>Final SoSI score (rounded down)</t>
  </si>
  <si>
    <t>B9.5</t>
  </si>
  <si>
    <t>SoSI performance band</t>
  </si>
  <si>
    <t>text</t>
  </si>
  <si>
    <t>B9.6</t>
  </si>
  <si>
    <t>Percentage of population in surplus zones</t>
  </si>
  <si>
    <t>Security of Supply Index - OPA</t>
  </si>
  <si>
    <t>B9.7</t>
  </si>
  <si>
    <t>Planned SoSI score</t>
  </si>
  <si>
    <t>B9.8</t>
  </si>
  <si>
    <t>Difference from planned SoSI score</t>
  </si>
  <si>
    <t>B9.9</t>
  </si>
  <si>
    <t>Percentage difference from planned SoSI score</t>
  </si>
  <si>
    <t>B9.10</t>
  </si>
  <si>
    <t>Weighted OPA points for SoSI performance against target</t>
  </si>
  <si>
    <t>B9.11</t>
  </si>
  <si>
    <t>Weighted OPA points for SoSI absolute performance</t>
  </si>
  <si>
    <t>B9.12</t>
  </si>
  <si>
    <t>Sum of weighted OPA points</t>
  </si>
  <si>
    <t>Reference table for SoSI absolute performance:</t>
  </si>
  <si>
    <t>SoSI band</t>
  </si>
  <si>
    <t>SoSI score</t>
  </si>
  <si>
    <t>OPA points</t>
  </si>
  <si>
    <t>Weighted OPA points</t>
  </si>
  <si>
    <t>A</t>
  </si>
  <si>
    <t>No deficit against target headroom</t>
  </si>
  <si>
    <t>B</t>
  </si>
  <si>
    <t>90 - 99</t>
  </si>
  <si>
    <t>Marginal deficit against target headroom</t>
  </si>
  <si>
    <t>50 - 89</t>
  </si>
  <si>
    <t>Significant deficit against target headroom</t>
  </si>
  <si>
    <t>D</t>
  </si>
  <si>
    <t>&lt;50</t>
  </si>
  <si>
    <t>Large deficit against target headroom</t>
  </si>
  <si>
    <t>Reference table for SoSI performance against target:</t>
  </si>
  <si>
    <t>-% of target not met</t>
  </si>
  <si>
    <t>&lt;25%</t>
  </si>
  <si>
    <t>Table B9a: Security of Supply Index - 1 in 40 Level of Service - dry year annual average</t>
  </si>
  <si>
    <t>Water Resource Zone</t>
  </si>
  <si>
    <t>WAFU (SEPA definition)             (Ml/d)</t>
  </si>
  <si>
    <t>Bulk imports            (Ml/d)</t>
  </si>
  <si>
    <t>Bulk exports (Ml/d)</t>
  </si>
  <si>
    <t>Dry year distribution input (Ml/d)</t>
  </si>
  <si>
    <t>Reporting year distribution input (Ml/d)</t>
  </si>
  <si>
    <t>Dry year available headroom      (Ml/d)</t>
  </si>
  <si>
    <t>Target headroom  (Ml/d)</t>
  </si>
  <si>
    <t>Surplus/ deficit  (Ml/d)</t>
  </si>
  <si>
    <t>Percentage deficit (%)</t>
  </si>
  <si>
    <t>Zonal population</t>
  </si>
  <si>
    <t>Percentage of total population with headroom deficit</t>
  </si>
  <si>
    <r>
      <rPr>
        <b/>
        <sz val="10"/>
        <color rgb="FF000000"/>
        <rFont val="CG Omega"/>
      </rPr>
      <t>Zonal index (%age deficit</t>
    </r>
    <r>
      <rPr>
        <b/>
        <vertAlign val="superscript"/>
        <sz val="10"/>
        <color rgb="FF000000"/>
        <rFont val="CG Omega"/>
      </rPr>
      <t>2</t>
    </r>
    <r>
      <rPr>
        <b/>
        <sz val="10"/>
        <color rgb="FF000000"/>
        <rFont val="CG Omega"/>
      </rPr>
      <t xml:space="preserve"> x % population affected x 100)</t>
    </r>
  </si>
  <si>
    <t>WRZ000001 - Greenock WRZ</t>
  </si>
  <si>
    <t>WRZ000003 - Amlaird WRZ</t>
  </si>
  <si>
    <t>WRZ000007 - Clatto &amp; Lintrathen &amp; Whitehillocks WRZ</t>
  </si>
  <si>
    <t>WRZ000008 - Perth WRZ</t>
  </si>
  <si>
    <t>WRZ000010 - Killiecrankie &amp; Kenmore WRZ</t>
  </si>
  <si>
    <t>WRZ000011 - Kinloch Rannoch WRZ</t>
  </si>
  <si>
    <t>WRZ000012 - Kirkmichael WRZ</t>
  </si>
  <si>
    <t>WRZ000016 - Castle Moffat &amp; Hopes WRZ</t>
  </si>
  <si>
    <t>WRZ000018 - Invercannie &amp; Mannofield WRZ</t>
  </si>
  <si>
    <t>WRZ000019 - Ballater WRZ</t>
  </si>
  <si>
    <t>WRZ000023 - Herricks WRZ</t>
  </si>
  <si>
    <t>WRZ000024 - Braemar WRZ</t>
  </si>
  <si>
    <t>WRZ000026 - Craighead WRZ</t>
  </si>
  <si>
    <t>WRZ000028 - Crathie WRZ</t>
  </si>
  <si>
    <t>WRZ000030 - Lumsden WRZ</t>
  </si>
  <si>
    <t>WRZ000034 - Tomnavoulin WRZ</t>
  </si>
  <si>
    <t>WRZ000035 - Blairnamarrow WRZ</t>
  </si>
  <si>
    <t>WRZ000036 - Inverness WRZ</t>
  </si>
  <si>
    <t>WRZ000039 - Glenconvinth WRZ</t>
  </si>
  <si>
    <t>WRZ000043 - Tomatin WRZ</t>
  </si>
  <si>
    <t>WRZ000044 - Londornoch WRZ</t>
  </si>
  <si>
    <t>WRZ000045 - Bonar Bridge WRZ</t>
  </si>
  <si>
    <t>WRZ000053 - Invermoriston WRZ</t>
  </si>
  <si>
    <t>WRZ000055 - Aviemore WRZ</t>
  </si>
  <si>
    <t>WRZ000056 - Dalwhinnie WRZ</t>
  </si>
  <si>
    <t>WRZ000057 - Laggan Bridge WRZ</t>
  </si>
  <si>
    <t>WRZ000058 - Loch Calder WRZ</t>
  </si>
  <si>
    <t>WRZ000060 - Durness WRZ</t>
  </si>
  <si>
    <t>WRZ000062 - Kinlochbervie WRZ</t>
  </si>
  <si>
    <t>WRZ000063 - Scourie WRZ</t>
  </si>
  <si>
    <t>WRZ000064 - Altnaharra WRZ</t>
  </si>
  <si>
    <t>WRZ000065 - Savalbeg WRZ</t>
  </si>
  <si>
    <t>WRZ000068 - Backies WRZ</t>
  </si>
  <si>
    <t>WRZ000069 - Lochinver WRZ</t>
  </si>
  <si>
    <t>WRZ000070 - Kylesku WRZ</t>
  </si>
  <si>
    <t>WRZ000071 - Stoer WRZ</t>
  </si>
  <si>
    <t>WRZ000074 - Drumbeg WRZ</t>
  </si>
  <si>
    <t>WRZ000075 - Ullapool WRZ</t>
  </si>
  <si>
    <t>WRZ000076 - Badcaul WRZ</t>
  </si>
  <si>
    <t>WRZ000077 - Achiltibuie WRZ</t>
  </si>
  <si>
    <t>WRZ000079 - Kinlochewe WRZ</t>
  </si>
  <si>
    <t>WRZ000081 - Aultbea WRZ</t>
  </si>
  <si>
    <t>WRZ000082 - Badachro WRZ</t>
  </si>
  <si>
    <t>WRZ000087 - Torridon WRZ</t>
  </si>
  <si>
    <t>WRZ000088 - Shieldaig WRZ</t>
  </si>
  <si>
    <t>WRZ000089 - Alligin WRZ</t>
  </si>
  <si>
    <t>WRZ000090 - Diabeg WRZ</t>
  </si>
  <si>
    <t>WRZ000091 - Applecross WRZ</t>
  </si>
  <si>
    <t>WRZ000092 - Achnasheen WRZ</t>
  </si>
  <si>
    <t>WRZ000103 - Kinlochleven WRZ</t>
  </si>
  <si>
    <t>WRZ000108 - Mallaig WRZ</t>
  </si>
  <si>
    <t>WRZ000109 - Glenuig WRZ</t>
  </si>
  <si>
    <t>WRZ000110 - Acharacle WRZ</t>
  </si>
  <si>
    <t>WRZ000112 - Sanna WRZ</t>
  </si>
  <si>
    <t>WRZ000113 - Kilchoan WRZ</t>
  </si>
  <si>
    <t>WRZ000115 - Inchlaggan WRZ</t>
  </si>
  <si>
    <t>WRZ000116 - Strontian WRZ</t>
  </si>
  <si>
    <t>WRZ000117 - Invergarry WRZ</t>
  </si>
  <si>
    <t>WRZ000119 - Lochaline WRZ</t>
  </si>
  <si>
    <t>WRZ000120 - Drimnin WRZ</t>
  </si>
  <si>
    <t>WRZ000121 - Portree Torvaig WRZ</t>
  </si>
  <si>
    <t>WRZ000123 - Barra WRZ</t>
  </si>
  <si>
    <t>WRZ000126 - Staffin WRZ</t>
  </si>
  <si>
    <t>WRZ000129 - Kilmaluag WRZ</t>
  </si>
  <si>
    <t>WRZ000130 - Dunvegan Osedale WRZ</t>
  </si>
  <si>
    <t>WRZ000131 - Waternish WRZ</t>
  </si>
  <si>
    <t>WRZ000132 - Glendale WRZ</t>
  </si>
  <si>
    <t>WRZ000134 - Bracadale WRZ</t>
  </si>
  <si>
    <t>WRZ000135 - Carbost WRZ</t>
  </si>
  <si>
    <t>WRZ000137 - Teangue WRZ</t>
  </si>
  <si>
    <t>WRZ000142 - Raasay WRZ</t>
  </si>
  <si>
    <t>WRZ000143 - Broadford WRZ</t>
  </si>
  <si>
    <t>WRZ000144 - Glenelg WRZ</t>
  </si>
  <si>
    <t>WRZ000145 - Arnisdale WRZ</t>
  </si>
  <si>
    <t>WRZ000149 - Kyle WRZ</t>
  </si>
  <si>
    <t>WRZ000150 - Lochcarron WRZ</t>
  </si>
  <si>
    <t>WRZ000151 - Poolewe WRZ</t>
  </si>
  <si>
    <t>WRZ000163 - Eday WRZ</t>
  </si>
  <si>
    <t>WRZ000164 - North Hoy WRZ</t>
  </si>
  <si>
    <t>WRZ000165 - South Hoy WRZ</t>
  </si>
  <si>
    <t>WRZ000166 - North Ronaldsay WRZ</t>
  </si>
  <si>
    <t>WRZ000167 - Rousay WRZ</t>
  </si>
  <si>
    <t>WRZ000168 - Sanday WRZ</t>
  </si>
  <si>
    <t>WRZ000170 - Stronsay WRZ</t>
  </si>
  <si>
    <t>WRZ000171 - Westray WRZ</t>
  </si>
  <si>
    <t>WRZ000172 - Eela Water WRZ</t>
  </si>
  <si>
    <t>WRZ000174 - Sandy Loch WRZ</t>
  </si>
  <si>
    <t>WRZ000177 - Yell WRZ</t>
  </si>
  <si>
    <t>WRZ000184 - Unst WRZ</t>
  </si>
  <si>
    <t>WRZ000185 - Whalsay WRZ</t>
  </si>
  <si>
    <t>WRZ000187 - Fetlar WRZ</t>
  </si>
  <si>
    <t>WRZ000188 - Skerries WRZ</t>
  </si>
  <si>
    <t>WRZ000189 - Fair Isle WRZ</t>
  </si>
  <si>
    <t>WRZ000190 - Foula WRZ</t>
  </si>
  <si>
    <t>WRZ000191 - Papa Stour WRZ</t>
  </si>
  <si>
    <t>WRZ000192 - West Lewis WRZ</t>
  </si>
  <si>
    <t>WRZ000194 - Uig WRZ</t>
  </si>
  <si>
    <t>WRZ000196 - Ness WRZ</t>
  </si>
  <si>
    <t>WRZ000198 - Stornoway WRZ</t>
  </si>
  <si>
    <t>WRZ000199 - North Lochs WRZ</t>
  </si>
  <si>
    <t>WRZ000205 - Cliasmol WRZ</t>
  </si>
  <si>
    <t>WRZ000206 - Ardvourlie WRZ</t>
  </si>
  <si>
    <t>WRZ000207 - Tarbert (WI) WRZ</t>
  </si>
  <si>
    <t>WRZ000209 - Meavaig WRZ</t>
  </si>
  <si>
    <t>WRZ000215 - Lochmaddy WRZ</t>
  </si>
  <si>
    <t>WRZ000217 - Benbecula WRZ</t>
  </si>
  <si>
    <t>WRZ000218 - South Uist WRZ</t>
  </si>
  <si>
    <t>WRZ000221 - Fife WRZ</t>
  </si>
  <si>
    <t>WRZ000223 - Roberton WRZ</t>
  </si>
  <si>
    <t>WRZ000224 - Howdenwells &amp; Manse Street WRZ</t>
  </si>
  <si>
    <t>WRZ000226 - Innerleithen WRZ</t>
  </si>
  <si>
    <t>WRZ000227 - Rawburn WRZ</t>
  </si>
  <si>
    <t>WRZ000232 - Newcastleton WRZ</t>
  </si>
  <si>
    <t>WRZ000236 - Penwhirn &amp; Auchneel WRZ</t>
  </si>
  <si>
    <t>WRZ000237 - Black Esk &amp; Kettleton &amp; Moffat WRZ</t>
  </si>
  <si>
    <t>WRZ000239 - Carsphairn WRZ</t>
  </si>
  <si>
    <t>WRZ000240 - Lochinvar &amp; Glengap &amp; Cargen WRZ</t>
  </si>
  <si>
    <t>WRZ000241 - Terregles &amp; Killylour &amp; Larchfield WRZ</t>
  </si>
  <si>
    <t>WRZ000247 - Tyndrum WRZ</t>
  </si>
  <si>
    <t>WRZ000248 - Killin WRZ</t>
  </si>
  <si>
    <t>WRZ000249 - Lochearnhead WRZ</t>
  </si>
  <si>
    <t>WRZ000250 - Strathyre WRZ</t>
  </si>
  <si>
    <t>WRZ000251 - Ardeonaig WRZ</t>
  </si>
  <si>
    <t>WRZ000252 - Balquhidder WRZ</t>
  </si>
  <si>
    <t>WRZ000253 - Brig o' Turk WRZ</t>
  </si>
  <si>
    <t>WRZ000254 - Crianlarich WRZ</t>
  </si>
  <si>
    <t>WRZ000255 - Belmore WRZ</t>
  </si>
  <si>
    <t>WRZ000256 - Ardfern WRZ</t>
  </si>
  <si>
    <t>WRZ000257 - Ardrishaig WRZ</t>
  </si>
  <si>
    <t>WRZ000258 - Arinagour WRZ</t>
  </si>
  <si>
    <t>WRZ000259 - Ballygrant WRZ</t>
  </si>
  <si>
    <t>WRZ000260 - Bunessan WRZ</t>
  </si>
  <si>
    <t>WRZ000261 - Campbeltown WRZ</t>
  </si>
  <si>
    <t>WRZ000262 - Carradale WRZ</t>
  </si>
  <si>
    <t>WRZ000263 - Carrick Castle WRZ</t>
  </si>
  <si>
    <t>WRZ000264 - Cladich WRZ</t>
  </si>
  <si>
    <t>WRZ000265 - Colonsay WRZ</t>
  </si>
  <si>
    <t>WRZ000266 - Craighouse WRZ</t>
  </si>
  <si>
    <t>WRZ000268 - Dalmally WRZ</t>
  </si>
  <si>
    <t>WRZ000269 - Dervaig WRZ</t>
  </si>
  <si>
    <t>WRZ000270 - Gigha WRZ</t>
  </si>
  <si>
    <t>WRZ000271 - Inveraray WRZ</t>
  </si>
  <si>
    <t>WRZ000272 - Kilberry WRZ</t>
  </si>
  <si>
    <t>WRZ000273 - Kilchrenan WRZ</t>
  </si>
  <si>
    <t>WRZ000274 - Kilmelford WRZ</t>
  </si>
  <si>
    <t>WRZ000275 - Lochgoilhead WRZ</t>
  </si>
  <si>
    <t>WRZ000277 - Port Charlotte WRZ</t>
  </si>
  <si>
    <t>WRZ000278 - Saddell WRZ</t>
  </si>
  <si>
    <t>WRZ000279 - Tarbert (A&amp;B) WRZ</t>
  </si>
  <si>
    <t>WRZ000280 - Tiree WRZ</t>
  </si>
  <si>
    <t>WRZ000281 - Tobermory WRZ</t>
  </si>
  <si>
    <t>WRZ000282 - Torra WRZ</t>
  </si>
  <si>
    <t>WRZ000283 - Tullich WRZ</t>
  </si>
  <si>
    <t>WRZ000284 - Balmichael WRZ</t>
  </si>
  <si>
    <t>WRZ000285 - Corrie WRZ</t>
  </si>
  <si>
    <t>WRZ000287 - Dhu Loch &amp; Loch Ascog WRZ</t>
  </si>
  <si>
    <t>WRZ000289 - Loch Eck WRZ</t>
  </si>
  <si>
    <t>WRZ000290 - Tighnabruaich WRZ</t>
  </si>
  <si>
    <t>WRZ000295 - Lochranza WRZ</t>
  </si>
  <si>
    <t>WRZ000300 - Geocrab WRZ</t>
  </si>
  <si>
    <t>WRZ000301 - Tomich WRZ</t>
  </si>
  <si>
    <t>WRZ000303 - Laid WRZ</t>
  </si>
  <si>
    <t>WRZ000305 - Fort William WRZ</t>
  </si>
  <si>
    <t>WRZ000309 - Rhenigidale WRZ</t>
  </si>
  <si>
    <t>WRZ000311 - Earlish WRZ</t>
  </si>
  <si>
    <t>WRZ000312 - Dumbarton WRZ</t>
  </si>
  <si>
    <t>WRZ000313 - Edinburgh &amp; Lothian WRZ</t>
  </si>
  <si>
    <t>WRZ000314 - Glasgow WRZ</t>
  </si>
  <si>
    <t>WRZ000318 - Picketlaw WRZ</t>
  </si>
  <si>
    <t>WRZ000320 - Pateshill WRZ</t>
  </si>
  <si>
    <t>WRZ000321 - Burncrooks WRZ</t>
  </si>
  <si>
    <t>WRZ000323 - Lismore WRZ</t>
  </si>
  <si>
    <t>WRZ000324 - Eredine WRZ</t>
  </si>
  <si>
    <t>WRZ000325 - Harris Bedersaig WRZ</t>
  </si>
  <si>
    <t>WRZ000326 - Afton WRZ</t>
  </si>
  <si>
    <t>WRZ000327 - Bradan WRZ</t>
  </si>
  <si>
    <t>WRZ000328 - Penwhapple WRZ</t>
  </si>
  <si>
    <t>WRZ000329 - Muirdykes &amp; Camphill WRZ</t>
  </si>
  <si>
    <t>WRZ000330 - Turriff &amp; Badentinan &amp; Glenlatterach WRZ</t>
  </si>
  <si>
    <t>WRZ000331 - Forehill WRZ</t>
  </si>
  <si>
    <t>WRZ000332 - Assynt WRZ</t>
  </si>
  <si>
    <t>WRZ000333 - Newmore WRZ</t>
  </si>
  <si>
    <t>WRZ000334 - Boardhouse WRZ</t>
  </si>
  <si>
    <t>WRZ000335 - Kirbister WRZ</t>
  </si>
  <si>
    <t>WRZ000336 - Carron Valley WRZ</t>
  </si>
  <si>
    <t>WRZ000337 - Turret WRZ</t>
  </si>
  <si>
    <t>WRZ000338 - Daer &amp; Camps WRZ</t>
  </si>
  <si>
    <t>WRZ000339 - Coulter WRZ</t>
  </si>
  <si>
    <t>Table B9b: Security of Supply Index - 1 in 40 Level of Service - critical period</t>
  </si>
  <si>
    <t>Table B9c: Security of Supply Index - 1 in 100 Level of Service - dry year annual average</t>
  </si>
  <si>
    <t>Table B9d: Security of Supply Index - 1 in 100 Level of Service - critical period</t>
  </si>
  <si>
    <t>Table B9e: Security of Supply Index - 1 in 150 Level of Service - dry year annual average</t>
  </si>
  <si>
    <t>Table B9f: Security of Supply Index - 1 in 150 Level of Service - critical period</t>
  </si>
  <si>
    <t>Zonal index (%age deficit2 x % population affected x 100)</t>
  </si>
  <si>
    <t>DWQR</t>
  </si>
  <si>
    <t>Table B10: Scottish Water compliance with Water Quality Regulations (Calendar year to end December 2024)</t>
  </si>
  <si>
    <t>Line ref.</t>
  </si>
  <si>
    <t>Field type</t>
  </si>
  <si>
    <t>Parametric compliance</t>
  </si>
  <si>
    <t>Water treatment works</t>
  </si>
  <si>
    <t>Storage points</t>
  </si>
  <si>
    <t>Consumer tap</t>
  </si>
  <si>
    <t>Parameter name</t>
  </si>
  <si>
    <t>Test count</t>
  </si>
  <si>
    <t>Failures</t>
  </si>
  <si>
    <t>Sites failing</t>
  </si>
  <si>
    <t>Calculated compliance</t>
  </si>
  <si>
    <t>Zones failing</t>
  </si>
  <si>
    <t>B10.1</t>
  </si>
  <si>
    <t>Aluminium (Total)</t>
  </si>
  <si>
    <t>nr / %</t>
  </si>
  <si>
    <t> </t>
  </si>
  <si>
    <t>B10.2</t>
  </si>
  <si>
    <t>Clostridium perfringens</t>
  </si>
  <si>
    <t>B10.3</t>
  </si>
  <si>
    <t>Coliform Bacteria</t>
  </si>
  <si>
    <t>B10.4</t>
  </si>
  <si>
    <t>E. coli</t>
  </si>
  <si>
    <t>B10.5</t>
  </si>
  <si>
    <t>Enterococci</t>
  </si>
  <si>
    <t>B10.6</t>
  </si>
  <si>
    <t>Hydrogen ion (pH)</t>
  </si>
  <si>
    <t>B10.7</t>
  </si>
  <si>
    <t>Iron (Total)</t>
  </si>
  <si>
    <t>B10.8</t>
  </si>
  <si>
    <t>Lead (Total)</t>
  </si>
  <si>
    <t>B10.9</t>
  </si>
  <si>
    <t>Manganese (Total)</t>
  </si>
  <si>
    <t>B10.10</t>
  </si>
  <si>
    <t>Nickel (Total)</t>
  </si>
  <si>
    <t>B10.11</t>
  </si>
  <si>
    <t xml:space="preserve">Pesticides </t>
  </si>
  <si>
    <t>B10.12</t>
  </si>
  <si>
    <t>Total Trihalomethanes</t>
  </si>
  <si>
    <t>B10.13</t>
  </si>
  <si>
    <t>All other parameters</t>
  </si>
  <si>
    <t>B10.14</t>
  </si>
  <si>
    <t>All Parameters</t>
  </si>
  <si>
    <t>Cryptosporidium at water treatment works</t>
  </si>
  <si>
    <t>Sample count</t>
  </si>
  <si>
    <t>No. detections</t>
  </si>
  <si>
    <t>No. sites with oocysts</t>
  </si>
  <si>
    <t>No. viable oocysts</t>
  </si>
  <si>
    <t xml:space="preserve">No. sites with viable oocysts </t>
  </si>
  <si>
    <t>B10.15</t>
  </si>
  <si>
    <t>Total Compliance (for OPA)</t>
  </si>
  <si>
    <t>Total compliance</t>
  </si>
  <si>
    <t>B10.15a</t>
  </si>
  <si>
    <t>Total compliance including Cryptosporidium compliance</t>
  </si>
  <si>
    <t>B10.15b</t>
  </si>
  <si>
    <t>Total compliance including Cryptosporidium compliance (for OPA)</t>
  </si>
  <si>
    <t>B10.15c</t>
  </si>
  <si>
    <t>Total compliance including Cryptosporidium compliance (regulatory baseline)</t>
  </si>
  <si>
    <t>Enforcement</t>
  </si>
  <si>
    <t>Water quality</t>
  </si>
  <si>
    <t>NIS</t>
  </si>
  <si>
    <t>B10.16</t>
  </si>
  <si>
    <t>No. of enforcement notices issued</t>
  </si>
  <si>
    <t>B10.16a</t>
  </si>
  <si>
    <t>No. of enforcement notices active</t>
  </si>
  <si>
    <t>B10.17</t>
  </si>
  <si>
    <t>No. of letters of commitment issued</t>
  </si>
  <si>
    <t>B10.17a</t>
  </si>
  <si>
    <t>No. of letters of commitment active</t>
  </si>
  <si>
    <t>Incidents</t>
  </si>
  <si>
    <t>Number</t>
  </si>
  <si>
    <t>B10.18</t>
  </si>
  <si>
    <t xml:space="preserve">No. of water quality incidents </t>
  </si>
  <si>
    <t>Consumer contacts to Scottish Water</t>
  </si>
  <si>
    <t>WQ Chlorine taste/smell</t>
  </si>
  <si>
    <t>WQ colour other</t>
  </si>
  <si>
    <t>WQ discoloured water</t>
  </si>
  <si>
    <t>WQ illness due to water</t>
  </si>
  <si>
    <t>WQ metallic taste</t>
  </si>
  <si>
    <t>WQ milky cloudy water</t>
  </si>
  <si>
    <t>WQ musty/earthy taste/smell</t>
  </si>
  <si>
    <t>WQ organisms in water</t>
  </si>
  <si>
    <t>WQ particles in water</t>
  </si>
  <si>
    <t>WQ solvent/fuel taste/smell</t>
  </si>
  <si>
    <t>WQ taste/smell Other</t>
  </si>
  <si>
    <t>WQ TCP/chemical taste/smell</t>
  </si>
  <si>
    <t>B10.19</t>
  </si>
  <si>
    <t>No. of consumer contacts received by SW (all methods) about subject</t>
  </si>
  <si>
    <t>B10.20</t>
  </si>
  <si>
    <t>Telephone</t>
  </si>
  <si>
    <t>B10.21</t>
  </si>
  <si>
    <t>Social media</t>
  </si>
  <si>
    <t>B10.22</t>
  </si>
  <si>
    <t xml:space="preserve">Complaints to DWQR </t>
  </si>
  <si>
    <t>Total received</t>
  </si>
  <si>
    <t>Upheld</t>
  </si>
  <si>
    <t>B10.23</t>
  </si>
  <si>
    <t>No. of 2nd tier complaints about WQ received / upheld by DWQR</t>
  </si>
  <si>
    <t>BX</t>
  </si>
  <si>
    <t>Lead</t>
  </si>
  <si>
    <t>Calendar year to end December 2024</t>
  </si>
  <si>
    <t>Financial year 2024-25</t>
  </si>
  <si>
    <t>B10.24</t>
  </si>
  <si>
    <t>Estimated number of lead pipes remaining in public supply</t>
  </si>
  <si>
    <t>B10.25</t>
  </si>
  <si>
    <t>Indicator of lead in customers supply pipes</t>
  </si>
  <si>
    <t>Comments</t>
  </si>
  <si>
    <t>Prepared by:  ……………………………………………..</t>
  </si>
  <si>
    <t>Checked by:  ……………………………………………..</t>
  </si>
  <si>
    <t>SEPA Annual Report to the Water Industry Commission for Scotland</t>
  </si>
  <si>
    <t xml:space="preserve"> </t>
  </si>
  <si>
    <t>Table 11a: Pollution incidents</t>
  </si>
  <si>
    <t>Calendar Year 2024</t>
  </si>
  <si>
    <t>Category  1</t>
  </si>
  <si>
    <t>Category 2</t>
  </si>
  <si>
    <t xml:space="preserve">Category 3 </t>
  </si>
  <si>
    <t>Sewage related premises</t>
  </si>
  <si>
    <t>Total number</t>
  </si>
  <si>
    <t>Total number (Cat 1-3 incidents)</t>
  </si>
  <si>
    <t>B11a.1</t>
  </si>
  <si>
    <t>Sewage treatment works</t>
  </si>
  <si>
    <t>B11a.2</t>
  </si>
  <si>
    <t>Storm tank</t>
  </si>
  <si>
    <t>B11a.3</t>
  </si>
  <si>
    <t>Combined sewer overflow</t>
  </si>
  <si>
    <t>B11a.4</t>
  </si>
  <si>
    <t>Foul sewer</t>
  </si>
  <si>
    <t>B11a.5</t>
  </si>
  <si>
    <t>Pumping station</t>
  </si>
  <si>
    <t>B11a.6</t>
  </si>
  <si>
    <t>Rising mains</t>
  </si>
  <si>
    <t>B11a.7</t>
  </si>
  <si>
    <t>B11a.8</t>
  </si>
  <si>
    <t>Number of incidents where site compliant with discharge consent</t>
  </si>
  <si>
    <t>Water and surface water related premises</t>
  </si>
  <si>
    <t>B11a.9</t>
  </si>
  <si>
    <t>B11a.10</t>
  </si>
  <si>
    <t>Water distribution system</t>
  </si>
  <si>
    <t>B11a.11</t>
  </si>
  <si>
    <t>Surface water outfall</t>
  </si>
  <si>
    <t>B11a.12</t>
  </si>
  <si>
    <t>B11a.13</t>
  </si>
  <si>
    <t>Total (sewage and water and surface water) related premises (automatically calculated)</t>
  </si>
  <si>
    <t>B11a.14</t>
  </si>
  <si>
    <t>Total (sewage and water and surface water) number of Incidents where site compliant with discharge consent (automatically calculated)</t>
  </si>
  <si>
    <t>B11a.15</t>
  </si>
  <si>
    <t>Total number of all category 1-3 incidents (automatically calculated)</t>
  </si>
  <si>
    <t>B11a.16</t>
  </si>
  <si>
    <t>Total number where site compliant with consent (automatically calculated)</t>
  </si>
  <si>
    <t>B11a.17</t>
  </si>
  <si>
    <t>Total number of water company self reported incidents</t>
  </si>
  <si>
    <t>Table 11b: Compliance</t>
  </si>
  <si>
    <t>Line 
ref.</t>
  </si>
  <si>
    <t>AR22 ref.</t>
  </si>
  <si>
    <t>Calendar year 2024</t>
  </si>
  <si>
    <t>NUMERIC LICENCES</t>
  </si>
  <si>
    <t>Water Environment (Controlled Activities) Regulations 2005 (CAR)</t>
  </si>
  <si>
    <t>A) Sewage treatment works: Total number</t>
  </si>
  <si>
    <t>B11b.1</t>
  </si>
  <si>
    <t>No. of wastewater treatment works on register during year (in force)</t>
  </si>
  <si>
    <t>11b.1</t>
  </si>
  <si>
    <t>B11b.2</t>
  </si>
  <si>
    <t>No. of wastewater treatment works assessed for compliance</t>
  </si>
  <si>
    <t>11b.2</t>
  </si>
  <si>
    <t>B11b.3</t>
  </si>
  <si>
    <t>No. of wastewater treatment works confirmed failing in year</t>
  </si>
  <si>
    <t>11b.3</t>
  </si>
  <si>
    <t>B11b.4</t>
  </si>
  <si>
    <t>%. of wastewater treatment works compliant with licence in the year</t>
  </si>
  <si>
    <t>11b.4</t>
  </si>
  <si>
    <t>B) Look-up table lower tier licences</t>
  </si>
  <si>
    <t>B11b.5</t>
  </si>
  <si>
    <t>11b.5</t>
  </si>
  <si>
    <t>B11b.6</t>
  </si>
  <si>
    <t>11b.6</t>
  </si>
  <si>
    <t>B11b.7</t>
  </si>
  <si>
    <t>11b.7</t>
  </si>
  <si>
    <t>B11b.8</t>
  </si>
  <si>
    <t>11b.8</t>
  </si>
  <si>
    <t>C) Upper tier licences</t>
  </si>
  <si>
    <t>B11b.9</t>
  </si>
  <si>
    <t>No. of wastewater treatment works on register during year (in force).</t>
  </si>
  <si>
    <t>11b.9</t>
  </si>
  <si>
    <t>B11b.10</t>
  </si>
  <si>
    <t>11b.10</t>
  </si>
  <si>
    <t>B11b.11</t>
  </si>
  <si>
    <t>11b.11</t>
  </si>
  <si>
    <t>B11b.12</t>
  </si>
  <si>
    <t>11b.12</t>
  </si>
  <si>
    <t>D) Single tier licences</t>
  </si>
  <si>
    <t>B11b.13</t>
  </si>
  <si>
    <t>11b.13</t>
  </si>
  <si>
    <t>B11b.14</t>
  </si>
  <si>
    <t>11b.14</t>
  </si>
  <si>
    <t>B11b.15</t>
  </si>
  <si>
    <t>11b.15</t>
  </si>
  <si>
    <t>B11b.16</t>
  </si>
  <si>
    <t>11b.16</t>
  </si>
  <si>
    <t>F) wastewater treatment works confirmed as failing (CAR)</t>
  </si>
  <si>
    <t>B11b.21</t>
  </si>
  <si>
    <t>Number of wastewater treatment works confirmed as failing (CAR)</t>
  </si>
  <si>
    <t>11b.21</t>
  </si>
  <si>
    <t>B11b.22</t>
  </si>
  <si>
    <t>Total population equivalent confirmed as failing</t>
  </si>
  <si>
    <t>11b.22</t>
  </si>
  <si>
    <t>B11b.23</t>
  </si>
  <si>
    <t>Total population equivalent served by WwTWs (resident) (numeric licences)</t>
  </si>
  <si>
    <t>11b.23</t>
  </si>
  <si>
    <t>B11b.24</t>
  </si>
  <si>
    <t>Percentage population equivalent confirmed as failing</t>
  </si>
  <si>
    <t>11b.24</t>
  </si>
  <si>
    <t>Urban Wastewater Treatment Directive (UWWTD)</t>
  </si>
  <si>
    <t xml:space="preserve">G) UWWTD </t>
  </si>
  <si>
    <t>B11b.25</t>
  </si>
  <si>
    <t>11b.25</t>
  </si>
  <si>
    <t>B11b.26</t>
  </si>
  <si>
    <t>11b.26</t>
  </si>
  <si>
    <t>B11b.27</t>
  </si>
  <si>
    <t>11b.27</t>
  </si>
  <si>
    <t>B11b.28</t>
  </si>
  <si>
    <t>11b.28</t>
  </si>
  <si>
    <t>Overall performance assessment (OPA) licence measure</t>
  </si>
  <si>
    <t>H) Wastewater treatment works confirmed as failing (OPA criteria only)</t>
  </si>
  <si>
    <t>B11b.29</t>
  </si>
  <si>
    <t>Number of wastewater treatment works confirmed as failing (OPA)</t>
  </si>
  <si>
    <t>11b.29</t>
  </si>
  <si>
    <t>B11b.30</t>
  </si>
  <si>
    <t>11b.30</t>
  </si>
  <si>
    <t>B11b.31</t>
  </si>
  <si>
    <t>11b.31</t>
  </si>
  <si>
    <t>B11b.32</t>
  </si>
  <si>
    <t>11b.32</t>
  </si>
  <si>
    <t>B11b.33</t>
  </si>
  <si>
    <t>Number of wastewater treatment works confirmed as failing (OPA) (SR15 equivalent)</t>
  </si>
  <si>
    <t>B11b.34</t>
  </si>
  <si>
    <t>Total population equivalent confirmed as failing (SR15 equivalent)</t>
  </si>
  <si>
    <t>B11b.35</t>
  </si>
  <si>
    <t>Total population equivalent served by WwTWs (resident) (numeric licences) (SR15 equivalent)</t>
  </si>
  <si>
    <t>B11b.36</t>
  </si>
  <si>
    <t>Percentage population equivalent confirmed as failing (SR15 OPA equivalent)</t>
  </si>
  <si>
    <t>Table 11c: Wastewater treatment works confirmed as failing</t>
  </si>
  <si>
    <t>WASTEWATER TREATMENT WORKS (including septic tanks and crude outfalls)</t>
  </si>
  <si>
    <t>Calendar year to end of December 2024</t>
  </si>
  <si>
    <t>31st December 2024</t>
  </si>
  <si>
    <t>31st March 2025</t>
  </si>
  <si>
    <t>CAR</t>
  </si>
  <si>
    <t>UWWTD</t>
  </si>
  <si>
    <t>OPA**</t>
  </si>
  <si>
    <t>UWWT</t>
  </si>
  <si>
    <t>ASSET No.</t>
  </si>
  <si>
    <t>CAR LICENCE NUMBER</t>
  </si>
  <si>
    <t>ASSET NAME</t>
  </si>
  <si>
    <t xml:space="preserve">LICENCE TYPE </t>
  </si>
  <si>
    <t>Compliant / Failed (C or F)</t>
  </si>
  <si>
    <t>Parameter(s) failed*</t>
  </si>
  <si>
    <t>PE</t>
  </si>
  <si>
    <t>("2 Tier", "1 Tier", "Other")</t>
  </si>
  <si>
    <t>LT</t>
  </si>
  <si>
    <t>UT</t>
  </si>
  <si>
    <t>ALL</t>
  </si>
  <si>
    <t>(2 Tier, 1 Tier, Other)</t>
  </si>
  <si>
    <t>STW001435</t>
  </si>
  <si>
    <t>CAR/L/1004222</t>
  </si>
  <si>
    <t>Aberchirder</t>
  </si>
  <si>
    <t>2 Tier</t>
  </si>
  <si>
    <t>F</t>
  </si>
  <si>
    <t>BOD</t>
  </si>
  <si>
    <t>STW001546</t>
  </si>
  <si>
    <t>CAR/L/1002913</t>
  </si>
  <si>
    <t>Balmedie</t>
  </si>
  <si>
    <t>pH</t>
  </si>
  <si>
    <t>STW002317</t>
  </si>
  <si>
    <t>CAR/L/1008721</t>
  </si>
  <si>
    <t>Aviemore</t>
  </si>
  <si>
    <t>Suspended Solids, Iron</t>
  </si>
  <si>
    <t>Iron - Annual Mean Consent</t>
  </si>
  <si>
    <t>STW003782</t>
  </si>
  <si>
    <t>CAR/L/1026247</t>
  </si>
  <si>
    <t>Canonbie</t>
  </si>
  <si>
    <t>Suspended Solids</t>
  </si>
  <si>
    <t>STW001249</t>
  </si>
  <si>
    <t>CAR/L/1001671</t>
  </si>
  <si>
    <t>Croy</t>
  </si>
  <si>
    <t>STW002228</t>
  </si>
  <si>
    <t>CAR/L/1001221</t>
  </si>
  <si>
    <t>Blackridge</t>
  </si>
  <si>
    <t>Ammonia</t>
  </si>
  <si>
    <t>STW002048</t>
  </si>
  <si>
    <t>CAR/L/1001094</t>
  </si>
  <si>
    <t>Dairsie</t>
  </si>
  <si>
    <t>STW000218</t>
  </si>
  <si>
    <t>CAR/L/1003363</t>
  </si>
  <si>
    <t>Daldowie</t>
  </si>
  <si>
    <t>STW001841</t>
  </si>
  <si>
    <t>CAR/L/1001704</t>
  </si>
  <si>
    <t>Drumlithie</t>
  </si>
  <si>
    <t>STW002078</t>
  </si>
  <si>
    <t>CAR/L/1000954</t>
  </si>
  <si>
    <t>Gifford</t>
  </si>
  <si>
    <t>STW001969</t>
  </si>
  <si>
    <t>CAR/L/1001222</t>
  </si>
  <si>
    <t>East Calder</t>
  </si>
  <si>
    <t>STW001562</t>
  </si>
  <si>
    <t>CAR/L/1008828</t>
  </si>
  <si>
    <t>Hatton of Cruden</t>
  </si>
  <si>
    <t>E.coli</t>
  </si>
  <si>
    <t>STW001817</t>
  </si>
  <si>
    <t>CAR/L/1001227</t>
  </si>
  <si>
    <t>Fettercairn</t>
  </si>
  <si>
    <t>STW000488</t>
  </si>
  <si>
    <t>CAR/L/1003422</t>
  </si>
  <si>
    <t>Luss</t>
  </si>
  <si>
    <t>STW000538</t>
  </si>
  <si>
    <t>CAR/L/1003436</t>
  </si>
  <si>
    <t>Neilston</t>
  </si>
  <si>
    <t>Chromium</t>
  </si>
  <si>
    <t>Bacti Samples Taken by SEPA</t>
  </si>
  <si>
    <t>STW001543</t>
  </si>
  <si>
    <t>CAR/L/1003845</t>
  </si>
  <si>
    <t>Nigg</t>
  </si>
  <si>
    <t>BOD, COD</t>
  </si>
  <si>
    <t>STW001849</t>
  </si>
  <si>
    <t>CAR/L/1001707</t>
  </si>
  <si>
    <t>Kinneff</t>
  </si>
  <si>
    <t>STW000560</t>
  </si>
  <si>
    <t>CAR/L/1003421</t>
  </si>
  <si>
    <t>Ochiltree</t>
  </si>
  <si>
    <t>STW002266</t>
  </si>
  <si>
    <t>CAR/L/1001447</t>
  </si>
  <si>
    <t>Kirknewton (Ritchie Camp)</t>
  </si>
  <si>
    <t>STW001453</t>
  </si>
  <si>
    <t>CAR/L/1003858</t>
  </si>
  <si>
    <t>Sauchen</t>
  </si>
  <si>
    <t>STW002386</t>
  </si>
  <si>
    <t>CAR/L/1008813</t>
  </si>
  <si>
    <t>South Queensferry</t>
  </si>
  <si>
    <t>STW003713</t>
  </si>
  <si>
    <t>CAR/L/1002984</t>
  </si>
  <si>
    <t>St Margarets Hope</t>
  </si>
  <si>
    <t>STW001968</t>
  </si>
  <si>
    <t>CAR/L/1001528</t>
  </si>
  <si>
    <t>Penicuik</t>
  </si>
  <si>
    <t>BOD, Suspended Solids, Iron</t>
  </si>
  <si>
    <t xml:space="preserve">* BOD, COD, SS, NH3, pH, Scheme in breach of statutory deadlines, etc. For UWWTD failures specify: Reporting, Audit, Insufficient samples, BOD UT, BOD LUT, COD UT, COD LUT or Annual average (or a combination of these). </t>
  </si>
  <si>
    <t>** Please follow OPA criteria as described in the "Ofwat OPA guidance" worksheet</t>
  </si>
  <si>
    <t>Levels of Service analysis</t>
  </si>
  <si>
    <t xml:space="preserve">1) The Levels of Service analysis only includes BOD LUT and P failures for UWWT reporting </t>
  </si>
  <si>
    <t>2) In the Levels of Service analysis, where a WWTW failures both the LUT part of its CAR licence and the BOD LUT or P UWWT licence condition, the failure is reported against the CAR licence only</t>
  </si>
  <si>
    <t>FAILING PE (OPA)</t>
  </si>
  <si>
    <t>TOTAL NUMERICALLY LICENSED PE (OPA)</t>
  </si>
  <si>
    <t>%PE FAILING (OPA)</t>
  </si>
  <si>
    <t>LOWER TIER FAILING</t>
  </si>
  <si>
    <t>LOWER TIER FAILING (CAR)</t>
  </si>
  <si>
    <t>UPPER TIER FAILING</t>
  </si>
  <si>
    <t>UPPER TIER FAILING (CAR)</t>
  </si>
  <si>
    <t>SINGLE TIER FAILING</t>
  </si>
  <si>
    <t>SINGLE TIER FAILING (CAR)</t>
  </si>
  <si>
    <t>TOTAL FAILING</t>
  </si>
  <si>
    <t>TOTAL FAILING (CAR)</t>
  </si>
  <si>
    <t>Text in row 39 does not apply to SR21 OPA Metric.</t>
  </si>
  <si>
    <t>Table B11d not relevant.</t>
  </si>
  <si>
    <t>Signed off and agreed with SEPA as per e-mail 02/05/25</t>
  </si>
  <si>
    <r>
      <t xml:space="preserve">Tables 11B and 11C form part of SEPA’s WICS Return pre cyber-attack.  SW have been involved with populating these tables since 2020.  However, there are some tables / lines where SW do not have a clear definition of the data requirement or the software to source this data.  This is reflected in the confidence grades.
UWWTD is a calendar measure. </t>
    </r>
    <r>
      <rPr>
        <b/>
        <i/>
        <sz val="10"/>
        <color rgb="FFEE2724"/>
        <rFont val="Arial"/>
        <family val="2"/>
      </rPr>
      <t xml:space="preserve"> 
</t>
    </r>
    <r>
      <rPr>
        <i/>
        <sz val="10"/>
        <color rgb="FF000000"/>
        <rFont val="Arial"/>
        <family val="2"/>
      </rPr>
      <t>This return is an accurate summary of this years failing assets. -  (SEPA) 14/05/25 (E-mail Confirmation)</t>
    </r>
  </si>
  <si>
    <t>This return is an accurate summary of this years failing assets. - (SEPA) 14/05/25 (E-mail Confirmation)</t>
  </si>
  <si>
    <t xml:space="preserve">Checked by: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</si>
</sst>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0;&quot;-&quot;#,##0.000;#,##0.000;_(@_)"/>
    <numFmt numFmtId="165" formatCode="#0.000;&quot;-&quot;#0.000;#0.000;_(@_)"/>
    <numFmt numFmtId="166" formatCode="#0;&quot;-&quot;#0;#0;_(@_)"/>
    <numFmt numFmtId="167" formatCode="#,##0;&quot;-&quot;#,##0;#,##0;_(@_)"/>
    <numFmt numFmtId="168" formatCode="#0.00;&quot;-&quot;#0.00;#0.00;_(@_)"/>
    <numFmt numFmtId="169" formatCode="m/d/yyyy"/>
    <numFmt numFmtId="170" formatCode="#0.00%;&quot;-&quot;#0.00%;&quot;-&quot;\%;_(@_)"/>
    <numFmt numFmtId="171" formatCode="#,##0.00;&quot;-&quot;#,##0.00;#,##0.00;_(@_)"/>
    <numFmt numFmtId="172" formatCode="#,##0.0;&quot;-&quot;#,##0.0;#,##0.0;_(@_)"/>
    <numFmt numFmtId="173" formatCode="&quot;£&quot;#,##0.00;&quot;-&quot;&quot;£&quot;#,##0.00;&quot;£&quot;#,##0.00;_(@_)"/>
    <numFmt numFmtId="174" formatCode="#0.000%;&quot;-&quot;#0.000%;&quot;-&quot;\%;_(@_)"/>
    <numFmt numFmtId="175" formatCode="#0.#######################%;&quot;-&quot;#0.#######################%;&quot;-&quot;\%;_(@_)"/>
    <numFmt numFmtId="176" formatCode="0.000"/>
  </numFmts>
  <fonts count="32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2"/>
      <color rgb="FF3366FF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6"/>
      <color rgb="FF000000"/>
      <name val="Arial"/>
      <family val="2"/>
    </font>
    <font>
      <b/>
      <sz val="14"/>
      <color rgb="FF000000"/>
      <name val="Webdings"/>
      <family val="1"/>
      <charset val="2"/>
    </font>
    <font>
      <sz val="11"/>
      <color rgb="FF000000"/>
      <name val="Arial"/>
      <family val="2"/>
    </font>
    <font>
      <b/>
      <sz val="16"/>
      <color rgb="FF3366FF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Cambria"/>
      <family val="1"/>
    </font>
    <font>
      <i/>
      <sz val="12"/>
      <color rgb="FF000000"/>
      <name val="Calibri"/>
      <family val="2"/>
    </font>
    <font>
      <b/>
      <sz val="11"/>
      <color rgb="FF0000FF"/>
      <name val="Arial"/>
      <family val="2"/>
    </font>
    <font>
      <sz val="10"/>
      <color rgb="FFEE2724"/>
      <name val="Arial"/>
      <family val="2"/>
    </font>
    <font>
      <b/>
      <u/>
      <sz val="11"/>
      <color rgb="FF000000"/>
      <name val="Arial"/>
      <family val="2"/>
    </font>
    <font>
      <b/>
      <sz val="10"/>
      <color rgb="FF000000"/>
      <name val="CG Omega"/>
    </font>
    <font>
      <b/>
      <vertAlign val="superscript"/>
      <sz val="10"/>
      <color rgb="FF000000"/>
      <name val="CG Omega"/>
    </font>
    <font>
      <b/>
      <i/>
      <sz val="10"/>
      <color rgb="FFEE2724"/>
      <name val="Arial"/>
      <family val="2"/>
    </font>
    <font>
      <b/>
      <sz val="16"/>
      <name val="CG Omega"/>
      <family val="2"/>
    </font>
    <font>
      <b/>
      <sz val="12"/>
      <name val="Arial"/>
      <family val="2"/>
    </font>
    <font>
      <sz val="10"/>
      <name val="CG Omeg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rgb="FFFF99CC"/>
        <bgColor rgb="FF000000"/>
      </patternFill>
    </fill>
  </fills>
  <borders count="10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743">
    <xf numFmtId="0" fontId="0" fillId="0" borderId="0" xfId="0"/>
    <xf numFmtId="0" fontId="4" fillId="0" borderId="0" xfId="0" applyFont="1" applyAlignment="1">
      <alignment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3" borderId="13" xfId="0" quotePrefix="1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164" fontId="1" fillId="4" borderId="12" xfId="0" applyNumberFormat="1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right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166" fontId="1" fillId="4" borderId="16" xfId="0" applyNumberFormat="1" applyFont="1" applyFill="1" applyBorder="1" applyAlignment="1">
      <alignment horizontal="right" wrapText="1"/>
    </xf>
    <xf numFmtId="0" fontId="1" fillId="4" borderId="18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6" fontId="1" fillId="4" borderId="20" xfId="0" applyNumberFormat="1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6" fillId="0" borderId="25" xfId="0" applyFont="1" applyBorder="1" applyAlignment="1">
      <alignment horizontal="left" wrapText="1"/>
    </xf>
    <xf numFmtId="0" fontId="6" fillId="0" borderId="25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6" fillId="0" borderId="28" xfId="0" applyFont="1" applyBorder="1" applyAlignment="1">
      <alignment horizontal="left"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6" fillId="2" borderId="30" xfId="0" applyFont="1" applyFill="1" applyBorder="1" applyAlignment="1">
      <alignment horizontal="left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left" wrapText="1"/>
    </xf>
    <xf numFmtId="0" fontId="2" fillId="2" borderId="34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29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7" fontId="1" fillId="6" borderId="12" xfId="0" applyNumberFormat="1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right" wrapText="1"/>
    </xf>
    <xf numFmtId="0" fontId="2" fillId="0" borderId="29" xfId="0" applyFont="1" applyBorder="1" applyAlignment="1">
      <alignment wrapText="1"/>
    </xf>
    <xf numFmtId="0" fontId="1" fillId="0" borderId="23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right" wrapText="1"/>
    </xf>
    <xf numFmtId="0" fontId="1" fillId="0" borderId="20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166" fontId="1" fillId="4" borderId="12" xfId="0" applyNumberFormat="1" applyFont="1" applyFill="1" applyBorder="1" applyAlignment="1">
      <alignment horizontal="right" wrapText="1"/>
    </xf>
    <xf numFmtId="0" fontId="1" fillId="4" borderId="37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4" borderId="10" xfId="0" applyFont="1" applyFill="1" applyBorder="1" applyAlignment="1">
      <alignment horizontal="left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wrapText="1"/>
    </xf>
    <xf numFmtId="0" fontId="1" fillId="0" borderId="39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165" fontId="1" fillId="4" borderId="34" xfId="0" applyNumberFormat="1" applyFont="1" applyFill="1" applyBorder="1" applyAlignment="1">
      <alignment horizontal="right" wrapText="1"/>
    </xf>
    <xf numFmtId="0" fontId="1" fillId="4" borderId="35" xfId="0" applyFont="1" applyFill="1" applyBorder="1" applyAlignment="1">
      <alignment horizontal="right" wrapText="1"/>
    </xf>
    <xf numFmtId="168" fontId="1" fillId="4" borderId="38" xfId="0" applyNumberFormat="1" applyFont="1" applyFill="1" applyBorder="1" applyAlignment="1">
      <alignment horizontal="right" wrapText="1"/>
    </xf>
    <xf numFmtId="166" fontId="1" fillId="5" borderId="12" xfId="0" applyNumberFormat="1" applyFont="1" applyFill="1" applyBorder="1" applyAlignment="1">
      <alignment horizontal="right" wrapText="1"/>
    </xf>
    <xf numFmtId="166" fontId="1" fillId="5" borderId="16" xfId="0" applyNumberFormat="1" applyFont="1" applyFill="1" applyBorder="1" applyAlignment="1">
      <alignment horizontal="right" wrapText="1"/>
    </xf>
    <xf numFmtId="166" fontId="1" fillId="5" borderId="20" xfId="0" applyNumberFormat="1" applyFont="1" applyFill="1" applyBorder="1" applyAlignment="1">
      <alignment horizontal="right" wrapText="1"/>
    </xf>
    <xf numFmtId="166" fontId="1" fillId="4" borderId="34" xfId="0" applyNumberFormat="1" applyFont="1" applyFill="1" applyBorder="1" applyAlignment="1">
      <alignment horizontal="right" wrapText="1"/>
    </xf>
    <xf numFmtId="166" fontId="1" fillId="4" borderId="38" xfId="0" applyNumberFormat="1" applyFont="1" applyFill="1" applyBorder="1" applyAlignment="1">
      <alignment horizontal="right" wrapText="1"/>
    </xf>
    <xf numFmtId="169" fontId="1" fillId="0" borderId="24" xfId="0" applyNumberFormat="1" applyFont="1" applyBorder="1" applyAlignment="1">
      <alignment wrapText="1"/>
    </xf>
    <xf numFmtId="0" fontId="6" fillId="0" borderId="25" xfId="0" applyFont="1" applyBorder="1" applyAlignment="1">
      <alignment horizontal="center" wrapText="1"/>
    </xf>
    <xf numFmtId="0" fontId="1" fillId="0" borderId="25" xfId="0" applyFont="1" applyBorder="1" applyAlignment="1">
      <alignment horizontal="left" wrapText="1"/>
    </xf>
    <xf numFmtId="0" fontId="1" fillId="0" borderId="23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6" fillId="0" borderId="2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6" fillId="2" borderId="11" xfId="0" applyFont="1" applyFill="1" applyBorder="1" applyAlignment="1">
      <alignment horizontal="center" wrapText="1"/>
    </xf>
    <xf numFmtId="0" fontId="2" fillId="0" borderId="23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0" borderId="28" xfId="0" applyFont="1" applyBorder="1" applyAlignment="1">
      <alignment horizontal="right" wrapText="1"/>
    </xf>
    <xf numFmtId="0" fontId="1" fillId="0" borderId="28" xfId="0" applyFont="1" applyBorder="1" applyAlignment="1">
      <alignment horizontal="center" wrapText="1"/>
    </xf>
    <xf numFmtId="0" fontId="1" fillId="3" borderId="39" xfId="0" applyFont="1" applyFill="1" applyBorder="1" applyAlignment="1">
      <alignment wrapText="1"/>
    </xf>
    <xf numFmtId="0" fontId="1" fillId="3" borderId="39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wrapText="1"/>
    </xf>
    <xf numFmtId="0" fontId="1" fillId="0" borderId="3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" fillId="2" borderId="38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1" fillId="2" borderId="11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12" fillId="0" borderId="23" xfId="0" applyFont="1" applyBorder="1" applyAlignment="1">
      <alignment wrapText="1"/>
    </xf>
    <xf numFmtId="0" fontId="7" fillId="2" borderId="1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right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6" fillId="0" borderId="23" xfId="0" applyFont="1" applyBorder="1" applyAlignment="1">
      <alignment wrapText="1"/>
    </xf>
    <xf numFmtId="0" fontId="6" fillId="0" borderId="23" xfId="0" applyFont="1" applyBorder="1" applyAlignment="1">
      <alignment vertical="top" wrapText="1"/>
    </xf>
    <xf numFmtId="0" fontId="1" fillId="0" borderId="4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168" fontId="1" fillId="6" borderId="12" xfId="0" applyNumberFormat="1" applyFont="1" applyFill="1" applyBorder="1" applyAlignment="1">
      <alignment horizontal="right" wrapText="1"/>
    </xf>
    <xf numFmtId="170" fontId="1" fillId="5" borderId="16" xfId="0" applyNumberFormat="1" applyFont="1" applyFill="1" applyBorder="1" applyAlignment="1">
      <alignment horizontal="right" wrapText="1"/>
    </xf>
    <xf numFmtId="167" fontId="1" fillId="4" borderId="16" xfId="0" applyNumberFormat="1" applyFont="1" applyFill="1" applyBorder="1" applyAlignment="1">
      <alignment horizontal="right" wrapText="1"/>
    </xf>
    <xf numFmtId="166" fontId="1" fillId="6" borderId="16" xfId="0" applyNumberFormat="1" applyFont="1" applyFill="1" applyBorder="1" applyAlignment="1">
      <alignment horizontal="right" wrapText="1"/>
    </xf>
    <xf numFmtId="167" fontId="1" fillId="4" borderId="20" xfId="0" applyNumberFormat="1" applyFont="1" applyFill="1" applyBorder="1" applyAlignment="1">
      <alignment horizontal="right" wrapText="1"/>
    </xf>
    <xf numFmtId="0" fontId="1" fillId="4" borderId="38" xfId="0" applyFont="1" applyFill="1" applyBorder="1" applyAlignment="1">
      <alignment horizontal="right" wrapText="1"/>
    </xf>
    <xf numFmtId="167" fontId="1" fillId="4" borderId="12" xfId="0" applyNumberFormat="1" applyFont="1" applyFill="1" applyBorder="1" applyAlignment="1">
      <alignment horizontal="right" wrapText="1"/>
    </xf>
    <xf numFmtId="0" fontId="6" fillId="2" borderId="42" xfId="0" applyFont="1" applyFill="1" applyBorder="1" applyAlignment="1">
      <alignment wrapText="1"/>
    </xf>
    <xf numFmtId="0" fontId="1" fillId="4" borderId="12" xfId="0" applyFont="1" applyFill="1" applyBorder="1" applyAlignment="1">
      <alignment horizontal="right" wrapText="1"/>
    </xf>
    <xf numFmtId="168" fontId="1" fillId="5" borderId="16" xfId="0" applyNumberFormat="1" applyFont="1" applyFill="1" applyBorder="1" applyAlignment="1">
      <alignment horizontal="right" wrapText="1"/>
    </xf>
    <xf numFmtId="171" fontId="1" fillId="4" borderId="16" xfId="0" applyNumberFormat="1" applyFont="1" applyFill="1" applyBorder="1" applyAlignment="1">
      <alignment horizontal="right" wrapText="1"/>
    </xf>
    <xf numFmtId="0" fontId="13" fillId="0" borderId="29" xfId="0" applyFont="1" applyBorder="1" applyAlignment="1">
      <alignment wrapText="1"/>
    </xf>
    <xf numFmtId="171" fontId="1" fillId="4" borderId="20" xfId="0" applyNumberFormat="1" applyFont="1" applyFill="1" applyBorder="1" applyAlignment="1">
      <alignment horizontal="right" wrapText="1"/>
    </xf>
    <xf numFmtId="0" fontId="2" fillId="2" borderId="43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wrapText="1"/>
    </xf>
    <xf numFmtId="0" fontId="2" fillId="2" borderId="44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6" fillId="2" borderId="30" xfId="0" applyFont="1" applyFill="1" applyBorder="1" applyAlignment="1">
      <alignment horizontal="center" wrapText="1"/>
    </xf>
    <xf numFmtId="0" fontId="7" fillId="0" borderId="23" xfId="0" applyFont="1" applyBorder="1" applyAlignment="1">
      <alignment horizontal="left" wrapText="1"/>
    </xf>
    <xf numFmtId="0" fontId="1" fillId="0" borderId="23" xfId="0" applyFont="1" applyBorder="1" applyAlignment="1">
      <alignment vertical="top" wrapText="1"/>
    </xf>
    <xf numFmtId="168" fontId="1" fillId="5" borderId="12" xfId="0" applyNumberFormat="1" applyFont="1" applyFill="1" applyBorder="1" applyAlignment="1">
      <alignment horizontal="right" wrapText="1"/>
    </xf>
    <xf numFmtId="166" fontId="1" fillId="6" borderId="20" xfId="0" applyNumberFormat="1" applyFont="1" applyFill="1" applyBorder="1" applyAlignment="1">
      <alignment horizontal="right" wrapText="1"/>
    </xf>
    <xf numFmtId="0" fontId="1" fillId="0" borderId="24" xfId="0" applyFont="1" applyBorder="1" applyAlignment="1">
      <alignment horizontal="center" wrapText="1"/>
    </xf>
    <xf numFmtId="167" fontId="1" fillId="5" borderId="16" xfId="0" applyNumberFormat="1" applyFont="1" applyFill="1" applyBorder="1" applyAlignment="1">
      <alignment horizontal="right" wrapText="1"/>
    </xf>
    <xf numFmtId="167" fontId="1" fillId="5" borderId="20" xfId="0" applyNumberFormat="1" applyFont="1" applyFill="1" applyBorder="1" applyAlignment="1">
      <alignment horizontal="right" wrapText="1"/>
    </xf>
    <xf numFmtId="171" fontId="1" fillId="5" borderId="16" xfId="0" applyNumberFormat="1" applyFont="1" applyFill="1" applyBorder="1" applyAlignment="1">
      <alignment horizontal="right" wrapText="1"/>
    </xf>
    <xf numFmtId="168" fontId="1" fillId="4" borderId="16" xfId="0" applyNumberFormat="1" applyFont="1" applyFill="1" applyBorder="1" applyAlignment="1">
      <alignment horizontal="right" wrapText="1"/>
    </xf>
    <xf numFmtId="168" fontId="1" fillId="4" borderId="2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6" fillId="0" borderId="29" xfId="0" applyFont="1" applyBorder="1" applyAlignment="1">
      <alignment vertical="top" wrapText="1"/>
    </xf>
    <xf numFmtId="0" fontId="1" fillId="0" borderId="34" xfId="0" applyFont="1" applyBorder="1" applyAlignment="1">
      <alignment horizontal="center" wrapText="1"/>
    </xf>
    <xf numFmtId="170" fontId="1" fillId="4" borderId="16" xfId="0" applyNumberFormat="1" applyFont="1" applyFill="1" applyBorder="1" applyAlignment="1">
      <alignment horizontal="right" wrapText="1"/>
    </xf>
    <xf numFmtId="170" fontId="1" fillId="6" borderId="16" xfId="0" applyNumberFormat="1" applyFont="1" applyFill="1" applyBorder="1" applyAlignment="1">
      <alignment horizontal="right" wrapText="1"/>
    </xf>
    <xf numFmtId="170" fontId="1" fillId="4" borderId="20" xfId="0" applyNumberFormat="1" applyFont="1" applyFill="1" applyBorder="1" applyAlignment="1">
      <alignment horizontal="right" wrapText="1"/>
    </xf>
    <xf numFmtId="0" fontId="1" fillId="0" borderId="25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" fillId="0" borderId="7" xfId="0" applyFont="1" applyBorder="1" applyAlignment="1">
      <alignment horizontal="center" wrapText="1"/>
    </xf>
    <xf numFmtId="0" fontId="6" fillId="2" borderId="41" xfId="0" applyFont="1" applyFill="1" applyBorder="1" applyAlignment="1">
      <alignment vertical="center" wrapText="1"/>
    </xf>
    <xf numFmtId="166" fontId="1" fillId="4" borderId="12" xfId="0" applyNumberFormat="1" applyFont="1" applyFill="1" applyBorder="1" applyAlignment="1">
      <alignment wrapText="1"/>
    </xf>
    <xf numFmtId="0" fontId="1" fillId="4" borderId="14" xfId="0" applyFont="1" applyFill="1" applyBorder="1" applyAlignment="1">
      <alignment wrapText="1"/>
    </xf>
    <xf numFmtId="166" fontId="1" fillId="4" borderId="16" xfId="0" applyNumberFormat="1" applyFont="1" applyFill="1" applyBorder="1" applyAlignment="1">
      <alignment wrapText="1"/>
    </xf>
    <xf numFmtId="0" fontId="1" fillId="4" borderId="18" xfId="0" applyFont="1" applyFill="1" applyBorder="1" applyAlignment="1">
      <alignment wrapText="1"/>
    </xf>
    <xf numFmtId="166" fontId="1" fillId="5" borderId="16" xfId="0" applyNumberFormat="1" applyFont="1" applyFill="1" applyBorder="1" applyAlignment="1">
      <alignment wrapText="1"/>
    </xf>
    <xf numFmtId="173" fontId="1" fillId="4" borderId="20" xfId="0" applyNumberFormat="1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173" fontId="1" fillId="4" borderId="16" xfId="0" applyNumberFormat="1" applyFont="1" applyFill="1" applyBorder="1" applyAlignment="1">
      <alignment horizontal="right" wrapText="1"/>
    </xf>
    <xf numFmtId="0" fontId="1" fillId="4" borderId="16" xfId="0" applyFont="1" applyFill="1" applyBorder="1" applyAlignment="1">
      <alignment wrapText="1"/>
    </xf>
    <xf numFmtId="173" fontId="1" fillId="4" borderId="16" xfId="0" applyNumberFormat="1" applyFont="1" applyFill="1" applyBorder="1" applyAlignment="1">
      <alignment wrapText="1"/>
    </xf>
    <xf numFmtId="173" fontId="1" fillId="4" borderId="20" xfId="0" applyNumberFormat="1" applyFont="1" applyFill="1" applyBorder="1" applyAlignment="1">
      <alignment horizontal="right" vertical="center" wrapText="1"/>
    </xf>
    <xf numFmtId="0" fontId="6" fillId="2" borderId="41" xfId="0" applyFont="1" applyFill="1" applyBorder="1" applyAlignment="1">
      <alignment wrapText="1"/>
    </xf>
    <xf numFmtId="0" fontId="1" fillId="0" borderId="17" xfId="0" applyFont="1" applyBorder="1" applyAlignment="1">
      <alignment horizontal="left" wrapText="1"/>
    </xf>
    <xf numFmtId="0" fontId="6" fillId="2" borderId="40" xfId="0" applyFont="1" applyFill="1" applyBorder="1" applyAlignment="1">
      <alignment wrapText="1"/>
    </xf>
    <xf numFmtId="0" fontId="15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left" wrapText="1"/>
    </xf>
    <xf numFmtId="0" fontId="1" fillId="4" borderId="13" xfId="0" applyFont="1" applyFill="1" applyBorder="1" applyAlignment="1">
      <alignment horizontal="left" wrapText="1"/>
    </xf>
    <xf numFmtId="166" fontId="1" fillId="4" borderId="13" xfId="0" applyNumberFormat="1" applyFont="1" applyFill="1" applyBorder="1" applyAlignment="1">
      <alignment horizontal="right" wrapText="1"/>
    </xf>
    <xf numFmtId="167" fontId="1" fillId="5" borderId="17" xfId="0" applyNumberFormat="1" applyFont="1" applyFill="1" applyBorder="1" applyAlignment="1">
      <alignment horizontal="right" wrapText="1"/>
    </xf>
    <xf numFmtId="0" fontId="1" fillId="4" borderId="21" xfId="0" applyFont="1" applyFill="1" applyBorder="1" applyAlignment="1">
      <alignment horizontal="left" wrapText="1"/>
    </xf>
    <xf numFmtId="166" fontId="1" fillId="4" borderId="21" xfId="0" applyNumberFormat="1" applyFont="1" applyFill="1" applyBorder="1" applyAlignment="1">
      <alignment horizontal="right" wrapText="1"/>
    </xf>
    <xf numFmtId="0" fontId="1" fillId="0" borderId="41" xfId="0" applyFont="1" applyBorder="1" applyAlignment="1">
      <alignment wrapText="1"/>
    </xf>
    <xf numFmtId="171" fontId="1" fillId="5" borderId="17" xfId="0" applyNumberFormat="1" applyFont="1" applyFill="1" applyBorder="1" applyAlignment="1">
      <alignment horizontal="right" wrapText="1"/>
    </xf>
    <xf numFmtId="168" fontId="1" fillId="4" borderId="12" xfId="0" applyNumberFormat="1" applyFont="1" applyFill="1" applyBorder="1" applyAlignment="1">
      <alignment horizontal="right" wrapText="1"/>
    </xf>
    <xf numFmtId="168" fontId="1" fillId="4" borderId="13" xfId="0" applyNumberFormat="1" applyFont="1" applyFill="1" applyBorder="1" applyAlignment="1">
      <alignment horizontal="right" wrapText="1"/>
    </xf>
    <xf numFmtId="0" fontId="1" fillId="4" borderId="39" xfId="0" applyFont="1" applyFill="1" applyBorder="1" applyAlignment="1">
      <alignment horizontal="right" wrapText="1"/>
    </xf>
    <xf numFmtId="0" fontId="1" fillId="4" borderId="39" xfId="0" applyFont="1" applyFill="1" applyBorder="1" applyAlignment="1">
      <alignment horizontal="left" wrapText="1"/>
    </xf>
    <xf numFmtId="171" fontId="1" fillId="4" borderId="17" xfId="0" applyNumberFormat="1" applyFont="1" applyFill="1" applyBorder="1" applyAlignment="1">
      <alignment horizontal="right" wrapText="1"/>
    </xf>
    <xf numFmtId="0" fontId="1" fillId="4" borderId="17" xfId="0" applyFont="1" applyFill="1" applyBorder="1" applyAlignment="1">
      <alignment horizontal="left" wrapText="1"/>
    </xf>
    <xf numFmtId="167" fontId="1" fillId="4" borderId="17" xfId="0" applyNumberFormat="1" applyFont="1" applyFill="1" applyBorder="1" applyAlignment="1">
      <alignment horizontal="right" wrapText="1"/>
    </xf>
    <xf numFmtId="0" fontId="16" fillId="4" borderId="17" xfId="0" applyFont="1" applyFill="1" applyBorder="1" applyAlignment="1">
      <alignment horizontal="left" wrapText="1"/>
    </xf>
    <xf numFmtId="171" fontId="1" fillId="5" borderId="21" xfId="0" applyNumberFormat="1" applyFont="1" applyFill="1" applyBorder="1" applyAlignment="1">
      <alignment horizontal="right" wrapText="1"/>
    </xf>
    <xf numFmtId="0" fontId="16" fillId="4" borderId="10" xfId="0" applyFont="1" applyFill="1" applyBorder="1" applyAlignment="1">
      <alignment horizontal="left" wrapText="1"/>
    </xf>
    <xf numFmtId="171" fontId="1" fillId="5" borderId="20" xfId="0" applyNumberFormat="1" applyFont="1" applyFill="1" applyBorder="1" applyAlignment="1">
      <alignment horizontal="right" wrapText="1"/>
    </xf>
    <xf numFmtId="170" fontId="1" fillId="5" borderId="12" xfId="0" applyNumberFormat="1" applyFont="1" applyFill="1" applyBorder="1" applyAlignment="1">
      <alignment horizontal="right" wrapText="1"/>
    </xf>
    <xf numFmtId="0" fontId="16" fillId="4" borderId="14" xfId="0" applyFont="1" applyFill="1" applyBorder="1" applyAlignment="1">
      <alignment horizontal="left" wrapText="1"/>
    </xf>
    <xf numFmtId="174" fontId="1" fillId="5" borderId="12" xfId="0" applyNumberFormat="1" applyFont="1" applyFill="1" applyBorder="1" applyAlignment="1">
      <alignment horizontal="right" wrapText="1"/>
    </xf>
    <xf numFmtId="165" fontId="16" fillId="4" borderId="16" xfId="0" applyNumberFormat="1" applyFont="1" applyFill="1" applyBorder="1" applyAlignment="1">
      <alignment wrapText="1"/>
    </xf>
    <xf numFmtId="174" fontId="1" fillId="5" borderId="20" xfId="0" applyNumberFormat="1" applyFont="1" applyFill="1" applyBorder="1" applyAlignment="1">
      <alignment horizontal="right" wrapText="1"/>
    </xf>
    <xf numFmtId="0" fontId="17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wrapText="1"/>
    </xf>
    <xf numFmtId="0" fontId="1" fillId="2" borderId="28" xfId="0" applyFont="1" applyFill="1" applyBorder="1" applyAlignment="1">
      <alignment wrapText="1"/>
    </xf>
    <xf numFmtId="0" fontId="1" fillId="2" borderId="28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wrapText="1"/>
    </xf>
    <xf numFmtId="0" fontId="1" fillId="2" borderId="24" xfId="0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 wrapText="1"/>
    </xf>
    <xf numFmtId="0" fontId="12" fillId="0" borderId="11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6" fillId="2" borderId="34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wrapText="1"/>
    </xf>
    <xf numFmtId="0" fontId="1" fillId="0" borderId="34" xfId="0" applyFont="1" applyBorder="1" applyAlignment="1">
      <alignment wrapText="1"/>
    </xf>
    <xf numFmtId="0" fontId="16" fillId="0" borderId="29" xfId="0" applyFont="1" applyBorder="1" applyAlignment="1">
      <alignment wrapText="1"/>
    </xf>
    <xf numFmtId="166" fontId="1" fillId="5" borderId="15" xfId="0" applyNumberFormat="1" applyFont="1" applyFill="1" applyBorder="1" applyAlignment="1">
      <alignment horizontal="center" wrapText="1"/>
    </xf>
    <xf numFmtId="166" fontId="1" fillId="5" borderId="19" xfId="0" applyNumberFormat="1" applyFont="1" applyFill="1" applyBorder="1" applyAlignment="1">
      <alignment horizontal="center" wrapText="1"/>
    </xf>
    <xf numFmtId="168" fontId="1" fillId="5" borderId="19" xfId="0" applyNumberFormat="1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170" fontId="1" fillId="5" borderId="22" xfId="0" applyNumberFormat="1" applyFont="1" applyFill="1" applyBorder="1" applyAlignment="1">
      <alignment horizontal="center" wrapText="1"/>
    </xf>
    <xf numFmtId="0" fontId="2" fillId="2" borderId="38" xfId="0" applyFont="1" applyFill="1" applyBorder="1" applyAlignment="1">
      <alignment wrapText="1"/>
    </xf>
    <xf numFmtId="0" fontId="2" fillId="2" borderId="39" xfId="0" applyFont="1" applyFill="1" applyBorder="1" applyAlignment="1">
      <alignment wrapText="1"/>
    </xf>
    <xf numFmtId="0" fontId="2" fillId="2" borderId="37" xfId="0" applyFont="1" applyFill="1" applyBorder="1" applyAlignment="1">
      <alignment wrapText="1"/>
    </xf>
    <xf numFmtId="166" fontId="1" fillId="4" borderId="15" xfId="0" applyNumberFormat="1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170" fontId="1" fillId="5" borderId="19" xfId="0" applyNumberFormat="1" applyFont="1" applyFill="1" applyBorder="1" applyAlignment="1">
      <alignment horizontal="center" wrapText="1"/>
    </xf>
    <xf numFmtId="168" fontId="1" fillId="5" borderId="22" xfId="0" applyNumberFormat="1" applyFont="1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wrapText="1"/>
    </xf>
    <xf numFmtId="0" fontId="7" fillId="2" borderId="47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center" wrapText="1"/>
    </xf>
    <xf numFmtId="166" fontId="1" fillId="7" borderId="15" xfId="0" applyNumberFormat="1" applyFont="1" applyFill="1" applyBorder="1" applyAlignment="1">
      <alignment horizontal="center" wrapText="1"/>
    </xf>
    <xf numFmtId="168" fontId="1" fillId="7" borderId="15" xfId="0" applyNumberFormat="1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166" fontId="1" fillId="7" borderId="19" xfId="0" applyNumberFormat="1" applyFont="1" applyFill="1" applyBorder="1" applyAlignment="1">
      <alignment horizontal="center" wrapText="1"/>
    </xf>
    <xf numFmtId="168" fontId="1" fillId="7" borderId="19" xfId="0" applyNumberFormat="1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wrapText="1"/>
    </xf>
    <xf numFmtId="166" fontId="1" fillId="7" borderId="22" xfId="0" applyNumberFormat="1" applyFont="1" applyFill="1" applyBorder="1" applyAlignment="1">
      <alignment horizontal="center" wrapText="1"/>
    </xf>
    <xf numFmtId="168" fontId="1" fillId="7" borderId="22" xfId="0" applyNumberFormat="1" applyFont="1" applyFill="1" applyBorder="1" applyAlignment="1">
      <alignment horizontal="center" wrapText="1"/>
    </xf>
    <xf numFmtId="175" fontId="1" fillId="7" borderId="19" xfId="0" applyNumberFormat="1" applyFont="1" applyFill="1" applyBorder="1" applyAlignment="1">
      <alignment horizontal="center" wrapText="1"/>
    </xf>
    <xf numFmtId="0" fontId="1" fillId="0" borderId="27" xfId="0" applyFont="1" applyBorder="1" applyAlignment="1">
      <alignment wrapText="1"/>
    </xf>
    <xf numFmtId="0" fontId="2" fillId="2" borderId="47" xfId="0" applyFont="1" applyFill="1" applyBorder="1" applyAlignment="1">
      <alignment wrapText="1"/>
    </xf>
    <xf numFmtId="166" fontId="7" fillId="0" borderId="38" xfId="0" applyNumberFormat="1" applyFont="1" applyBorder="1" applyAlignment="1">
      <alignment horizontal="center" wrapText="1"/>
    </xf>
    <xf numFmtId="166" fontId="7" fillId="0" borderId="39" xfId="0" applyNumberFormat="1" applyFont="1" applyBorder="1" applyAlignment="1">
      <alignment horizontal="center" wrapText="1"/>
    </xf>
    <xf numFmtId="166" fontId="7" fillId="0" borderId="37" xfId="0" applyNumberFormat="1" applyFont="1" applyBorder="1" applyAlignment="1">
      <alignment horizontal="center" wrapText="1"/>
    </xf>
    <xf numFmtId="166" fontId="7" fillId="0" borderId="12" xfId="0" applyNumberFormat="1" applyFont="1" applyBorder="1" applyAlignment="1">
      <alignment horizontal="center" wrapText="1"/>
    </xf>
    <xf numFmtId="166" fontId="7" fillId="0" borderId="14" xfId="0" applyNumberFormat="1" applyFont="1" applyBorder="1" applyAlignment="1">
      <alignment horizontal="center" wrapText="1"/>
    </xf>
    <xf numFmtId="166" fontId="7" fillId="0" borderId="47" xfId="0" applyNumberFormat="1" applyFont="1" applyBorder="1" applyAlignment="1">
      <alignment horizontal="center" wrapText="1"/>
    </xf>
    <xf numFmtId="0" fontId="1" fillId="4" borderId="12" xfId="0" applyFont="1" applyFill="1" applyBorder="1" applyAlignment="1">
      <alignment wrapText="1"/>
    </xf>
    <xf numFmtId="165" fontId="1" fillId="4" borderId="13" xfId="0" applyNumberFormat="1" applyFont="1" applyFill="1" applyBorder="1" applyAlignment="1">
      <alignment horizontal="right" wrapText="1"/>
    </xf>
    <xf numFmtId="168" fontId="1" fillId="5" borderId="14" xfId="0" applyNumberFormat="1" applyFont="1" applyFill="1" applyBorder="1" applyAlignment="1">
      <alignment horizontal="right" wrapText="1"/>
    </xf>
    <xf numFmtId="165" fontId="1" fillId="4" borderId="12" xfId="0" applyNumberFormat="1" applyFont="1" applyFill="1" applyBorder="1" applyAlignment="1">
      <alignment horizontal="right" wrapText="1"/>
    </xf>
    <xf numFmtId="165" fontId="1" fillId="5" borderId="13" xfId="0" applyNumberFormat="1" applyFont="1" applyFill="1" applyBorder="1" applyAlignment="1">
      <alignment horizontal="right" wrapText="1"/>
    </xf>
    <xf numFmtId="165" fontId="1" fillId="5" borderId="14" xfId="0" applyNumberFormat="1" applyFont="1" applyFill="1" applyBorder="1" applyAlignment="1">
      <alignment horizontal="right" wrapText="1"/>
    </xf>
    <xf numFmtId="165" fontId="1" fillId="4" borderId="17" xfId="0" applyNumberFormat="1" applyFont="1" applyFill="1" applyBorder="1" applyAlignment="1">
      <alignment horizontal="right" wrapText="1"/>
    </xf>
    <xf numFmtId="168" fontId="1" fillId="4" borderId="17" xfId="0" applyNumberFormat="1" applyFont="1" applyFill="1" applyBorder="1" applyAlignment="1">
      <alignment horizontal="right" wrapText="1"/>
    </xf>
    <xf numFmtId="168" fontId="1" fillId="5" borderId="18" xfId="0" applyNumberFormat="1" applyFont="1" applyFill="1" applyBorder="1" applyAlignment="1">
      <alignment horizontal="right" wrapText="1"/>
    </xf>
    <xf numFmtId="165" fontId="1" fillId="4" borderId="16" xfId="0" applyNumberFormat="1" applyFont="1" applyFill="1" applyBorder="1" applyAlignment="1">
      <alignment horizontal="right" wrapText="1"/>
    </xf>
    <xf numFmtId="165" fontId="1" fillId="5" borderId="17" xfId="0" applyNumberFormat="1" applyFont="1" applyFill="1" applyBorder="1" applyAlignment="1">
      <alignment horizontal="right" wrapText="1"/>
    </xf>
    <xf numFmtId="165" fontId="1" fillId="5" borderId="18" xfId="0" applyNumberFormat="1" applyFont="1" applyFill="1" applyBorder="1" applyAlignment="1">
      <alignment horizontal="right" wrapText="1"/>
    </xf>
    <xf numFmtId="0" fontId="1" fillId="4" borderId="17" xfId="0" applyFont="1" applyFill="1" applyBorder="1" applyAlignment="1">
      <alignment horizontal="right" wrapText="1"/>
    </xf>
    <xf numFmtId="168" fontId="1" fillId="5" borderId="10" xfId="0" applyNumberFormat="1" applyFont="1" applyFill="1" applyBorder="1" applyAlignment="1">
      <alignment horizontal="right" wrapText="1"/>
    </xf>
    <xf numFmtId="168" fontId="1" fillId="5" borderId="20" xfId="0" applyNumberFormat="1" applyFont="1" applyFill="1" applyBorder="1" applyAlignment="1">
      <alignment horizontal="right" wrapText="1"/>
    </xf>
    <xf numFmtId="165" fontId="1" fillId="5" borderId="21" xfId="0" applyNumberFormat="1" applyFont="1" applyFill="1" applyBorder="1" applyAlignment="1">
      <alignment horizontal="right" wrapText="1"/>
    </xf>
    <xf numFmtId="165" fontId="1" fillId="5" borderId="10" xfId="0" applyNumberFormat="1" applyFont="1" applyFill="1" applyBorder="1" applyAlignment="1">
      <alignment horizontal="right" wrapText="1"/>
    </xf>
    <xf numFmtId="0" fontId="7" fillId="0" borderId="38" xfId="0" applyFont="1" applyBorder="1" applyAlignment="1">
      <alignment horizontal="center" wrapText="1"/>
    </xf>
    <xf numFmtId="168" fontId="7" fillId="5" borderId="39" xfId="0" applyNumberFormat="1" applyFont="1" applyFill="1" applyBorder="1" applyAlignment="1">
      <alignment horizontal="right" wrapText="1"/>
    </xf>
    <xf numFmtId="168" fontId="7" fillId="5" borderId="37" xfId="0" applyNumberFormat="1" applyFont="1" applyFill="1" applyBorder="1" applyAlignment="1">
      <alignment horizontal="right" wrapText="1"/>
    </xf>
    <xf numFmtId="165" fontId="7" fillId="5" borderId="47" xfId="0" applyNumberFormat="1" applyFont="1" applyFill="1" applyBorder="1" applyAlignment="1">
      <alignment horizontal="right" wrapText="1"/>
    </xf>
    <xf numFmtId="170" fontId="7" fillId="5" borderId="47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4" borderId="21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7" fillId="3" borderId="51" xfId="0" applyFont="1" applyFill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0" fontId="19" fillId="2" borderId="38" xfId="0" applyFont="1" applyFill="1" applyBorder="1" applyAlignment="1">
      <alignment horizontal="left" vertical="center" wrapText="1"/>
    </xf>
    <xf numFmtId="0" fontId="19" fillId="2" borderId="39" xfId="0" applyFont="1" applyFill="1" applyBorder="1" applyAlignment="1">
      <alignment horizontal="left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wrapText="1"/>
    </xf>
    <xf numFmtId="0" fontId="7" fillId="2" borderId="38" xfId="0" applyFont="1" applyFill="1" applyBorder="1" applyAlignment="1">
      <alignment horizontal="center" wrapText="1"/>
    </xf>
    <xf numFmtId="0" fontId="7" fillId="2" borderId="39" xfId="0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4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4" borderId="37" xfId="0" applyFont="1" applyFill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20" fillId="0" borderId="16" xfId="0" applyFont="1" applyBorder="1" applyAlignment="1">
      <alignment wrapText="1"/>
    </xf>
    <xf numFmtId="0" fontId="1" fillId="7" borderId="17" xfId="0" applyFont="1" applyFill="1" applyBorder="1" applyAlignment="1">
      <alignment wrapText="1"/>
    </xf>
    <xf numFmtId="0" fontId="1" fillId="7" borderId="18" xfId="0" applyFont="1" applyFill="1" applyBorder="1" applyAlignment="1">
      <alignment wrapText="1"/>
    </xf>
    <xf numFmtId="166" fontId="1" fillId="4" borderId="17" xfId="0" applyNumberFormat="1" applyFont="1" applyFill="1" applyBorder="1" applyAlignment="1">
      <alignment wrapText="1"/>
    </xf>
    <xf numFmtId="170" fontId="1" fillId="5" borderId="17" xfId="0" applyNumberFormat="1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7" borderId="16" xfId="0" applyFont="1" applyFill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0" fontId="1" fillId="0" borderId="38" xfId="0" applyFont="1" applyBorder="1" applyAlignment="1">
      <alignment wrapText="1"/>
    </xf>
    <xf numFmtId="0" fontId="1" fillId="0" borderId="47" xfId="0" applyFont="1" applyBorder="1" applyAlignment="1">
      <alignment horizontal="center" wrapText="1"/>
    </xf>
    <xf numFmtId="166" fontId="13" fillId="4" borderId="38" xfId="0" applyNumberFormat="1" applyFont="1" applyFill="1" applyBorder="1" applyAlignment="1">
      <alignment wrapText="1"/>
    </xf>
    <xf numFmtId="0" fontId="13" fillId="4" borderId="39" xfId="0" applyFont="1" applyFill="1" applyBorder="1" applyAlignment="1">
      <alignment wrapText="1"/>
    </xf>
    <xf numFmtId="166" fontId="13" fillId="4" borderId="39" xfId="0" applyNumberFormat="1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7" fillId="2" borderId="12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168" fontId="1" fillId="5" borderId="16" xfId="0" applyNumberFormat="1" applyFont="1" applyFill="1" applyBorder="1" applyAlignment="1">
      <alignment wrapText="1"/>
    </xf>
    <xf numFmtId="168" fontId="13" fillId="4" borderId="16" xfId="0" applyNumberFormat="1" applyFont="1" applyFill="1" applyBorder="1" applyAlignment="1">
      <alignment wrapText="1"/>
    </xf>
    <xf numFmtId="0" fontId="13" fillId="4" borderId="18" xfId="0" applyFont="1" applyFill="1" applyBorder="1" applyAlignment="1">
      <alignment wrapText="1"/>
    </xf>
    <xf numFmtId="168" fontId="13" fillId="4" borderId="20" xfId="0" applyNumberFormat="1" applyFont="1" applyFill="1" applyBorder="1" applyAlignment="1">
      <alignment wrapText="1"/>
    </xf>
    <xf numFmtId="0" fontId="13" fillId="4" borderId="10" xfId="0" applyFont="1" applyFill="1" applyBorder="1" applyAlignment="1">
      <alignment wrapText="1"/>
    </xf>
    <xf numFmtId="166" fontId="13" fillId="4" borderId="12" xfId="0" applyNumberFormat="1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35" xfId="0" applyFont="1" applyFill="1" applyBorder="1" applyAlignment="1">
      <alignment wrapText="1"/>
    </xf>
    <xf numFmtId="0" fontId="13" fillId="4" borderId="21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6" fillId="0" borderId="0" xfId="0" applyFont="1" applyAlignment="1">
      <alignment wrapText="1"/>
    </xf>
    <xf numFmtId="169" fontId="16" fillId="0" borderId="0" xfId="0" applyNumberFormat="1" applyFont="1" applyAlignment="1">
      <alignment wrapText="1"/>
    </xf>
    <xf numFmtId="0" fontId="1" fillId="0" borderId="42" xfId="0" applyFont="1" applyBorder="1" applyAlignment="1">
      <alignment wrapText="1"/>
    </xf>
    <xf numFmtId="0" fontId="1" fillId="0" borderId="56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47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166" fontId="1" fillId="4" borderId="13" xfId="0" applyNumberFormat="1" applyFont="1" applyFill="1" applyBorder="1" applyAlignment="1">
      <alignment horizontal="center" vertical="center" wrapText="1"/>
    </xf>
    <xf numFmtId="166" fontId="1" fillId="5" borderId="13" xfId="0" applyNumberFormat="1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wrapText="1"/>
    </xf>
    <xf numFmtId="0" fontId="1" fillId="0" borderId="17" xfId="0" applyFont="1" applyBorder="1" applyAlignment="1">
      <alignment vertical="top" wrapText="1"/>
    </xf>
    <xf numFmtId="166" fontId="1" fillId="4" borderId="17" xfId="0" applyNumberFormat="1" applyFont="1" applyFill="1" applyBorder="1" applyAlignment="1">
      <alignment horizontal="center" vertical="center" wrapText="1"/>
    </xf>
    <xf numFmtId="166" fontId="1" fillId="5" borderId="17" xfId="0" applyNumberFormat="1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vertical="top" wrapText="1"/>
    </xf>
    <xf numFmtId="166" fontId="1" fillId="4" borderId="58" xfId="0" applyNumberFormat="1" applyFont="1" applyFill="1" applyBorder="1" applyAlignment="1">
      <alignment horizontal="center" vertical="center" wrapText="1"/>
    </xf>
    <xf numFmtId="166" fontId="1" fillId="5" borderId="58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wrapText="1"/>
    </xf>
    <xf numFmtId="0" fontId="20" fillId="0" borderId="60" xfId="0" applyFont="1" applyBorder="1" applyAlignment="1">
      <alignment vertical="top" wrapText="1"/>
    </xf>
    <xf numFmtId="166" fontId="1" fillId="4" borderId="60" xfId="0" applyNumberFormat="1" applyFont="1" applyFill="1" applyBorder="1" applyAlignment="1">
      <alignment horizontal="center" vertical="center" wrapText="1"/>
    </xf>
    <xf numFmtId="166" fontId="1" fillId="5" borderId="60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6" fontId="1" fillId="5" borderId="14" xfId="0" applyNumberFormat="1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wrapText="1"/>
    </xf>
    <xf numFmtId="166" fontId="1" fillId="5" borderId="18" xfId="0" applyNumberFormat="1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wrapText="1"/>
    </xf>
    <xf numFmtId="166" fontId="1" fillId="5" borderId="61" xfId="0" applyNumberFormat="1" applyFont="1" applyFill="1" applyBorder="1" applyAlignment="1">
      <alignment horizontal="center" vertical="center" wrapText="1"/>
    </xf>
    <xf numFmtId="166" fontId="1" fillId="5" borderId="62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169" fontId="1" fillId="0" borderId="0" xfId="0" applyNumberFormat="1" applyFont="1" applyAlignment="1">
      <alignment wrapText="1"/>
    </xf>
    <xf numFmtId="0" fontId="7" fillId="0" borderId="29" xfId="0" applyFont="1" applyBorder="1" applyAlignment="1">
      <alignment horizontal="center" wrapText="1"/>
    </xf>
    <xf numFmtId="0" fontId="9" fillId="0" borderId="2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0" fillId="0" borderId="28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center" wrapText="1"/>
    </xf>
    <xf numFmtId="0" fontId="22" fillId="0" borderId="28" xfId="0" applyFont="1" applyBorder="1" applyAlignment="1">
      <alignment wrapText="1"/>
    </xf>
    <xf numFmtId="0" fontId="1" fillId="0" borderId="2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wrapText="1"/>
    </xf>
    <xf numFmtId="166" fontId="1" fillId="4" borderId="12" xfId="0" applyNumberFormat="1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vertical="center" wrapText="1"/>
    </xf>
    <xf numFmtId="166" fontId="1" fillId="4" borderId="16" xfId="0" applyNumberFormat="1" applyFont="1" applyFill="1" applyBorder="1" applyAlignment="1">
      <alignment horizontal="center" wrapText="1"/>
    </xf>
    <xf numFmtId="0" fontId="21" fillId="4" borderId="18" xfId="0" applyFont="1" applyFill="1" applyBorder="1" applyAlignment="1">
      <alignment horizontal="center" vertical="center" wrapText="1"/>
    </xf>
    <xf numFmtId="170" fontId="1" fillId="5" borderId="20" xfId="0" applyNumberFormat="1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167" fontId="1" fillId="4" borderId="12" xfId="0" applyNumberFormat="1" applyFont="1" applyFill="1" applyBorder="1" applyAlignment="1">
      <alignment horizontal="center" wrapText="1"/>
    </xf>
    <xf numFmtId="167" fontId="1" fillId="4" borderId="16" xfId="0" applyNumberFormat="1" applyFont="1" applyFill="1" applyBorder="1" applyAlignment="1">
      <alignment horizontal="center" wrapText="1"/>
    </xf>
    <xf numFmtId="0" fontId="6" fillId="2" borderId="63" xfId="0" applyFont="1" applyFill="1" applyBorder="1" applyAlignment="1">
      <alignment wrapText="1"/>
    </xf>
    <xf numFmtId="170" fontId="1" fillId="5" borderId="1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left" wrapText="1" indent="1"/>
    </xf>
    <xf numFmtId="0" fontId="2" fillId="2" borderId="12" xfId="0" applyFont="1" applyFill="1" applyBorder="1" applyAlignment="1">
      <alignment horizont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3" fillId="0" borderId="47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167" fontId="1" fillId="4" borderId="15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7" fontId="1" fillId="4" borderId="19" xfId="0" applyNumberFormat="1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7" fontId="19" fillId="0" borderId="24" xfId="0" applyNumberFormat="1" applyFont="1" applyBorder="1" applyAlignment="1">
      <alignment horizontal="right" vertical="center" wrapText="1"/>
    </xf>
    <xf numFmtId="167" fontId="19" fillId="0" borderId="24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1" fillId="0" borderId="54" xfId="0" applyFont="1" applyBorder="1" applyAlignment="1">
      <alignment horizontal="right" wrapText="1"/>
    </xf>
    <xf numFmtId="167" fontId="19" fillId="3" borderId="47" xfId="0" applyNumberFormat="1" applyFont="1" applyFill="1" applyBorder="1" applyAlignment="1">
      <alignment horizontal="right" vertical="center" wrapText="1"/>
    </xf>
    <xf numFmtId="170" fontId="19" fillId="0" borderId="47" xfId="0" applyNumberFormat="1" applyFont="1" applyBorder="1" applyAlignment="1">
      <alignment wrapText="1"/>
    </xf>
    <xf numFmtId="166" fontId="19" fillId="3" borderId="47" xfId="0" applyNumberFormat="1" applyFont="1" applyFill="1" applyBorder="1" applyAlignment="1">
      <alignment wrapText="1"/>
    </xf>
    <xf numFmtId="0" fontId="19" fillId="0" borderId="23" xfId="0" applyFont="1" applyBorder="1" applyAlignment="1">
      <alignment wrapText="1"/>
    </xf>
    <xf numFmtId="0" fontId="1" fillId="0" borderId="28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top" wrapText="1"/>
    </xf>
    <xf numFmtId="169" fontId="1" fillId="0" borderId="54" xfId="0" applyNumberFormat="1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25" fillId="9" borderId="34" xfId="0" applyFont="1" applyFill="1" applyBorder="1" applyAlignment="1">
      <alignment horizontal="left" wrapText="1"/>
    </xf>
    <xf numFmtId="0" fontId="25" fillId="9" borderId="11" xfId="0" applyFont="1" applyFill="1" applyBorder="1" applyAlignment="1">
      <alignment horizontal="left" wrapText="1"/>
    </xf>
    <xf numFmtId="0" fontId="16" fillId="9" borderId="35" xfId="0" applyFont="1" applyFill="1" applyBorder="1" applyAlignment="1">
      <alignment wrapText="1"/>
    </xf>
    <xf numFmtId="0" fontId="23" fillId="9" borderId="47" xfId="0" applyFont="1" applyFill="1" applyBorder="1" applyAlignment="1">
      <alignment horizontal="center" wrapText="1"/>
    </xf>
    <xf numFmtId="0" fontId="23" fillId="9" borderId="37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9" fillId="0" borderId="66" xfId="2" applyFont="1" applyBorder="1" applyAlignment="1"/>
    <xf numFmtId="0" fontId="30" fillId="10" borderId="67" xfId="0" applyFont="1" applyFill="1" applyBorder="1" applyAlignment="1">
      <alignment horizontal="center"/>
    </xf>
    <xf numFmtId="0" fontId="30" fillId="10" borderId="68" xfId="2" applyFont="1" applyFill="1" applyBorder="1" applyAlignment="1">
      <alignment horizontal="center"/>
    </xf>
    <xf numFmtId="166" fontId="1" fillId="0" borderId="29" xfId="0" applyNumberFormat="1" applyFont="1" applyBorder="1" applyAlignment="1">
      <alignment wrapText="1"/>
    </xf>
    <xf numFmtId="0" fontId="4" fillId="0" borderId="0" xfId="0" applyFo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/>
    <xf numFmtId="0" fontId="18" fillId="0" borderId="0" xfId="0" applyFont="1" applyAlignment="1">
      <alignment horizontal="left"/>
    </xf>
    <xf numFmtId="0" fontId="18" fillId="0" borderId="25" xfId="0" applyFont="1" applyBorder="1"/>
    <xf numFmtId="0" fontId="1" fillId="0" borderId="25" xfId="0" applyFont="1" applyBorder="1"/>
    <xf numFmtId="0" fontId="18" fillId="0" borderId="0" xfId="0" applyFont="1"/>
    <xf numFmtId="176" fontId="31" fillId="5" borderId="16" xfId="0" applyNumberFormat="1" applyFont="1" applyFill="1" applyBorder="1" applyAlignment="1" applyProtection="1">
      <alignment horizontal="right"/>
      <protection locked="0"/>
    </xf>
    <xf numFmtId="2" fontId="0" fillId="12" borderId="12" xfId="0" applyNumberFormat="1" applyFill="1" applyBorder="1" applyAlignment="1">
      <alignment horizontal="right"/>
    </xf>
    <xf numFmtId="0" fontId="1" fillId="4" borderId="4" xfId="0" applyFont="1" applyFill="1" applyBorder="1" applyAlignment="1">
      <alignment horizontal="right" wrapText="1"/>
    </xf>
    <xf numFmtId="168" fontId="1" fillId="4" borderId="69" xfId="0" applyNumberFormat="1" applyFont="1" applyFill="1" applyBorder="1" applyAlignment="1">
      <alignment horizontal="right" wrapText="1"/>
    </xf>
    <xf numFmtId="1" fontId="31" fillId="13" borderId="70" xfId="0" applyNumberFormat="1" applyFont="1" applyFill="1" applyBorder="1"/>
    <xf numFmtId="0" fontId="1" fillId="0" borderId="0" xfId="0" applyFont="1" applyAlignment="1">
      <alignment horizontal="left" wrapText="1"/>
    </xf>
    <xf numFmtId="0" fontId="0" fillId="0" borderId="72" xfId="0" applyBorder="1"/>
    <xf numFmtId="0" fontId="1" fillId="0" borderId="72" xfId="0" applyFont="1" applyBorder="1" applyAlignment="1">
      <alignment wrapText="1"/>
    </xf>
    <xf numFmtId="0" fontId="1" fillId="0" borderId="73" xfId="0" applyFont="1" applyBorder="1" applyAlignment="1">
      <alignment wrapText="1"/>
    </xf>
    <xf numFmtId="0" fontId="0" fillId="0" borderId="75" xfId="0" applyBorder="1"/>
    <xf numFmtId="0" fontId="1" fillId="0" borderId="76" xfId="0" applyFont="1" applyBorder="1" applyAlignment="1">
      <alignment wrapText="1"/>
    </xf>
    <xf numFmtId="0" fontId="0" fillId="0" borderId="76" xfId="0" applyBorder="1"/>
    <xf numFmtId="0" fontId="0" fillId="0" borderId="77" xfId="0" applyBorder="1"/>
    <xf numFmtId="0" fontId="1" fillId="0" borderId="71" xfId="0" applyFont="1" applyBorder="1"/>
    <xf numFmtId="0" fontId="1" fillId="0" borderId="72" xfId="0" applyFont="1" applyBorder="1"/>
    <xf numFmtId="0" fontId="1" fillId="0" borderId="72" xfId="0" applyFont="1" applyBorder="1" applyAlignment="1">
      <alignment horizontal="center"/>
    </xf>
    <xf numFmtId="0" fontId="1" fillId="0" borderId="73" xfId="0" applyFont="1" applyBorder="1"/>
    <xf numFmtId="0" fontId="1" fillId="0" borderId="74" xfId="0" applyFont="1" applyBorder="1"/>
    <xf numFmtId="0" fontId="1" fillId="0" borderId="0" xfId="0" applyFont="1"/>
    <xf numFmtId="0" fontId="1" fillId="0" borderId="68" xfId="0" applyFont="1" applyBorder="1"/>
    <xf numFmtId="0" fontId="1" fillId="0" borderId="76" xfId="0" applyFont="1" applyBorder="1"/>
    <xf numFmtId="169" fontId="1" fillId="0" borderId="76" xfId="0" applyNumberFormat="1" applyFont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165" fontId="1" fillId="4" borderId="79" xfId="0" applyNumberFormat="1" applyFont="1" applyFill="1" applyBorder="1" applyAlignment="1">
      <alignment horizontal="right" wrapText="1"/>
    </xf>
    <xf numFmtId="0" fontId="1" fillId="4" borderId="80" xfId="0" applyFont="1" applyFill="1" applyBorder="1" applyAlignment="1">
      <alignment horizontal="right" wrapText="1"/>
    </xf>
    <xf numFmtId="0" fontId="1" fillId="4" borderId="70" xfId="0" applyFont="1" applyFill="1" applyBorder="1" applyAlignment="1">
      <alignment horizontal="right" wrapText="1"/>
    </xf>
    <xf numFmtId="0" fontId="1" fillId="4" borderId="81" xfId="0" applyFont="1" applyFill="1" applyBorder="1" applyAlignment="1">
      <alignment horizontal="right" wrapText="1"/>
    </xf>
    <xf numFmtId="176" fontId="31" fillId="5" borderId="70" xfId="0" applyNumberFormat="1" applyFont="1" applyFill="1" applyBorder="1" applyAlignment="1" applyProtection="1">
      <alignment horizontal="right"/>
      <protection locked="0"/>
    </xf>
    <xf numFmtId="1" fontId="31" fillId="11" borderId="70" xfId="0" applyNumberFormat="1" applyFont="1" applyFill="1" applyBorder="1" applyAlignment="1" applyProtection="1">
      <alignment horizontal="right"/>
      <protection locked="0"/>
    </xf>
    <xf numFmtId="0" fontId="1" fillId="4" borderId="82" xfId="0" applyFont="1" applyFill="1" applyBorder="1" applyAlignment="1">
      <alignment horizontal="right" wrapText="1"/>
    </xf>
    <xf numFmtId="0" fontId="1" fillId="4" borderId="83" xfId="0" applyFont="1" applyFill="1" applyBorder="1" applyAlignment="1">
      <alignment horizontal="right" wrapText="1"/>
    </xf>
    <xf numFmtId="166" fontId="1" fillId="4" borderId="79" xfId="0" applyNumberFormat="1" applyFont="1" applyFill="1" applyBorder="1" applyAlignment="1">
      <alignment horizontal="right" wrapText="1"/>
    </xf>
    <xf numFmtId="0" fontId="1" fillId="4" borderId="80" xfId="0" applyFont="1" applyFill="1" applyBorder="1" applyAlignment="1">
      <alignment horizontal="left" wrapText="1"/>
    </xf>
    <xf numFmtId="166" fontId="1" fillId="4" borderId="70" xfId="0" applyNumberFormat="1" applyFont="1" applyFill="1" applyBorder="1" applyAlignment="1">
      <alignment horizontal="right" wrapText="1"/>
    </xf>
    <xf numFmtId="0" fontId="1" fillId="4" borderId="81" xfId="0" applyFont="1" applyFill="1" applyBorder="1" applyAlignment="1">
      <alignment horizontal="left" wrapText="1"/>
    </xf>
    <xf numFmtId="166" fontId="1" fillId="4" borderId="82" xfId="0" applyNumberFormat="1" applyFont="1" applyFill="1" applyBorder="1" applyAlignment="1">
      <alignment horizontal="right" wrapText="1"/>
    </xf>
    <xf numFmtId="0" fontId="1" fillId="4" borderId="83" xfId="0" applyFont="1" applyFill="1" applyBorder="1" applyAlignment="1">
      <alignment horizontal="left" wrapText="1"/>
    </xf>
    <xf numFmtId="0" fontId="10" fillId="0" borderId="23" xfId="0" applyFont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166" fontId="1" fillId="6" borderId="84" xfId="0" applyNumberFormat="1" applyFont="1" applyFill="1" applyBorder="1" applyAlignment="1">
      <alignment horizontal="right" wrapText="1"/>
    </xf>
    <xf numFmtId="0" fontId="1" fillId="4" borderId="85" xfId="0" applyFont="1" applyFill="1" applyBorder="1" applyAlignment="1">
      <alignment horizontal="right" wrapText="1"/>
    </xf>
    <xf numFmtId="166" fontId="1" fillId="5" borderId="70" xfId="0" applyNumberFormat="1" applyFont="1" applyFill="1" applyBorder="1" applyAlignment="1">
      <alignment horizontal="right" wrapText="1"/>
    </xf>
    <xf numFmtId="166" fontId="1" fillId="5" borderId="82" xfId="0" applyNumberFormat="1" applyFont="1" applyFill="1" applyBorder="1" applyAlignment="1">
      <alignment horizontal="right" wrapText="1"/>
    </xf>
    <xf numFmtId="168" fontId="1" fillId="4" borderId="84" xfId="0" applyNumberFormat="1" applyFont="1" applyFill="1" applyBorder="1" applyAlignment="1">
      <alignment horizontal="right" wrapText="1"/>
    </xf>
    <xf numFmtId="0" fontId="1" fillId="4" borderId="85" xfId="0" applyFont="1" applyFill="1" applyBorder="1" applyAlignment="1">
      <alignment horizontal="left" wrapText="1"/>
    </xf>
    <xf numFmtId="172" fontId="1" fillId="4" borderId="79" xfId="0" applyNumberFormat="1" applyFont="1" applyFill="1" applyBorder="1" applyAlignment="1">
      <alignment horizontal="right" wrapText="1"/>
    </xf>
    <xf numFmtId="172" fontId="1" fillId="4" borderId="70" xfId="0" applyNumberFormat="1" applyFont="1" applyFill="1" applyBorder="1" applyAlignment="1">
      <alignment horizontal="right" wrapText="1"/>
    </xf>
    <xf numFmtId="172" fontId="1" fillId="4" borderId="82" xfId="0" applyNumberFormat="1" applyFont="1" applyFill="1" applyBorder="1" applyAlignment="1">
      <alignment horizontal="right" wrapText="1"/>
    </xf>
    <xf numFmtId="0" fontId="1" fillId="4" borderId="79" xfId="0" applyFont="1" applyFill="1" applyBorder="1" applyAlignment="1">
      <alignment horizontal="right" wrapText="1"/>
    </xf>
    <xf numFmtId="0" fontId="1" fillId="0" borderId="86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168" fontId="1" fillId="4" borderId="79" xfId="0" applyNumberFormat="1" applyFont="1" applyFill="1" applyBorder="1" applyAlignment="1">
      <alignment horizontal="right" wrapText="1"/>
    </xf>
    <xf numFmtId="168" fontId="1" fillId="4" borderId="82" xfId="0" applyNumberFormat="1" applyFont="1" applyFill="1" applyBorder="1" applyAlignment="1">
      <alignment horizontal="right" wrapText="1"/>
    </xf>
    <xf numFmtId="168" fontId="1" fillId="5" borderId="70" xfId="0" applyNumberFormat="1" applyFont="1" applyFill="1" applyBorder="1" applyAlignment="1">
      <alignment horizontal="right" wrapText="1"/>
    </xf>
    <xf numFmtId="168" fontId="1" fillId="4" borderId="70" xfId="0" applyNumberFormat="1" applyFont="1" applyFill="1" applyBorder="1" applyAlignment="1">
      <alignment horizontal="right" wrapText="1"/>
    </xf>
    <xf numFmtId="171" fontId="1" fillId="5" borderId="70" xfId="0" applyNumberFormat="1" applyFont="1" applyFill="1" applyBorder="1" applyAlignment="1">
      <alignment horizontal="right" wrapText="1"/>
    </xf>
    <xf numFmtId="167" fontId="1" fillId="4" borderId="70" xfId="0" applyNumberFormat="1" applyFont="1" applyFill="1" applyBorder="1" applyAlignment="1">
      <alignment horizontal="right" wrapText="1"/>
    </xf>
    <xf numFmtId="171" fontId="1" fillId="4" borderId="70" xfId="0" applyNumberFormat="1" applyFont="1" applyFill="1" applyBorder="1" applyAlignment="1">
      <alignment horizontal="right" wrapText="1"/>
    </xf>
    <xf numFmtId="171" fontId="1" fillId="4" borderId="82" xfId="0" applyNumberFormat="1" applyFont="1" applyFill="1" applyBorder="1" applyAlignment="1">
      <alignment horizontal="right" wrapText="1"/>
    </xf>
    <xf numFmtId="0" fontId="1" fillId="4" borderId="87" xfId="0" applyFont="1" applyFill="1" applyBorder="1" applyAlignment="1">
      <alignment horizontal="right" wrapText="1"/>
    </xf>
    <xf numFmtId="0" fontId="1" fillId="4" borderId="88" xfId="0" applyFont="1" applyFill="1" applyBorder="1" applyAlignment="1">
      <alignment horizontal="left" wrapText="1"/>
    </xf>
    <xf numFmtId="168" fontId="1" fillId="5" borderId="89" xfId="0" applyNumberFormat="1" applyFont="1" applyFill="1" applyBorder="1" applyAlignment="1">
      <alignment horizontal="right" wrapText="1"/>
    </xf>
    <xf numFmtId="0" fontId="1" fillId="4" borderId="90" xfId="0" applyFont="1" applyFill="1" applyBorder="1" applyAlignment="1">
      <alignment horizontal="left" wrapText="1"/>
    </xf>
    <xf numFmtId="168" fontId="1" fillId="4" borderId="89" xfId="0" applyNumberFormat="1" applyFont="1" applyFill="1" applyBorder="1" applyAlignment="1">
      <alignment horizontal="right" wrapText="1"/>
    </xf>
    <xf numFmtId="168" fontId="1" fillId="4" borderId="91" xfId="0" applyNumberFormat="1" applyFont="1" applyFill="1" applyBorder="1" applyAlignment="1">
      <alignment horizontal="right" wrapText="1"/>
    </xf>
    <xf numFmtId="0" fontId="1" fillId="4" borderId="92" xfId="0" applyFont="1" applyFill="1" applyBorder="1" applyAlignment="1">
      <alignment horizontal="left" wrapText="1"/>
    </xf>
    <xf numFmtId="2" fontId="0" fillId="12" borderId="87" xfId="0" applyNumberFormat="1" applyFill="1" applyBorder="1" applyAlignment="1">
      <alignment horizontal="right"/>
    </xf>
    <xf numFmtId="166" fontId="1" fillId="4" borderId="89" xfId="0" applyNumberFormat="1" applyFont="1" applyFill="1" applyBorder="1" applyAlignment="1">
      <alignment horizontal="right" wrapText="1"/>
    </xf>
    <xf numFmtId="170" fontId="1" fillId="4" borderId="89" xfId="0" applyNumberFormat="1" applyFont="1" applyFill="1" applyBorder="1" applyAlignment="1">
      <alignment horizontal="right" wrapText="1"/>
    </xf>
    <xf numFmtId="170" fontId="1" fillId="6" borderId="89" xfId="0" applyNumberFormat="1" applyFont="1" applyFill="1" applyBorder="1" applyAlignment="1">
      <alignment horizontal="right" wrapText="1"/>
    </xf>
    <xf numFmtId="170" fontId="1" fillId="4" borderId="91" xfId="0" applyNumberFormat="1" applyFont="1" applyFill="1" applyBorder="1" applyAlignment="1">
      <alignment horizontal="right" wrapText="1"/>
    </xf>
    <xf numFmtId="169" fontId="1" fillId="0" borderId="76" xfId="0" applyNumberFormat="1" applyFont="1" applyBorder="1" applyAlignment="1">
      <alignment horizontal="left"/>
    </xf>
    <xf numFmtId="0" fontId="1" fillId="7" borderId="63" xfId="0" applyFont="1" applyFill="1" applyBorder="1" applyAlignment="1">
      <alignment wrapText="1"/>
    </xf>
    <xf numFmtId="0" fontId="1" fillId="7" borderId="65" xfId="0" applyFont="1" applyFill="1" applyBorder="1" applyAlignment="1">
      <alignment wrapText="1"/>
    </xf>
    <xf numFmtId="0" fontId="1" fillId="4" borderId="65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6" fontId="1" fillId="4" borderId="78" xfId="0" applyNumberFormat="1" applyFont="1" applyFill="1" applyBorder="1" applyAlignment="1">
      <alignment wrapText="1"/>
    </xf>
    <xf numFmtId="0" fontId="1" fillId="4" borderId="78" xfId="0" applyFont="1" applyFill="1" applyBorder="1" applyAlignment="1">
      <alignment wrapText="1"/>
    </xf>
    <xf numFmtId="170" fontId="1" fillId="5" borderId="78" xfId="0" applyNumberFormat="1" applyFont="1" applyFill="1" applyBorder="1" applyAlignment="1">
      <alignment wrapText="1"/>
    </xf>
    <xf numFmtId="166" fontId="1" fillId="4" borderId="79" xfId="0" applyNumberFormat="1" applyFont="1" applyFill="1" applyBorder="1" applyAlignment="1">
      <alignment wrapText="1"/>
    </xf>
    <xf numFmtId="0" fontId="1" fillId="4" borderId="93" xfId="0" applyFont="1" applyFill="1" applyBorder="1" applyAlignment="1">
      <alignment wrapText="1"/>
    </xf>
    <xf numFmtId="166" fontId="1" fillId="4" borderId="93" xfId="0" applyNumberFormat="1" applyFont="1" applyFill="1" applyBorder="1" applyAlignment="1">
      <alignment wrapText="1"/>
    </xf>
    <xf numFmtId="170" fontId="1" fillId="5" borderId="93" xfId="0" applyNumberFormat="1" applyFont="1" applyFill="1" applyBorder="1" applyAlignment="1">
      <alignment wrapText="1"/>
    </xf>
    <xf numFmtId="0" fontId="1" fillId="4" borderId="80" xfId="0" applyFont="1" applyFill="1" applyBorder="1" applyAlignment="1">
      <alignment wrapText="1"/>
    </xf>
    <xf numFmtId="166" fontId="1" fillId="4" borderId="70" xfId="0" applyNumberFormat="1" applyFont="1" applyFill="1" applyBorder="1" applyAlignment="1">
      <alignment wrapText="1"/>
    </xf>
    <xf numFmtId="0" fontId="1" fillId="4" borderId="81" xfId="0" applyFont="1" applyFill="1" applyBorder="1" applyAlignment="1">
      <alignment wrapText="1"/>
    </xf>
    <xf numFmtId="166" fontId="1" fillId="4" borderId="82" xfId="0" applyNumberFormat="1" applyFont="1" applyFill="1" applyBorder="1" applyAlignment="1">
      <alignment wrapText="1"/>
    </xf>
    <xf numFmtId="0" fontId="1" fillId="4" borderId="94" xfId="0" applyFont="1" applyFill="1" applyBorder="1" applyAlignment="1">
      <alignment wrapText="1"/>
    </xf>
    <xf numFmtId="166" fontId="1" fillId="4" borderId="94" xfId="0" applyNumberFormat="1" applyFont="1" applyFill="1" applyBorder="1" applyAlignment="1">
      <alignment wrapText="1"/>
    </xf>
    <xf numFmtId="170" fontId="1" fillId="5" borderId="94" xfId="0" applyNumberFormat="1" applyFont="1" applyFill="1" applyBorder="1" applyAlignment="1">
      <alignment wrapText="1"/>
    </xf>
    <xf numFmtId="0" fontId="1" fillId="4" borderId="83" xfId="0" applyFont="1" applyFill="1" applyBorder="1" applyAlignment="1">
      <alignment wrapText="1"/>
    </xf>
    <xf numFmtId="166" fontId="1" fillId="5" borderId="95" xfId="0" applyNumberFormat="1" applyFont="1" applyFill="1" applyBorder="1" applyAlignment="1">
      <alignment wrapText="1"/>
    </xf>
    <xf numFmtId="0" fontId="1" fillId="4" borderId="96" xfId="0" applyFont="1" applyFill="1" applyBorder="1" applyAlignment="1">
      <alignment wrapText="1"/>
    </xf>
    <xf numFmtId="166" fontId="1" fillId="5" borderId="96" xfId="0" applyNumberFormat="1" applyFont="1" applyFill="1" applyBorder="1" applyAlignment="1">
      <alignment wrapText="1"/>
    </xf>
    <xf numFmtId="166" fontId="1" fillId="4" borderId="96" xfId="0" applyNumberFormat="1" applyFont="1" applyFill="1" applyBorder="1" applyAlignment="1">
      <alignment wrapText="1"/>
    </xf>
    <xf numFmtId="170" fontId="1" fillId="5" borderId="96" xfId="0" applyNumberFormat="1" applyFont="1" applyFill="1" applyBorder="1" applyAlignment="1">
      <alignment wrapText="1"/>
    </xf>
    <xf numFmtId="0" fontId="1" fillId="4" borderId="97" xfId="0" applyFont="1" applyFill="1" applyBorder="1" applyAlignment="1">
      <alignment wrapText="1"/>
    </xf>
    <xf numFmtId="166" fontId="1" fillId="4" borderId="98" xfId="0" applyNumberFormat="1" applyFont="1" applyFill="1" applyBorder="1" applyAlignment="1">
      <alignment wrapText="1"/>
    </xf>
    <xf numFmtId="0" fontId="1" fillId="4" borderId="64" xfId="0" applyFont="1" applyFill="1" applyBorder="1" applyAlignment="1">
      <alignment wrapText="1"/>
    </xf>
    <xf numFmtId="166" fontId="1" fillId="4" borderId="64" xfId="0" applyNumberFormat="1" applyFont="1" applyFill="1" applyBorder="1" applyAlignment="1">
      <alignment wrapText="1"/>
    </xf>
    <xf numFmtId="170" fontId="1" fillId="5" borderId="64" xfId="0" applyNumberFormat="1" applyFont="1" applyFill="1" applyBorder="1" applyAlignment="1">
      <alignment wrapText="1"/>
    </xf>
    <xf numFmtId="0" fontId="1" fillId="4" borderId="99" xfId="0" applyFont="1" applyFill="1" applyBorder="1" applyAlignment="1">
      <alignment wrapText="1"/>
    </xf>
    <xf numFmtId="0" fontId="1" fillId="7" borderId="98" xfId="0" applyFont="1" applyFill="1" applyBorder="1" applyAlignment="1">
      <alignment wrapText="1"/>
    </xf>
    <xf numFmtId="0" fontId="1" fillId="7" borderId="64" xfId="0" applyFont="1" applyFill="1" applyBorder="1" applyAlignment="1">
      <alignment wrapText="1"/>
    </xf>
    <xf numFmtId="0" fontId="1" fillId="7" borderId="100" xfId="0" applyFont="1" applyFill="1" applyBorder="1" applyAlignment="1">
      <alignment wrapText="1"/>
    </xf>
    <xf numFmtId="0" fontId="1" fillId="4" borderId="101" xfId="0" applyFont="1" applyFill="1" applyBorder="1" applyAlignment="1">
      <alignment wrapText="1"/>
    </xf>
    <xf numFmtId="166" fontId="1" fillId="5" borderId="102" xfId="0" applyNumberFormat="1" applyFont="1" applyFill="1" applyBorder="1" applyAlignment="1">
      <alignment wrapText="1"/>
    </xf>
    <xf numFmtId="166" fontId="13" fillId="4" borderId="78" xfId="0" applyNumberFormat="1" applyFont="1" applyFill="1" applyBorder="1" applyAlignment="1">
      <alignment wrapText="1"/>
    </xf>
    <xf numFmtId="0" fontId="13" fillId="4" borderId="78" xfId="0" applyFont="1" applyFill="1" applyBorder="1" applyAlignment="1">
      <alignment wrapText="1"/>
    </xf>
    <xf numFmtId="166" fontId="13" fillId="4" borderId="79" xfId="0" applyNumberFormat="1" applyFont="1" applyFill="1" applyBorder="1" applyAlignment="1">
      <alignment wrapText="1"/>
    </xf>
    <xf numFmtId="0" fontId="13" fillId="4" borderId="93" xfId="0" applyFont="1" applyFill="1" applyBorder="1" applyAlignment="1">
      <alignment wrapText="1"/>
    </xf>
    <xf numFmtId="166" fontId="13" fillId="4" borderId="93" xfId="0" applyNumberFormat="1" applyFont="1" applyFill="1" applyBorder="1" applyAlignment="1">
      <alignment wrapText="1"/>
    </xf>
    <xf numFmtId="0" fontId="13" fillId="4" borderId="80" xfId="0" applyFont="1" applyFill="1" applyBorder="1" applyAlignment="1">
      <alignment wrapText="1"/>
    </xf>
    <xf numFmtId="166" fontId="13" fillId="4" borderId="70" xfId="0" applyNumberFormat="1" applyFont="1" applyFill="1" applyBorder="1" applyAlignment="1">
      <alignment wrapText="1"/>
    </xf>
    <xf numFmtId="0" fontId="13" fillId="4" borderId="81" xfId="0" applyFont="1" applyFill="1" applyBorder="1" applyAlignment="1">
      <alignment wrapText="1"/>
    </xf>
    <xf numFmtId="166" fontId="13" fillId="4" borderId="82" xfId="0" applyNumberFormat="1" applyFont="1" applyFill="1" applyBorder="1" applyAlignment="1">
      <alignment wrapText="1"/>
    </xf>
    <xf numFmtId="0" fontId="13" fillId="4" borderId="94" xfId="0" applyFont="1" applyFill="1" applyBorder="1" applyAlignment="1">
      <alignment wrapText="1"/>
    </xf>
    <xf numFmtId="166" fontId="13" fillId="4" borderId="94" xfId="0" applyNumberFormat="1" applyFont="1" applyFill="1" applyBorder="1" applyAlignment="1">
      <alignment wrapText="1"/>
    </xf>
    <xf numFmtId="0" fontId="13" fillId="4" borderId="83" xfId="0" applyFont="1" applyFill="1" applyBorder="1" applyAlignment="1">
      <alignment wrapText="1"/>
    </xf>
    <xf numFmtId="166" fontId="1" fillId="0" borderId="23" xfId="0" applyNumberFormat="1" applyFont="1" applyBorder="1" applyAlignment="1">
      <alignment horizont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6" fontId="1" fillId="5" borderId="78" xfId="0" applyNumberFormat="1" applyFont="1" applyFill="1" applyBorder="1" applyAlignment="1">
      <alignment horizontal="center" vertical="center" wrapText="1"/>
    </xf>
    <xf numFmtId="0" fontId="1" fillId="0" borderId="79" xfId="0" applyFont="1" applyBorder="1" applyAlignment="1">
      <alignment horizontal="center" wrapText="1"/>
    </xf>
    <xf numFmtId="0" fontId="1" fillId="0" borderId="93" xfId="0" applyFont="1" applyBorder="1" applyAlignment="1">
      <alignment vertical="top" wrapText="1"/>
    </xf>
    <xf numFmtId="166" fontId="1" fillId="5" borderId="93" xfId="0" applyNumberFormat="1" applyFont="1" applyFill="1" applyBorder="1" applyAlignment="1">
      <alignment horizontal="center" vertical="center" wrapText="1"/>
    </xf>
    <xf numFmtId="0" fontId="21" fillId="4" borderId="80" xfId="0" applyFont="1" applyFill="1" applyBorder="1" applyAlignment="1">
      <alignment horizontal="center" wrapText="1"/>
    </xf>
    <xf numFmtId="0" fontId="1" fillId="0" borderId="82" xfId="0" applyFont="1" applyBorder="1" applyAlignment="1">
      <alignment horizontal="center" wrapText="1"/>
    </xf>
    <xf numFmtId="0" fontId="20" fillId="0" borderId="94" xfId="0" applyFont="1" applyBorder="1" applyAlignment="1">
      <alignment vertical="top" wrapText="1"/>
    </xf>
    <xf numFmtId="166" fontId="1" fillId="5" borderId="94" xfId="0" applyNumberFormat="1" applyFont="1" applyFill="1" applyBorder="1" applyAlignment="1">
      <alignment horizontal="center" vertical="top" wrapText="1"/>
    </xf>
    <xf numFmtId="0" fontId="21" fillId="4" borderId="83" xfId="0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93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center" wrapText="1"/>
    </xf>
    <xf numFmtId="0" fontId="21" fillId="4" borderId="81" xfId="0" applyFont="1" applyFill="1" applyBorder="1" applyAlignment="1">
      <alignment horizontal="center" wrapText="1"/>
    </xf>
    <xf numFmtId="0" fontId="1" fillId="0" borderId="94" xfId="0" applyFont="1" applyBorder="1" applyAlignment="1">
      <alignment horizontal="left" vertical="center" wrapText="1"/>
    </xf>
    <xf numFmtId="166" fontId="1" fillId="4" borderId="94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3" xfId="0" applyFont="1" applyBorder="1"/>
    <xf numFmtId="0" fontId="1" fillId="0" borderId="3" xfId="0" applyFont="1" applyBorder="1"/>
    <xf numFmtId="0" fontId="16" fillId="0" borderId="23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4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1" fillId="7" borderId="48" xfId="0" applyFont="1" applyFill="1" applyBorder="1" applyAlignment="1">
      <alignment horizontal="left" wrapText="1"/>
    </xf>
    <xf numFmtId="0" fontId="1" fillId="7" borderId="49" xfId="0" applyFont="1" applyFill="1" applyBorder="1" applyAlignment="1">
      <alignment horizontal="left" wrapText="1"/>
    </xf>
    <xf numFmtId="0" fontId="1" fillId="7" borderId="45" xfId="0" applyFont="1" applyFill="1" applyBorder="1" applyAlignment="1">
      <alignment horizontal="left" wrapText="1"/>
    </xf>
    <xf numFmtId="0" fontId="1" fillId="7" borderId="50" xfId="0" applyFont="1" applyFill="1" applyBorder="1" applyAlignment="1">
      <alignment horizontal="left" wrapText="1"/>
    </xf>
    <xf numFmtId="0" fontId="7" fillId="2" borderId="34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3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1" fillId="7" borderId="43" xfId="0" applyFont="1" applyFill="1" applyBorder="1" applyAlignment="1">
      <alignment horizontal="left" wrapText="1"/>
    </xf>
    <xf numFmtId="0" fontId="1" fillId="7" borderId="44" xfId="0" applyFont="1" applyFill="1" applyBorder="1" applyAlignment="1">
      <alignment horizontal="left" wrapText="1"/>
    </xf>
    <xf numFmtId="0" fontId="7" fillId="2" borderId="34" xfId="0" applyFont="1" applyFill="1" applyBorder="1" applyAlignment="1">
      <alignment horizontal="center" wrapText="1"/>
    </xf>
    <xf numFmtId="0" fontId="7" fillId="2" borderId="3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wrapText="1"/>
    </xf>
    <xf numFmtId="166" fontId="1" fillId="0" borderId="21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166" fontId="1" fillId="0" borderId="53" xfId="0" applyNumberFormat="1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0" fillId="0" borderId="0" xfId="0"/>
    <xf numFmtId="0" fontId="1" fillId="0" borderId="24" xfId="0" applyFont="1" applyBorder="1" applyAlignment="1">
      <alignment wrapText="1"/>
    </xf>
    <xf numFmtId="0" fontId="29" fillId="0" borderId="1" xfId="2" applyFont="1" applyBorder="1" applyAlignment="1">
      <alignment horizontal="left"/>
    </xf>
    <xf numFmtId="0" fontId="18" fillId="0" borderId="0" xfId="0" applyFont="1" applyAlignment="1">
      <alignment horizontal="left"/>
    </xf>
    <xf numFmtId="0" fontId="6" fillId="2" borderId="34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wrapText="1"/>
    </xf>
    <xf numFmtId="0" fontId="20" fillId="0" borderId="26" xfId="0" applyFont="1" applyBorder="1" applyAlignment="1">
      <alignment horizontal="left" vertical="center" wrapText="1"/>
    </xf>
    <xf numFmtId="169" fontId="1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38" xfId="0" applyFont="1" applyFill="1" applyBorder="1" applyAlignment="1">
      <alignment horizontal="left" wrapText="1"/>
    </xf>
    <xf numFmtId="0" fontId="6" fillId="2" borderId="37" xfId="0" applyFont="1" applyFill="1" applyBorder="1" applyAlignment="1">
      <alignment horizontal="left" wrapText="1"/>
    </xf>
    <xf numFmtId="0" fontId="6" fillId="8" borderId="38" xfId="0" applyFont="1" applyFill="1" applyBorder="1" applyAlignment="1">
      <alignment horizontal="left" wrapText="1" indent="1"/>
    </xf>
    <xf numFmtId="0" fontId="6" fillId="8" borderId="37" xfId="0" applyFont="1" applyFill="1" applyBorder="1" applyAlignment="1">
      <alignment horizontal="left" wrapText="1" indent="1"/>
    </xf>
    <xf numFmtId="0" fontId="6" fillId="0" borderId="0" xfId="0" applyFont="1"/>
    <xf numFmtId="0" fontId="7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6" fillId="0" borderId="34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54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7">
    <dxf>
      <font>
        <b/>
        <color rgb="FFFFFFFF"/>
      </font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0000"/>
      </font>
      <fill>
        <patternFill patternType="solid">
          <bgColor rgb="FFEBF1DE"/>
        </patternFill>
      </fill>
    </dxf>
    <dxf>
      <font>
        <color rgb="FF000000"/>
      </font>
      <fill>
        <patternFill patternType="solid">
          <bgColor rgb="FFEBF1DE"/>
        </patternFill>
      </fill>
    </dxf>
    <dxf>
      <font>
        <color rgb="FF000000"/>
      </font>
      <fill>
        <patternFill patternType="solid">
          <bgColor rgb="FFEBF1DE"/>
        </patternFill>
      </fill>
    </dxf>
    <dxf>
      <font>
        <color rgb="FF000000"/>
      </font>
      <fill>
        <patternFill patternType="solid">
          <bgColor rgb="FFF2DCDB"/>
        </patternFill>
      </fill>
    </dxf>
    <dxf>
      <font>
        <color rgb="FF000000"/>
      </font>
      <fill>
        <patternFill patternType="solid">
          <bgColor rgb="FFEBF1D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557530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42FB83F1-1A51-4173-899C-A6E0BC8DD0A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814705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4C50D484-6B79-4805-9C15-E4B497E2C7E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462280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AEE1260D-F5A3-4DD3-9AD8-23D728038FF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266700</xdr:rowOff>
    </xdr:from>
    <xdr:to>
      <xdr:col>5</xdr:col>
      <xdr:colOff>1319530</xdr:colOff>
      <xdr:row>2</xdr:row>
      <xdr:rowOff>280670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6259A923-C7D1-4843-99DD-74CFECFBA6E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66700"/>
          <a:ext cx="1919605" cy="5854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276225</xdr:rowOff>
    </xdr:from>
    <xdr:to>
      <xdr:col>5</xdr:col>
      <xdr:colOff>1338580</xdr:colOff>
      <xdr:row>3</xdr:row>
      <xdr:rowOff>4445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7C37F41C-5AD8-4977-8A63-FFEF33A605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100" y="276225"/>
          <a:ext cx="1919605" cy="5854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142875</xdr:rowOff>
    </xdr:from>
    <xdr:to>
      <xdr:col>5</xdr:col>
      <xdr:colOff>1224280</xdr:colOff>
      <xdr:row>3</xdr:row>
      <xdr:rowOff>156845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437703EE-65AD-4F52-A819-274DEFA2E6B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428625"/>
          <a:ext cx="1919605" cy="5854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104775</xdr:rowOff>
    </xdr:from>
    <xdr:to>
      <xdr:col>5</xdr:col>
      <xdr:colOff>1310005</xdr:colOff>
      <xdr:row>3</xdr:row>
      <xdr:rowOff>118745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ACCA3E5A-0D3F-4838-A7BE-57A006D499E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5" y="390525"/>
          <a:ext cx="1919605" cy="5854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38100</xdr:rowOff>
    </xdr:from>
    <xdr:to>
      <xdr:col>5</xdr:col>
      <xdr:colOff>1252855</xdr:colOff>
      <xdr:row>3</xdr:row>
      <xdr:rowOff>52070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8B244AAD-203B-4708-8FA0-4DDB9B4728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323850"/>
          <a:ext cx="1919605" cy="5854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57150</xdr:rowOff>
    </xdr:from>
    <xdr:to>
      <xdr:col>5</xdr:col>
      <xdr:colOff>1176655</xdr:colOff>
      <xdr:row>3</xdr:row>
      <xdr:rowOff>71120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B5222DDB-3B6E-48BB-9874-773F8F34BF0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342900"/>
          <a:ext cx="1919605" cy="585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52706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B942BEDE-DC02-4780-9C38-9282FD192FB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395605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5C972D5B-1046-4189-A2D7-2CF8C077C07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3075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338454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6D42EA22-D5A1-47F9-9174-014CB7B4C4A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7325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490855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67B130A-79EF-4F7C-80FC-FBFEB3B4C0D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424180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B972CC8B-5ECC-42DE-9E26-869629AD119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0525" y="285750"/>
          <a:ext cx="1919605" cy="5854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1</xdr:row>
      <xdr:rowOff>47625</xdr:rowOff>
    </xdr:from>
    <xdr:to>
      <xdr:col>9</xdr:col>
      <xdr:colOff>186055</xdr:colOff>
      <xdr:row>3</xdr:row>
      <xdr:rowOff>61595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79B2DCA-54F6-493E-9562-880828DD7BB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333375"/>
          <a:ext cx="1919605" cy="5854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276225</xdr:rowOff>
    </xdr:from>
    <xdr:to>
      <xdr:col>6</xdr:col>
      <xdr:colOff>167005</xdr:colOff>
      <xdr:row>3</xdr:row>
      <xdr:rowOff>4445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1683D8DF-C30C-4933-A05A-3726FF0D448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276225"/>
          <a:ext cx="1919605" cy="5854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24130</xdr:colOff>
      <xdr:row>3</xdr:row>
      <xdr:rowOff>13970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19BE0FC2-59D1-4747-92F6-65E2BC87956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285750"/>
          <a:ext cx="1919605" cy="58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showRuler="0" zoomScaleNormal="100" workbookViewId="0">
      <selection sqref="A1:XFD1048576"/>
    </sheetView>
  </sheetViews>
  <sheetFormatPr defaultColWidth="13.7109375" defaultRowHeight="12.75"/>
  <cols>
    <col min="1" max="1" width="9.140625" customWidth="1"/>
    <col min="2" max="2" width="70.7109375" customWidth="1"/>
    <col min="3" max="4" width="14" customWidth="1"/>
    <col min="5" max="5" width="6.42578125" customWidth="1"/>
    <col min="6" max="6" width="11.7109375" customWidth="1"/>
    <col min="7" max="7" width="8.28515625" customWidth="1"/>
    <col min="8" max="8" width="6.42578125" customWidth="1"/>
    <col min="9" max="9" width="13" customWidth="1"/>
    <col min="10" max="10" width="7.5703125" customWidth="1"/>
    <col min="11" max="16" width="6.42578125" customWidth="1"/>
    <col min="17" max="28" width="9.28515625" customWidth="1"/>
    <col min="29" max="245" width="9.570312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17.649999999999999" customHeight="1">
      <c r="A4" s="35"/>
      <c r="B4" s="36"/>
      <c r="C4" s="36"/>
      <c r="D4" s="36"/>
      <c r="E4" s="37"/>
      <c r="F4" s="37"/>
      <c r="G4" s="37"/>
      <c r="H4" s="37"/>
      <c r="I4" s="37"/>
      <c r="J4" s="37"/>
      <c r="K4" s="37"/>
    </row>
    <row r="5" spans="1:11" ht="18.399999999999999" customHeight="1"/>
    <row r="6" spans="1:11" ht="22.5" customHeight="1">
      <c r="A6" s="488" t="s">
        <v>2</v>
      </c>
      <c r="B6" s="38"/>
      <c r="C6" s="32"/>
    </row>
    <row r="7" spans="1:11" ht="23.25" customHeight="1">
      <c r="A7" s="489" t="s">
        <v>3</v>
      </c>
      <c r="B7" s="39"/>
      <c r="C7" s="32"/>
    </row>
    <row r="8" spans="1:11" ht="12.6" customHeight="1">
      <c r="A8" s="40"/>
      <c r="B8" s="41"/>
    </row>
    <row r="9" spans="1:11" ht="13.35" customHeight="1"/>
    <row r="10" spans="1:11" ht="17.649999999999999" customHeight="1">
      <c r="A10" s="2" t="s">
        <v>4</v>
      </c>
      <c r="B10" s="3" t="s">
        <v>5</v>
      </c>
      <c r="C10" s="4" t="s">
        <v>6</v>
      </c>
      <c r="D10" s="5" t="s">
        <v>7</v>
      </c>
      <c r="E10" s="42"/>
      <c r="F10" s="652" t="s">
        <v>8</v>
      </c>
      <c r="G10" s="653"/>
      <c r="H10" s="43"/>
      <c r="I10" s="652" t="s">
        <v>9</v>
      </c>
      <c r="J10" s="653"/>
      <c r="K10" s="32"/>
    </row>
    <row r="11" spans="1:11" ht="17.649999999999999" customHeight="1">
      <c r="A11" s="6" t="s">
        <v>10</v>
      </c>
      <c r="B11" s="44"/>
      <c r="C11" s="45"/>
      <c r="D11" s="7" t="s">
        <v>11</v>
      </c>
      <c r="E11" s="42"/>
      <c r="F11" s="654"/>
      <c r="G11" s="655"/>
      <c r="H11" s="43"/>
      <c r="I11" s="654"/>
      <c r="J11" s="655"/>
      <c r="K11" s="32"/>
    </row>
    <row r="12" spans="1:11" ht="33.4" customHeight="1">
      <c r="A12" s="46"/>
      <c r="B12" s="47"/>
      <c r="C12" s="48"/>
      <c r="D12" s="49"/>
      <c r="E12" s="42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32"/>
    </row>
    <row r="13" spans="1:11" ht="14.1" customHeight="1">
      <c r="A13" s="41"/>
      <c r="B13" s="50"/>
      <c r="C13" s="41"/>
      <c r="D13" s="41"/>
      <c r="F13" s="41"/>
      <c r="G13" s="41"/>
      <c r="I13" s="41"/>
      <c r="J13" s="41"/>
    </row>
    <row r="14" spans="1:11" ht="15" customHeight="1"/>
    <row r="15" spans="1:11" ht="18.399999999999999" customHeight="1" thickBot="1">
      <c r="A15" s="51"/>
      <c r="B15" s="10" t="s">
        <v>15</v>
      </c>
      <c r="C15" s="52"/>
      <c r="D15" s="53"/>
      <c r="E15" s="32"/>
    </row>
    <row r="16" spans="1:11" ht="15" customHeight="1">
      <c r="A16" s="11" t="s">
        <v>16</v>
      </c>
      <c r="B16" s="12" t="s">
        <v>17</v>
      </c>
      <c r="C16" s="13" t="s">
        <v>18</v>
      </c>
      <c r="D16" s="14" t="s">
        <v>19</v>
      </c>
      <c r="E16" s="42"/>
      <c r="F16" s="15">
        <v>5360.38</v>
      </c>
      <c r="G16" s="16" t="s">
        <v>20</v>
      </c>
      <c r="H16" s="32"/>
      <c r="I16" s="530">
        <v>5369.1909999999998</v>
      </c>
      <c r="J16" s="531" t="s">
        <v>21</v>
      </c>
      <c r="K16" s="31"/>
    </row>
    <row r="17" spans="1:11" ht="16.899999999999999" customHeight="1">
      <c r="A17" s="18" t="s">
        <v>22</v>
      </c>
      <c r="B17" s="19" t="s">
        <v>23</v>
      </c>
      <c r="C17" s="20" t="s">
        <v>24</v>
      </c>
      <c r="D17" s="21" t="s">
        <v>19</v>
      </c>
      <c r="E17" s="42"/>
      <c r="F17" s="22">
        <v>0</v>
      </c>
      <c r="G17" s="23" t="s">
        <v>25</v>
      </c>
      <c r="H17" s="32"/>
      <c r="I17" s="532"/>
      <c r="J17" s="533"/>
      <c r="K17" s="31"/>
    </row>
    <row r="18" spans="1:11" ht="16.899999999999999" customHeight="1">
      <c r="A18" s="18" t="s">
        <v>26</v>
      </c>
      <c r="B18" s="19" t="s">
        <v>27</v>
      </c>
      <c r="C18" s="20" t="s">
        <v>28</v>
      </c>
      <c r="D18" s="21" t="s">
        <v>29</v>
      </c>
      <c r="E18" s="42"/>
      <c r="F18" s="495">
        <f>F17/(F16*1000)</f>
        <v>0</v>
      </c>
      <c r="G18" s="23" t="s">
        <v>25</v>
      </c>
      <c r="H18" s="32"/>
      <c r="I18" s="534">
        <f>I17/(I16*1000)</f>
        <v>0</v>
      </c>
      <c r="J18" s="533"/>
      <c r="K18" s="31"/>
    </row>
    <row r="19" spans="1:11" ht="16.899999999999999" customHeight="1">
      <c r="A19" s="18" t="s">
        <v>30</v>
      </c>
      <c r="B19" s="19" t="s">
        <v>31</v>
      </c>
      <c r="C19" s="20" t="s">
        <v>24</v>
      </c>
      <c r="D19" s="21" t="s">
        <v>19</v>
      </c>
      <c r="E19" s="42"/>
      <c r="F19" s="22">
        <v>0</v>
      </c>
      <c r="G19" s="23" t="s">
        <v>25</v>
      </c>
      <c r="H19" s="32"/>
      <c r="I19" s="535"/>
      <c r="J19" s="533"/>
      <c r="K19" s="31"/>
    </row>
    <row r="20" spans="1:11" ht="16.899999999999999" customHeight="1">
      <c r="A20" s="18" t="s">
        <v>32</v>
      </c>
      <c r="B20" s="19" t="s">
        <v>33</v>
      </c>
      <c r="C20" s="20" t="s">
        <v>28</v>
      </c>
      <c r="D20" s="21" t="s">
        <v>29</v>
      </c>
      <c r="E20" s="42"/>
      <c r="F20" s="495">
        <f>F19/(F16*1000)</f>
        <v>0</v>
      </c>
      <c r="G20" s="23" t="s">
        <v>34</v>
      </c>
      <c r="H20" s="32"/>
      <c r="I20" s="534">
        <f>I19/(I16*1000)</f>
        <v>0</v>
      </c>
      <c r="J20" s="533"/>
      <c r="K20" s="31"/>
    </row>
    <row r="21" spans="1:11" ht="16.899999999999999" customHeight="1">
      <c r="A21" s="18" t="s">
        <v>35</v>
      </c>
      <c r="B21" s="19" t="s">
        <v>36</v>
      </c>
      <c r="C21" s="20" t="s">
        <v>24</v>
      </c>
      <c r="D21" s="21" t="s">
        <v>19</v>
      </c>
      <c r="E21" s="55"/>
      <c r="F21" s="22">
        <v>0</v>
      </c>
      <c r="G21" s="23" t="s">
        <v>34</v>
      </c>
      <c r="H21" s="32"/>
      <c r="I21" s="532"/>
      <c r="J21" s="533"/>
      <c r="K21" s="31"/>
    </row>
    <row r="22" spans="1:11" ht="16.899999999999999" customHeight="1">
      <c r="A22" s="18" t="s">
        <v>37</v>
      </c>
      <c r="B22" s="19" t="s">
        <v>38</v>
      </c>
      <c r="C22" s="20" t="s">
        <v>24</v>
      </c>
      <c r="D22" s="21" t="s">
        <v>19</v>
      </c>
      <c r="E22" s="55"/>
      <c r="F22" s="22">
        <v>85</v>
      </c>
      <c r="G22" s="23" t="s">
        <v>34</v>
      </c>
      <c r="H22" s="32"/>
      <c r="I22" s="532"/>
      <c r="J22" s="533"/>
      <c r="K22" s="191"/>
    </row>
    <row r="23" spans="1:11" ht="15" customHeight="1" thickBot="1">
      <c r="A23" s="24" t="s">
        <v>39</v>
      </c>
      <c r="B23" s="25" t="s">
        <v>40</v>
      </c>
      <c r="C23" s="26" t="s">
        <v>24</v>
      </c>
      <c r="D23" s="27" t="s">
        <v>19</v>
      </c>
      <c r="E23" s="42"/>
      <c r="F23" s="28">
        <v>143</v>
      </c>
      <c r="G23" s="29" t="s">
        <v>34</v>
      </c>
      <c r="H23" s="32"/>
      <c r="I23" s="536"/>
      <c r="J23" s="537"/>
      <c r="K23" s="31"/>
    </row>
    <row r="24" spans="1:11" ht="14.1" customHeight="1">
      <c r="A24" s="41"/>
      <c r="B24" s="41"/>
      <c r="C24" s="41"/>
      <c r="D24" s="41"/>
      <c r="F24" s="41"/>
      <c r="G24" s="41"/>
      <c r="I24" s="31"/>
      <c r="J24" s="31"/>
    </row>
    <row r="25" spans="1:11" ht="14.1" customHeight="1"/>
    <row r="26" spans="1:11" ht="15" customHeight="1" thickBot="1"/>
    <row r="27" spans="1:11" ht="14.1" customHeight="1">
      <c r="A27" s="508" t="s">
        <v>41</v>
      </c>
      <c r="B27" s="501"/>
      <c r="C27" s="502" t="s">
        <v>42</v>
      </c>
      <c r="D27" s="502"/>
      <c r="E27" s="502"/>
      <c r="F27" s="502"/>
      <c r="G27" s="503"/>
      <c r="H27" s="31"/>
    </row>
    <row r="28" spans="1:11" ht="14.1" customHeight="1">
      <c r="A28" s="512"/>
      <c r="G28" s="504"/>
      <c r="H28" s="31"/>
    </row>
    <row r="29" spans="1:11" ht="14.1" customHeight="1">
      <c r="A29" s="512" t="s">
        <v>1443</v>
      </c>
      <c r="C29" s="31" t="s">
        <v>42</v>
      </c>
      <c r="G29" s="504"/>
      <c r="H29" s="31"/>
    </row>
    <row r="30" spans="1:11" ht="14.1" customHeight="1">
      <c r="A30" s="512"/>
      <c r="G30" s="504"/>
      <c r="H30" s="31"/>
    </row>
    <row r="31" spans="1:11" ht="15" customHeight="1" thickBot="1">
      <c r="A31" s="514" t="s">
        <v>44</v>
      </c>
      <c r="B31" s="505"/>
      <c r="C31" s="505" t="s">
        <v>46</v>
      </c>
      <c r="D31" s="506"/>
      <c r="E31" s="506"/>
      <c r="F31" s="506"/>
      <c r="G31" s="507"/>
      <c r="H31" s="31"/>
    </row>
    <row r="32" spans="1:11" ht="14.1" customHeight="1">
      <c r="A32" s="31"/>
      <c r="B32" s="31"/>
      <c r="C32" s="31"/>
      <c r="D32" s="31"/>
      <c r="E32" s="31"/>
      <c r="F32" s="31"/>
      <c r="G32" s="31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">
    <mergeCell ref="I10:J11"/>
    <mergeCell ref="F10:G11"/>
  </mergeCells>
  <dataValidations count="1">
    <dataValidation type="list" allowBlank="1" sqref="J16:J23 G23" xr:uid="{00000000-0002-0000-00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9"/>
  <sheetViews>
    <sheetView showRuler="0" zoomScaleNormal="100" workbookViewId="0">
      <selection sqref="A1:XFD1048576"/>
    </sheetView>
  </sheetViews>
  <sheetFormatPr defaultColWidth="13.7109375" defaultRowHeight="12.75"/>
  <cols>
    <col min="1" max="1" width="8.7109375" customWidth="1"/>
    <col min="2" max="2" width="84.28515625" customWidth="1"/>
    <col min="3" max="3" width="13.5703125" customWidth="1"/>
    <col min="4" max="4" width="9.5703125" customWidth="1"/>
    <col min="5" max="5" width="4.28515625" customWidth="1"/>
    <col min="6" max="6" width="14" customWidth="1"/>
    <col min="7" max="7" width="9.28515625" customWidth="1"/>
    <col min="8" max="8" width="7.42578125" customWidth="1"/>
    <col min="9" max="9" width="15.7109375" customWidth="1"/>
    <col min="10" max="10" width="7.7109375" customWidth="1"/>
    <col min="11" max="11" width="9.5703125" customWidth="1"/>
    <col min="12" max="12" width="18.28515625" customWidth="1"/>
    <col min="13" max="13" width="9.5703125" customWidth="1"/>
    <col min="14" max="14" width="16.42578125" customWidth="1"/>
    <col min="15" max="15" width="9.5703125" customWidth="1"/>
    <col min="16" max="16" width="12.7109375" customWidth="1"/>
    <col min="17" max="17" width="9.5703125" customWidth="1"/>
    <col min="18" max="18" width="14.28515625" customWidth="1"/>
    <col min="19" max="225" width="9.5703125" customWidth="1"/>
  </cols>
  <sheetData>
    <row r="1" spans="1:20" ht="22.5" customHeight="1">
      <c r="A1" s="487" t="s">
        <v>0</v>
      </c>
      <c r="B1" s="249"/>
      <c r="C1" s="249"/>
      <c r="D1" s="249"/>
      <c r="E1" s="250"/>
      <c r="F1" s="179"/>
      <c r="G1" s="179"/>
      <c r="H1" s="179"/>
      <c r="I1" s="179"/>
    </row>
    <row r="2" spans="1:20" ht="22.5" customHeight="1"/>
    <row r="3" spans="1:20" ht="22.5" customHeight="1">
      <c r="A3" s="483" t="s">
        <v>1</v>
      </c>
    </row>
    <row r="4" spans="1:20" ht="17.649999999999999" customHeight="1">
      <c r="A4" s="35"/>
      <c r="B4" s="122"/>
      <c r="C4" s="122"/>
      <c r="D4" s="122"/>
      <c r="E4" s="197"/>
      <c r="F4" s="37"/>
      <c r="G4" s="37"/>
      <c r="H4" s="37"/>
      <c r="I4" s="37"/>
      <c r="J4" s="37"/>
      <c r="K4" s="37"/>
    </row>
    <row r="5" spans="1:20" ht="18.399999999999999" customHeight="1"/>
    <row r="6" spans="1:20" ht="22.5" customHeight="1">
      <c r="A6" s="490" t="s">
        <v>2</v>
      </c>
      <c r="B6" s="251"/>
      <c r="C6" s="251"/>
      <c r="D6" s="251"/>
      <c r="E6" s="252"/>
      <c r="F6" s="38"/>
      <c r="G6" s="32"/>
    </row>
    <row r="7" spans="1:20" ht="23.25" customHeight="1">
      <c r="A7" s="489" t="s">
        <v>758</v>
      </c>
      <c r="B7" s="253"/>
      <c r="C7" s="253"/>
      <c r="D7" s="253"/>
      <c r="E7" s="254"/>
      <c r="F7" s="39"/>
      <c r="G7" s="32"/>
    </row>
    <row r="8" spans="1:20" ht="17.649999999999999" customHeight="1">
      <c r="A8" s="40"/>
      <c r="B8" s="41"/>
      <c r="C8" s="41"/>
      <c r="D8" s="41"/>
      <c r="E8" s="110"/>
      <c r="F8" s="41"/>
    </row>
    <row r="9" spans="1:20" ht="25.9" customHeight="1"/>
    <row r="10" spans="1:20" ht="22.5" customHeight="1">
      <c r="A10" s="2" t="s">
        <v>4</v>
      </c>
      <c r="B10" s="3" t="s">
        <v>5</v>
      </c>
      <c r="C10" s="4" t="s">
        <v>6</v>
      </c>
      <c r="D10" s="5" t="s">
        <v>7</v>
      </c>
      <c r="E10" s="55"/>
      <c r="F10" s="652" t="s">
        <v>8</v>
      </c>
      <c r="G10" s="653"/>
      <c r="H10" s="43"/>
      <c r="I10" s="652" t="s">
        <v>9</v>
      </c>
      <c r="J10" s="653"/>
      <c r="K10" s="255"/>
      <c r="L10" s="656" t="s">
        <v>759</v>
      </c>
      <c r="M10" s="657"/>
      <c r="N10" s="657"/>
      <c r="O10" s="657"/>
      <c r="P10" s="657"/>
      <c r="Q10" s="657"/>
      <c r="R10" s="657"/>
      <c r="S10" s="658"/>
      <c r="T10" s="107"/>
    </row>
    <row r="11" spans="1:20" ht="17.649999999999999" customHeight="1">
      <c r="A11" s="6" t="s">
        <v>10</v>
      </c>
      <c r="B11" s="44"/>
      <c r="C11" s="45"/>
      <c r="D11" s="7" t="s">
        <v>11</v>
      </c>
      <c r="E11" s="55"/>
      <c r="F11" s="654"/>
      <c r="G11" s="655"/>
      <c r="H11" s="43"/>
      <c r="I11" s="654"/>
      <c r="J11" s="655"/>
      <c r="K11" s="255"/>
      <c r="L11" s="659"/>
      <c r="M11" s="660"/>
      <c r="N11" s="660"/>
      <c r="O11" s="660"/>
      <c r="P11" s="660"/>
      <c r="Q11" s="660"/>
      <c r="R11" s="660"/>
      <c r="S11" s="661"/>
      <c r="T11" s="107"/>
    </row>
    <row r="12" spans="1:20" ht="25.9" customHeight="1">
      <c r="A12" s="46"/>
      <c r="B12" s="47"/>
      <c r="C12" s="48"/>
      <c r="D12" s="49"/>
      <c r="E12" s="55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255"/>
      <c r="L12" s="220" t="s">
        <v>760</v>
      </c>
      <c r="M12" s="221" t="s">
        <v>13</v>
      </c>
      <c r="N12" s="221" t="s">
        <v>761</v>
      </c>
      <c r="O12" s="221" t="s">
        <v>13</v>
      </c>
      <c r="P12" s="221" t="s">
        <v>762</v>
      </c>
      <c r="Q12" s="221" t="s">
        <v>13</v>
      </c>
      <c r="R12" s="221" t="s">
        <v>763</v>
      </c>
      <c r="S12" s="222" t="s">
        <v>13</v>
      </c>
      <c r="T12" s="32"/>
    </row>
    <row r="13" spans="1:20" ht="17.649999999999999" customHeight="1">
      <c r="A13" s="256"/>
      <c r="B13" s="105"/>
      <c r="C13" s="104"/>
      <c r="D13" s="104"/>
      <c r="F13" s="41"/>
      <c r="G13" s="41"/>
      <c r="I13" s="41"/>
      <c r="J13" s="257"/>
      <c r="L13" s="41"/>
      <c r="M13" s="41"/>
      <c r="N13" s="41"/>
      <c r="O13" s="41"/>
      <c r="P13" s="41"/>
      <c r="Q13" s="41"/>
      <c r="R13" s="41"/>
      <c r="S13" s="41"/>
    </row>
    <row r="14" spans="1:20" ht="18.399999999999999" customHeight="1">
      <c r="A14" s="258"/>
      <c r="B14" s="10" t="s">
        <v>764</v>
      </c>
      <c r="C14" s="10"/>
      <c r="D14" s="259"/>
      <c r="E14" s="101"/>
    </row>
    <row r="15" spans="1:20" ht="17.649999999999999" customHeight="1">
      <c r="A15" s="86" t="s">
        <v>765</v>
      </c>
      <c r="B15" s="87" t="s">
        <v>766</v>
      </c>
      <c r="C15" s="88" t="s">
        <v>24</v>
      </c>
      <c r="D15" s="89" t="s">
        <v>19</v>
      </c>
      <c r="E15" s="55"/>
      <c r="F15" s="92">
        <v>166.61</v>
      </c>
      <c r="G15" s="75" t="s">
        <v>20</v>
      </c>
      <c r="H15" s="42"/>
      <c r="I15" s="92">
        <v>166.13</v>
      </c>
      <c r="J15" s="75" t="s">
        <v>20</v>
      </c>
      <c r="K15" s="107"/>
    </row>
    <row r="16" spans="1:20" ht="17.649999999999999" customHeight="1">
      <c r="A16" s="104"/>
      <c r="B16" s="105"/>
      <c r="C16" s="104"/>
      <c r="D16" s="104"/>
      <c r="F16" s="41"/>
      <c r="G16" s="41"/>
      <c r="I16" s="41"/>
      <c r="J16" s="41"/>
    </row>
    <row r="17" spans="1:20" ht="18.399999999999999" customHeight="1">
      <c r="A17" s="51"/>
      <c r="B17" s="10" t="s">
        <v>767</v>
      </c>
      <c r="C17" s="52"/>
      <c r="D17" s="53"/>
      <c r="E17" s="101"/>
    </row>
    <row r="18" spans="1:20" ht="16.899999999999999" customHeight="1">
      <c r="A18" s="59" t="s">
        <v>768</v>
      </c>
      <c r="B18" s="12" t="s">
        <v>769</v>
      </c>
      <c r="C18" s="59" t="s">
        <v>24</v>
      </c>
      <c r="D18" s="60" t="s">
        <v>19</v>
      </c>
      <c r="E18" s="55"/>
      <c r="F18" s="74">
        <v>2683</v>
      </c>
      <c r="G18" s="77" t="s">
        <v>175</v>
      </c>
      <c r="H18" s="42"/>
      <c r="I18" s="74">
        <v>2871</v>
      </c>
      <c r="J18" s="77" t="s">
        <v>175</v>
      </c>
      <c r="K18" s="107"/>
    </row>
    <row r="19" spans="1:20" ht="16.899999999999999" customHeight="1">
      <c r="A19" s="66" t="s">
        <v>770</v>
      </c>
      <c r="B19" s="19" t="s">
        <v>771</v>
      </c>
      <c r="C19" s="66" t="s">
        <v>24</v>
      </c>
      <c r="D19" s="67" t="s">
        <v>19</v>
      </c>
      <c r="E19" s="55"/>
      <c r="F19" s="189">
        <v>48.6</v>
      </c>
      <c r="G19" s="78" t="s">
        <v>175</v>
      </c>
      <c r="H19" s="42"/>
      <c r="I19" s="189">
        <v>52</v>
      </c>
      <c r="J19" s="78" t="s">
        <v>175</v>
      </c>
      <c r="K19" s="107"/>
    </row>
    <row r="20" spans="1:20" ht="16.899999999999999" customHeight="1">
      <c r="A20" s="66" t="s">
        <v>772</v>
      </c>
      <c r="B20" s="19" t="s">
        <v>773</v>
      </c>
      <c r="C20" s="66" t="s">
        <v>24</v>
      </c>
      <c r="D20" s="67" t="s">
        <v>19</v>
      </c>
      <c r="E20" s="55"/>
      <c r="F20" s="22">
        <v>34961</v>
      </c>
      <c r="G20" s="78" t="s">
        <v>34</v>
      </c>
      <c r="H20" s="42"/>
      <c r="I20" s="22">
        <v>34961</v>
      </c>
      <c r="J20" s="78" t="s">
        <v>34</v>
      </c>
      <c r="K20" s="107"/>
    </row>
    <row r="21" spans="1:20" ht="17.649999999999999" customHeight="1">
      <c r="A21" s="26" t="s">
        <v>774</v>
      </c>
      <c r="B21" s="25" t="s">
        <v>775</v>
      </c>
      <c r="C21" s="26" t="s">
        <v>24</v>
      </c>
      <c r="D21" s="27" t="s">
        <v>19</v>
      </c>
      <c r="E21" s="55"/>
      <c r="F21" s="190">
        <v>633.32000000000005</v>
      </c>
      <c r="G21" s="85" t="s">
        <v>34</v>
      </c>
      <c r="H21" s="42"/>
      <c r="I21" s="190">
        <v>633.32000000000005</v>
      </c>
      <c r="J21" s="85" t="s">
        <v>34</v>
      </c>
      <c r="K21" s="107"/>
    </row>
    <row r="22" spans="1:20" ht="15.75" customHeight="1">
      <c r="A22" s="104"/>
      <c r="B22" s="104"/>
      <c r="C22" s="104"/>
      <c r="D22" s="104"/>
      <c r="F22" s="41"/>
      <c r="G22" s="41"/>
      <c r="I22" s="41"/>
      <c r="J22" s="41"/>
    </row>
    <row r="23" spans="1:20" ht="15.75" customHeight="1">
      <c r="A23" s="51"/>
      <c r="B23" s="10" t="s">
        <v>776</v>
      </c>
      <c r="C23" s="223"/>
      <c r="D23" s="224"/>
      <c r="E23" s="101"/>
    </row>
    <row r="24" spans="1:20" ht="15.75" customHeight="1">
      <c r="A24" s="11" t="s">
        <v>777</v>
      </c>
      <c r="B24" s="12" t="s">
        <v>778</v>
      </c>
      <c r="C24" s="59" t="s">
        <v>24</v>
      </c>
      <c r="D24" s="60" t="s">
        <v>19</v>
      </c>
      <c r="E24" s="101"/>
      <c r="F24" s="31"/>
      <c r="G24" s="31"/>
      <c r="I24" s="31"/>
      <c r="J24" s="31"/>
      <c r="R24" s="74">
        <v>892</v>
      </c>
      <c r="S24" s="77" t="s">
        <v>159</v>
      </c>
      <c r="T24" s="32"/>
    </row>
    <row r="25" spans="1:20" ht="15.75" customHeight="1">
      <c r="A25" s="18" t="s">
        <v>779</v>
      </c>
      <c r="B25" s="19" t="s">
        <v>780</v>
      </c>
      <c r="C25" s="66" t="s">
        <v>24</v>
      </c>
      <c r="D25" s="67" t="s">
        <v>19</v>
      </c>
      <c r="E25" s="101"/>
      <c r="F25" s="31"/>
      <c r="G25" s="31"/>
      <c r="I25" s="31"/>
      <c r="J25" s="31"/>
      <c r="R25" s="22">
        <v>4226</v>
      </c>
      <c r="S25" s="78" t="s">
        <v>159</v>
      </c>
      <c r="T25" s="32"/>
    </row>
    <row r="26" spans="1:20" ht="15.75" customHeight="1">
      <c r="A26" s="18" t="s">
        <v>781</v>
      </c>
      <c r="B26" s="19" t="s">
        <v>782</v>
      </c>
      <c r="C26" s="66" t="s">
        <v>28</v>
      </c>
      <c r="D26" s="67" t="s">
        <v>29</v>
      </c>
      <c r="E26" s="101"/>
      <c r="F26" s="31"/>
      <c r="G26" s="31"/>
      <c r="I26" s="31"/>
      <c r="J26" s="31"/>
      <c r="R26" s="188">
        <f>R24/R25*100</f>
        <v>21.107430194036915</v>
      </c>
      <c r="S26" s="225"/>
      <c r="T26" s="32"/>
    </row>
    <row r="27" spans="1:20" ht="15.75" customHeight="1">
      <c r="A27" s="18" t="s">
        <v>783</v>
      </c>
      <c r="B27" s="19" t="s">
        <v>784</v>
      </c>
      <c r="C27" s="66" t="s">
        <v>24</v>
      </c>
      <c r="D27" s="67" t="s">
        <v>785</v>
      </c>
      <c r="E27" s="101"/>
      <c r="F27" s="31"/>
      <c r="G27" s="31"/>
      <c r="I27" s="31"/>
      <c r="J27" s="31"/>
      <c r="L27" s="74">
        <v>146</v>
      </c>
      <c r="M27" s="226" t="s">
        <v>175</v>
      </c>
      <c r="N27" s="227">
        <v>127</v>
      </c>
      <c r="O27" s="226" t="s">
        <v>175</v>
      </c>
      <c r="P27" s="227">
        <v>0</v>
      </c>
      <c r="Q27" s="226" t="s">
        <v>175</v>
      </c>
      <c r="R27" s="228">
        <f>L27+N27+P27</f>
        <v>273</v>
      </c>
      <c r="S27" s="225" t="s">
        <v>175</v>
      </c>
      <c r="T27" s="32"/>
    </row>
    <row r="28" spans="1:20" ht="15.75" customHeight="1">
      <c r="A28" s="18" t="s">
        <v>786</v>
      </c>
      <c r="B28" s="19" t="s">
        <v>787</v>
      </c>
      <c r="C28" s="66" t="s">
        <v>24</v>
      </c>
      <c r="D28" s="67" t="s">
        <v>785</v>
      </c>
      <c r="E28" s="101"/>
      <c r="F28" s="31"/>
      <c r="G28" s="31"/>
      <c r="I28" s="31"/>
      <c r="J28" s="31"/>
      <c r="L28" s="28">
        <v>146</v>
      </c>
      <c r="M28" s="229" t="s">
        <v>175</v>
      </c>
      <c r="N28" s="230">
        <v>127</v>
      </c>
      <c r="O28" s="229" t="s">
        <v>175</v>
      </c>
      <c r="P28" s="230">
        <v>1002</v>
      </c>
      <c r="Q28" s="229" t="s">
        <v>175</v>
      </c>
      <c r="R28" s="228">
        <f>L28+N28+P28</f>
        <v>1275</v>
      </c>
      <c r="S28" s="225" t="s">
        <v>175</v>
      </c>
      <c r="T28" s="32"/>
    </row>
    <row r="29" spans="1:20" ht="15.75" customHeight="1">
      <c r="A29" s="18" t="s">
        <v>788</v>
      </c>
      <c r="B29" s="19" t="s">
        <v>789</v>
      </c>
      <c r="C29" s="66" t="s">
        <v>28</v>
      </c>
      <c r="D29" s="67" t="s">
        <v>29</v>
      </c>
      <c r="E29" s="101"/>
      <c r="F29" s="31"/>
      <c r="G29" s="31"/>
      <c r="I29" s="31"/>
      <c r="J29" s="31"/>
      <c r="L29" s="104"/>
      <c r="M29" s="104"/>
      <c r="N29" s="104"/>
      <c r="O29" s="104"/>
      <c r="P29" s="104"/>
      <c r="Q29" s="231"/>
      <c r="R29" s="232">
        <f>R28/R25*100</f>
        <v>30.17037387600568</v>
      </c>
      <c r="S29" s="225" t="s">
        <v>175</v>
      </c>
      <c r="T29" s="32"/>
    </row>
    <row r="30" spans="1:20" ht="15.75" customHeight="1">
      <c r="A30" s="18" t="s">
        <v>790</v>
      </c>
      <c r="B30" s="19" t="s">
        <v>791</v>
      </c>
      <c r="C30" s="66" t="s">
        <v>28</v>
      </c>
      <c r="D30" s="67" t="s">
        <v>19</v>
      </c>
      <c r="E30" s="101"/>
      <c r="F30" s="31"/>
      <c r="G30" s="31"/>
      <c r="I30" s="31"/>
      <c r="J30" s="31"/>
      <c r="L30" s="233">
        <v>92.08</v>
      </c>
      <c r="M30" s="226" t="s">
        <v>175</v>
      </c>
      <c r="N30" s="234">
        <v>89.89</v>
      </c>
      <c r="O30" s="226" t="s">
        <v>175</v>
      </c>
      <c r="P30" s="235" t="s">
        <v>792</v>
      </c>
      <c r="Q30" s="236"/>
      <c r="R30" s="237">
        <v>91.06</v>
      </c>
      <c r="S30" s="78" t="s">
        <v>175</v>
      </c>
      <c r="T30" s="32"/>
    </row>
    <row r="31" spans="1:20" ht="15.75" customHeight="1">
      <c r="A31" s="18" t="s">
        <v>793</v>
      </c>
      <c r="B31" s="19" t="s">
        <v>794</v>
      </c>
      <c r="C31" s="66" t="s">
        <v>24</v>
      </c>
      <c r="D31" s="67" t="s">
        <v>19</v>
      </c>
      <c r="E31" s="101"/>
      <c r="F31" s="31"/>
      <c r="G31" s="31"/>
      <c r="I31" s="31"/>
      <c r="J31" s="31"/>
      <c r="L31" s="163">
        <v>16347</v>
      </c>
      <c r="M31" s="238" t="s">
        <v>175</v>
      </c>
      <c r="N31" s="239">
        <v>8051</v>
      </c>
      <c r="O31" s="78" t="s">
        <v>175</v>
      </c>
      <c r="P31" s="30"/>
      <c r="Q31" s="57"/>
      <c r="R31" s="186">
        <f>L31+N31</f>
        <v>24398</v>
      </c>
      <c r="S31" s="225" t="s">
        <v>175</v>
      </c>
      <c r="T31" s="32"/>
    </row>
    <row r="32" spans="1:20" ht="15.75" customHeight="1">
      <c r="A32" s="18" t="s">
        <v>795</v>
      </c>
      <c r="B32" s="19" t="s">
        <v>796</v>
      </c>
      <c r="C32" s="66" t="s">
        <v>24</v>
      </c>
      <c r="D32" s="67" t="s">
        <v>29</v>
      </c>
      <c r="E32" s="101"/>
      <c r="F32" s="31"/>
      <c r="G32" s="31"/>
      <c r="I32" s="31"/>
      <c r="J32" s="31"/>
      <c r="L32" s="188">
        <f>L31/L27</f>
        <v>111.96575342465754</v>
      </c>
      <c r="M32" s="240" t="s">
        <v>175</v>
      </c>
      <c r="N32" s="241">
        <f>N31/N27</f>
        <v>63.393700787401578</v>
      </c>
      <c r="O32" s="242" t="s">
        <v>175</v>
      </c>
      <c r="P32" s="32"/>
      <c r="R32" s="243">
        <f>R31/(L27+N27)</f>
        <v>89.369963369963372</v>
      </c>
      <c r="S32" s="242" t="s">
        <v>175</v>
      </c>
      <c r="T32" s="32"/>
    </row>
    <row r="33" spans="1:19" ht="15.75" customHeight="1">
      <c r="A33" s="18" t="s">
        <v>797</v>
      </c>
      <c r="B33" s="19" t="s">
        <v>798</v>
      </c>
      <c r="C33" s="66" t="s">
        <v>799</v>
      </c>
      <c r="D33" s="67" t="s">
        <v>19</v>
      </c>
      <c r="E33" s="101"/>
      <c r="F33" s="31"/>
      <c r="G33" s="31"/>
      <c r="I33" s="31"/>
      <c r="J33" s="31"/>
      <c r="L33" s="22">
        <v>30036002</v>
      </c>
      <c r="M33" s="78" t="s">
        <v>175</v>
      </c>
      <c r="N33" s="260"/>
      <c r="O33" s="104"/>
      <c r="R33" s="41"/>
      <c r="S33" s="41"/>
    </row>
    <row r="34" spans="1:19" ht="24.4" customHeight="1">
      <c r="A34" s="24" t="s">
        <v>800</v>
      </c>
      <c r="B34" s="25" t="s">
        <v>801</v>
      </c>
      <c r="C34" s="26" t="s">
        <v>802</v>
      </c>
      <c r="D34" s="27" t="s">
        <v>19</v>
      </c>
      <c r="E34" s="101"/>
      <c r="G34" s="31"/>
      <c r="I34" s="31"/>
      <c r="J34" s="31"/>
      <c r="L34" s="144" t="s">
        <v>803</v>
      </c>
      <c r="M34" s="229" t="s">
        <v>175</v>
      </c>
      <c r="N34" s="235" t="s">
        <v>804</v>
      </c>
      <c r="O34" s="75" t="s">
        <v>175</v>
      </c>
      <c r="P34" s="32"/>
    </row>
    <row r="35" spans="1:19" ht="15" customHeight="1">
      <c r="A35" s="104"/>
      <c r="B35" s="104"/>
      <c r="C35" s="104"/>
      <c r="D35" s="104"/>
      <c r="L35" s="41"/>
      <c r="M35" s="41"/>
      <c r="N35" s="41"/>
      <c r="O35" s="41"/>
    </row>
    <row r="36" spans="1:19" ht="19.149999999999999" customHeight="1">
      <c r="A36" s="51"/>
      <c r="B36" s="10" t="s">
        <v>805</v>
      </c>
      <c r="C36" s="223"/>
      <c r="D36" s="224"/>
      <c r="E36" s="101"/>
    </row>
    <row r="37" spans="1:19" ht="15.75" customHeight="1">
      <c r="A37" s="11" t="s">
        <v>806</v>
      </c>
      <c r="B37" s="12" t="s">
        <v>807</v>
      </c>
      <c r="C37" s="59" t="s">
        <v>28</v>
      </c>
      <c r="D37" s="60" t="s">
        <v>29</v>
      </c>
      <c r="E37" s="55"/>
      <c r="F37" s="244">
        <f>F38/F39</f>
        <v>0.24695078597306891</v>
      </c>
      <c r="G37" s="245"/>
      <c r="H37" s="261"/>
      <c r="I37" s="246">
        <f>I38/I39</f>
        <v>0.24401992133414044</v>
      </c>
      <c r="J37" s="245"/>
      <c r="K37" s="32"/>
    </row>
    <row r="38" spans="1:19" ht="15.75" customHeight="1">
      <c r="A38" s="18" t="s">
        <v>808</v>
      </c>
      <c r="B38" s="19" t="s">
        <v>809</v>
      </c>
      <c r="C38" s="66" t="s">
        <v>810</v>
      </c>
      <c r="D38" s="67" t="s">
        <v>19</v>
      </c>
      <c r="E38" s="55"/>
      <c r="F38" s="247">
        <v>453.5583476434</v>
      </c>
      <c r="G38" s="225" t="s">
        <v>21</v>
      </c>
      <c r="H38" s="261"/>
      <c r="I38" s="247">
        <v>447.26792524199999</v>
      </c>
      <c r="J38" s="225" t="s">
        <v>21</v>
      </c>
      <c r="K38" s="32"/>
    </row>
    <row r="39" spans="1:19" ht="15.75" customHeight="1">
      <c r="A39" s="18" t="s">
        <v>811</v>
      </c>
      <c r="B39" s="19" t="s">
        <v>812</v>
      </c>
      <c r="C39" s="66" t="s">
        <v>810</v>
      </c>
      <c r="D39" s="67" t="s">
        <v>19</v>
      </c>
      <c r="E39" s="55"/>
      <c r="F39" s="247">
        <v>1836.634558</v>
      </c>
      <c r="G39" s="225" t="s">
        <v>20</v>
      </c>
      <c r="H39" s="261"/>
      <c r="I39" s="247">
        <v>1832.915619334</v>
      </c>
      <c r="J39" s="225" t="s">
        <v>20</v>
      </c>
      <c r="K39" s="32"/>
    </row>
    <row r="40" spans="1:19" ht="15.75" customHeight="1">
      <c r="A40" s="18" t="s">
        <v>813</v>
      </c>
      <c r="B40" s="19" t="s">
        <v>814</v>
      </c>
      <c r="C40" s="66" t="s">
        <v>810</v>
      </c>
      <c r="D40" s="67" t="s">
        <v>19</v>
      </c>
      <c r="E40" s="55"/>
      <c r="F40" s="247">
        <v>452</v>
      </c>
      <c r="G40" s="225"/>
      <c r="H40" s="261"/>
      <c r="I40" s="247">
        <v>450</v>
      </c>
      <c r="J40" s="225"/>
      <c r="K40" s="32"/>
    </row>
    <row r="41" spans="1:19" ht="16.899999999999999" customHeight="1">
      <c r="A41" s="24" t="s">
        <v>815</v>
      </c>
      <c r="B41" s="25" t="s">
        <v>816</v>
      </c>
      <c r="C41" s="26" t="s">
        <v>28</v>
      </c>
      <c r="D41" s="27" t="s">
        <v>29</v>
      </c>
      <c r="E41" s="55"/>
      <c r="F41" s="248">
        <f>(F40/F38-1)*-1</f>
        <v>3.43582617649274E-3</v>
      </c>
      <c r="G41" s="85"/>
      <c r="H41" s="261"/>
      <c r="I41" s="248">
        <f>(I40/I38-1)*-1</f>
        <v>-6.1083628040659033E-3</v>
      </c>
      <c r="J41" s="85"/>
      <c r="K41" s="32"/>
    </row>
    <row r="42" spans="1:19" ht="14.1" customHeight="1">
      <c r="A42" s="41"/>
      <c r="B42" s="41"/>
      <c r="C42" s="41"/>
      <c r="D42" s="41"/>
      <c r="F42" s="41"/>
      <c r="G42" s="41"/>
      <c r="I42" s="41"/>
      <c r="J42" s="41"/>
    </row>
    <row r="43" spans="1:19" ht="15" customHeight="1"/>
    <row r="44" spans="1:19" ht="14.1" customHeight="1">
      <c r="A44" s="648" t="s">
        <v>147</v>
      </c>
      <c r="B44" s="41"/>
      <c r="C44" s="41" t="s">
        <v>42</v>
      </c>
      <c r="D44" s="41"/>
      <c r="E44" s="110"/>
      <c r="F44" s="57"/>
      <c r="G44" s="32"/>
    </row>
    <row r="45" spans="1:19" ht="14.1" customHeight="1">
      <c r="A45" s="649"/>
      <c r="G45" s="32"/>
    </row>
    <row r="46" spans="1:19" ht="14.1" customHeight="1">
      <c r="A46" s="649" t="s">
        <v>43</v>
      </c>
      <c r="C46" s="31" t="s">
        <v>42</v>
      </c>
      <c r="G46" s="32"/>
    </row>
    <row r="47" spans="1:19" ht="14.1" customHeight="1">
      <c r="A47" s="649"/>
      <c r="G47" s="32"/>
    </row>
    <row r="48" spans="1:19" ht="15" customHeight="1">
      <c r="A48" s="650" t="s">
        <v>264</v>
      </c>
      <c r="B48" s="34"/>
      <c r="C48" s="34" t="s">
        <v>817</v>
      </c>
      <c r="D48" s="98">
        <v>45783</v>
      </c>
      <c r="G48" s="32"/>
    </row>
    <row r="49" spans="1:6" ht="14.1" customHeight="1">
      <c r="A49" s="41"/>
      <c r="B49" s="109"/>
      <c r="C49" s="50"/>
      <c r="D49" s="50"/>
      <c r="E49" s="110"/>
      <c r="F49" s="41"/>
    </row>
    <row r="50" spans="1:6" ht="15" customHeight="1"/>
    <row r="51" spans="1:6" ht="15" customHeight="1"/>
    <row r="52" spans="1:6" ht="15" customHeight="1"/>
    <row r="53" spans="1:6" ht="15" customHeight="1"/>
    <row r="54" spans="1:6" ht="15" customHeight="1"/>
    <row r="55" spans="1:6" ht="15" customHeight="1"/>
    <row r="56" spans="1:6" ht="15" customHeight="1"/>
    <row r="57" spans="1:6" ht="15" customHeight="1"/>
    <row r="58" spans="1:6" ht="15" customHeight="1"/>
    <row r="59" spans="1:6" ht="15" customHeight="1"/>
  </sheetData>
  <mergeCells count="4">
    <mergeCell ref="I10:J11"/>
    <mergeCell ref="L10:S10"/>
    <mergeCell ref="L11:S11"/>
    <mergeCell ref="F10:G11"/>
  </mergeCells>
  <dataValidations count="1">
    <dataValidation type="list" allowBlank="1" sqref="G18:G21 G15 J15 G40:G41 G37 J40:J41 M27:M28 J18:J21 Q30 J37 O30:O32 O27:O28 M30:M34 S24:S32 Q27:Q28 O34" xr:uid="{00000000-0002-0000-09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62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64.7109375" customWidth="1"/>
    <col min="3" max="4" width="14" customWidth="1"/>
    <col min="5" max="5" width="6.42578125" customWidth="1"/>
    <col min="6" max="11" width="21.7109375" customWidth="1"/>
    <col min="12" max="227" width="9.5703125" customWidth="1"/>
  </cols>
  <sheetData>
    <row r="1" spans="1:12" ht="22.5" customHeight="1">
      <c r="A1" s="487" t="s">
        <v>0</v>
      </c>
    </row>
    <row r="2" spans="1:12" ht="22.5" customHeight="1"/>
    <row r="3" spans="1:12" ht="22.5" customHeight="1">
      <c r="A3" s="483" t="s">
        <v>1</v>
      </c>
    </row>
    <row r="4" spans="1:12" ht="16.899999999999999" customHeight="1">
      <c r="A4" s="35"/>
      <c r="B4" s="122"/>
      <c r="C4" s="122"/>
      <c r="D4" s="122"/>
      <c r="E4" s="37"/>
      <c r="F4" s="37"/>
      <c r="G4" s="37"/>
      <c r="H4" s="37"/>
      <c r="I4" s="37"/>
      <c r="J4" s="37"/>
      <c r="K4" s="37"/>
      <c r="L4" s="37"/>
    </row>
    <row r="5" spans="1:12" ht="16.899999999999999" customHeight="1"/>
    <row r="6" spans="1:12" ht="27.6" customHeight="1">
      <c r="A6" s="488" t="s">
        <v>2</v>
      </c>
      <c r="B6" s="38"/>
      <c r="C6" s="32"/>
    </row>
    <row r="7" spans="1:12" ht="27.6" customHeight="1">
      <c r="A7" s="489" t="s">
        <v>818</v>
      </c>
      <c r="B7" s="39"/>
      <c r="C7" s="32"/>
    </row>
    <row r="8" spans="1:12" ht="16.899999999999999" customHeight="1">
      <c r="A8" s="40"/>
      <c r="B8" s="41"/>
    </row>
    <row r="9" spans="1:12" ht="16.899999999999999" customHeight="1"/>
    <row r="10" spans="1:12" ht="27.6" customHeight="1">
      <c r="A10" s="2" t="s">
        <v>4</v>
      </c>
      <c r="B10" s="3" t="s">
        <v>5</v>
      </c>
      <c r="C10" s="4" t="s">
        <v>6</v>
      </c>
      <c r="D10" s="5" t="s">
        <v>7</v>
      </c>
      <c r="E10" s="42"/>
      <c r="F10" s="669" t="s">
        <v>819</v>
      </c>
      <c r="G10" s="669" t="s">
        <v>820</v>
      </c>
      <c r="H10" s="669" t="s">
        <v>821</v>
      </c>
      <c r="I10" s="669" t="s">
        <v>822</v>
      </c>
      <c r="J10" s="669" t="s">
        <v>823</v>
      </c>
      <c r="K10" s="669" t="s">
        <v>824</v>
      </c>
      <c r="L10" s="107"/>
    </row>
    <row r="11" spans="1:12" ht="27.6" customHeight="1">
      <c r="A11" s="6" t="s">
        <v>10</v>
      </c>
      <c r="B11" s="44"/>
      <c r="C11" s="45"/>
      <c r="D11" s="7" t="s">
        <v>11</v>
      </c>
      <c r="E11" s="42"/>
      <c r="F11" s="670"/>
      <c r="G11" s="670"/>
      <c r="H11" s="670"/>
      <c r="I11" s="670"/>
      <c r="J11" s="670"/>
      <c r="K11" s="670"/>
      <c r="L11" s="107"/>
    </row>
    <row r="12" spans="1:12" ht="27.6" customHeight="1">
      <c r="A12" s="46"/>
      <c r="B12" s="47"/>
      <c r="C12" s="48"/>
      <c r="D12" s="49"/>
      <c r="E12" s="42"/>
      <c r="F12" s="671"/>
      <c r="G12" s="671"/>
      <c r="H12" s="671"/>
      <c r="I12" s="671"/>
      <c r="J12" s="671"/>
      <c r="K12" s="671"/>
      <c r="L12" s="32"/>
    </row>
    <row r="13" spans="1:12" ht="16.899999999999999" customHeight="1">
      <c r="A13" s="41"/>
      <c r="B13" s="50"/>
      <c r="C13" s="41"/>
      <c r="D13" s="41"/>
      <c r="F13" s="41"/>
      <c r="G13" s="41"/>
      <c r="H13" s="41"/>
      <c r="I13" s="41"/>
      <c r="J13" s="41"/>
      <c r="K13" s="41"/>
    </row>
    <row r="14" spans="1:12" ht="16.899999999999999" customHeight="1"/>
    <row r="15" spans="1:12" ht="16.899999999999999" customHeight="1">
      <c r="A15" s="51"/>
      <c r="B15" s="10" t="s">
        <v>825</v>
      </c>
      <c r="C15" s="52"/>
      <c r="D15" s="53"/>
      <c r="E15" s="42"/>
      <c r="F15" s="288"/>
      <c r="G15" s="288"/>
      <c r="H15" s="288"/>
      <c r="I15" s="288"/>
      <c r="J15" s="288"/>
      <c r="K15" s="288"/>
      <c r="L15" s="107"/>
    </row>
    <row r="16" spans="1:12" ht="16.899999999999999" customHeight="1">
      <c r="A16" s="11" t="s">
        <v>826</v>
      </c>
      <c r="B16" s="12" t="s">
        <v>827</v>
      </c>
      <c r="C16" s="59" t="s">
        <v>24</v>
      </c>
      <c r="D16" s="60" t="s">
        <v>29</v>
      </c>
      <c r="E16" s="42"/>
      <c r="F16" s="262">
        <f>IF(COUNTA(B9a!$B$13:$B$262)=0,NA(),COUNTA(B9a!$B$13:$B$262))</f>
        <v>188</v>
      </c>
      <c r="G16" s="262">
        <f>IF(COUNTA(B9b!$B$13:$B$262)=0,NA(),COUNTA(B9b!$B$13:$B$262))</f>
        <v>188</v>
      </c>
      <c r="H16" s="262">
        <f>IF(COUNTA(B9c!$B$13:$B$262)=0,NA(),COUNTA(B9c!$B$13:$B$262))</f>
        <v>188</v>
      </c>
      <c r="I16" s="262">
        <f>IF(COUNTA(B9d!$B$13:$B$262)=0,NA(),COUNTA(B9d!$B$13:$B$262))</f>
        <v>188</v>
      </c>
      <c r="J16" s="262">
        <f>IF(COUNTA(B9e!$B$13:$B$262)=0,NA(),COUNTA(B9e!$B$13:$B$262))</f>
        <v>188</v>
      </c>
      <c r="K16" s="262">
        <f>IF(COUNTA(B9f!$B$13:$B$262)=0,NA(),COUNTA(B9f!$B$13:$B$262))</f>
        <v>188</v>
      </c>
      <c r="L16" s="107"/>
    </row>
    <row r="17" spans="1:12" ht="16.899999999999999" customHeight="1">
      <c r="A17" s="18" t="s">
        <v>828</v>
      </c>
      <c r="B17" s="19" t="s">
        <v>829</v>
      </c>
      <c r="C17" s="66" t="s">
        <v>24</v>
      </c>
      <c r="D17" s="67" t="s">
        <v>29</v>
      </c>
      <c r="E17" s="42"/>
      <c r="F17" s="263">
        <f>IF(ISERROR(F16),NA(),COUNTIF(B9a!$K$13:$K$262,"&lt;"&amp;0))</f>
        <v>53</v>
      </c>
      <c r="G17" s="263">
        <f>IF(ISERROR(G16),NA(),COUNTIF(B9b!$K$13:$K$262,"&lt;"&amp;0))</f>
        <v>87</v>
      </c>
      <c r="H17" s="263">
        <f>IF(ISERROR(H16),NA(),COUNTIF(B9c!$K$13:$K$262,"&lt;"&amp;0))</f>
        <v>63</v>
      </c>
      <c r="I17" s="263">
        <f>IF(ISERROR(I16),NA(),COUNTIF(B9d!$K$13:$K$262,"&lt;"&amp;0))</f>
        <v>93</v>
      </c>
      <c r="J17" s="263">
        <f>IF(ISERROR(J16),NA(),COUNTIF(B9e!$K$13:$K$262,"&lt;"&amp;0))</f>
        <v>67</v>
      </c>
      <c r="K17" s="263">
        <f>IF(ISERROR(K16),NA(),COUNTIF(B9f!$K$13:$K$262,"&lt;"&amp;0))</f>
        <v>97</v>
      </c>
      <c r="L17" s="107"/>
    </row>
    <row r="18" spans="1:12" ht="16.899999999999999" customHeight="1">
      <c r="A18" s="18" t="s">
        <v>830</v>
      </c>
      <c r="B18" s="19" t="s">
        <v>831</v>
      </c>
      <c r="C18" s="66" t="s">
        <v>24</v>
      </c>
      <c r="D18" s="67" t="s">
        <v>29</v>
      </c>
      <c r="E18" s="42"/>
      <c r="F18" s="264">
        <f>IF(ISERROR(F16),NA(),B9a!$Q$263)</f>
        <v>38.24720918714106</v>
      </c>
      <c r="G18" s="264">
        <f>IF(ISERROR(G16),NA(),B9b!$Q$263)</f>
        <v>22.433393388757171</v>
      </c>
      <c r="H18" s="264">
        <f>IF(ISERROR(H16),NA(),B9c!$Q$263)</f>
        <v>6.2618346928554836</v>
      </c>
      <c r="I18" s="264">
        <f>IF(ISERROR(I16),NA(),B9d!$Q$263)</f>
        <v>-10.284510053316431</v>
      </c>
      <c r="J18" s="264">
        <f>IF(ISERROR(J16),NA(),B9e!$Q$263)</f>
        <v>-24.130073560046682</v>
      </c>
      <c r="K18" s="264">
        <f>IF(ISERROR(K16),NA(),B9f!$Q$263)</f>
        <v>-41.343059295494619</v>
      </c>
      <c r="L18" s="107"/>
    </row>
    <row r="19" spans="1:12" ht="16.899999999999999" customHeight="1">
      <c r="A19" s="18" t="s">
        <v>832</v>
      </c>
      <c r="B19" s="19" t="s">
        <v>833</v>
      </c>
      <c r="C19" s="66" t="s">
        <v>24</v>
      </c>
      <c r="D19" s="67" t="s">
        <v>29</v>
      </c>
      <c r="E19" s="42"/>
      <c r="F19" s="263">
        <f t="shared" ref="F19:K19" si="0">ROUNDDOWN(F18,0)</f>
        <v>38</v>
      </c>
      <c r="G19" s="263">
        <f t="shared" si="0"/>
        <v>22</v>
      </c>
      <c r="H19" s="263">
        <f t="shared" si="0"/>
        <v>6</v>
      </c>
      <c r="I19" s="263">
        <f t="shared" si="0"/>
        <v>-10</v>
      </c>
      <c r="J19" s="263">
        <f t="shared" si="0"/>
        <v>-24</v>
      </c>
      <c r="K19" s="263">
        <f t="shared" si="0"/>
        <v>-41</v>
      </c>
      <c r="L19" s="107"/>
    </row>
    <row r="20" spans="1:12" ht="16.899999999999999" customHeight="1">
      <c r="A20" s="18" t="s">
        <v>834</v>
      </c>
      <c r="B20" s="19" t="s">
        <v>835</v>
      </c>
      <c r="C20" s="66" t="s">
        <v>836</v>
      </c>
      <c r="D20" s="67" t="s">
        <v>29</v>
      </c>
      <c r="E20" s="42"/>
      <c r="F20" s="265" t="str">
        <f t="shared" ref="F20:K20" si="1">_xlfn.IFS(F18=100,"A",F18&gt;=90,"B",F18&gt;=50,"C",F18&lt;50,"D")</f>
        <v>D</v>
      </c>
      <c r="G20" s="265" t="str">
        <f t="shared" si="1"/>
        <v>D</v>
      </c>
      <c r="H20" s="265" t="str">
        <f t="shared" si="1"/>
        <v>D</v>
      </c>
      <c r="I20" s="265" t="str">
        <f t="shared" si="1"/>
        <v>D</v>
      </c>
      <c r="J20" s="265" t="str">
        <f t="shared" si="1"/>
        <v>D</v>
      </c>
      <c r="K20" s="265" t="str">
        <f t="shared" si="1"/>
        <v>D</v>
      </c>
      <c r="L20" s="107"/>
    </row>
    <row r="21" spans="1:12" ht="16.899999999999999" customHeight="1">
      <c r="A21" s="24" t="s">
        <v>837</v>
      </c>
      <c r="B21" s="25" t="s">
        <v>838</v>
      </c>
      <c r="C21" s="26" t="s">
        <v>28</v>
      </c>
      <c r="D21" s="27" t="s">
        <v>29</v>
      </c>
      <c r="E21" s="42"/>
      <c r="F21" s="266">
        <f>IF(ISERROR(F16),NA(),B9a!$R$263)</f>
        <v>0.69993781356530205</v>
      </c>
      <c r="G21" s="266">
        <f>IF(ISERROR(G16),NA(),B9b!$R$263)</f>
        <v>0.63110869210099807</v>
      </c>
      <c r="H21" s="266">
        <f>IF(ISERROR(H16),NA(),B9c!$R$263)</f>
        <v>0.66195214770643629</v>
      </c>
      <c r="I21" s="266">
        <f>IF(ISERROR(I16),NA(),B9d!$R$263)</f>
        <v>0.59331702755327087</v>
      </c>
      <c r="J21" s="266">
        <f>IF(ISERROR(J16),NA(),B9e!$R$263)</f>
        <v>0.45826674020998293</v>
      </c>
      <c r="K21" s="266">
        <f>IF(ISERROR(K16),NA(),B9f!$R$263)</f>
        <v>0.38966391558604241</v>
      </c>
      <c r="L21" s="107"/>
    </row>
    <row r="22" spans="1:12" ht="16.899999999999999" customHeight="1">
      <c r="A22" s="104"/>
      <c r="B22" s="104"/>
      <c r="C22" s="104"/>
      <c r="D22" s="104"/>
      <c r="F22" s="104"/>
      <c r="G22" s="104"/>
      <c r="H22" s="104"/>
      <c r="I22" s="104"/>
      <c r="J22" s="104"/>
      <c r="K22" s="104"/>
    </row>
    <row r="23" spans="1:12" ht="16.899999999999999" customHeight="1">
      <c r="A23" s="51"/>
      <c r="B23" s="10" t="s">
        <v>839</v>
      </c>
      <c r="C23" s="52"/>
      <c r="D23" s="53"/>
      <c r="E23" s="42"/>
      <c r="F23" s="267"/>
      <c r="G23" s="268"/>
      <c r="H23" s="268"/>
      <c r="I23" s="268"/>
      <c r="J23" s="268"/>
      <c r="K23" s="269"/>
      <c r="L23" s="107"/>
    </row>
    <row r="24" spans="1:12" ht="16.899999999999999" customHeight="1">
      <c r="A24" s="11" t="s">
        <v>840</v>
      </c>
      <c r="B24" s="12" t="s">
        <v>841</v>
      </c>
      <c r="C24" s="59" t="s">
        <v>24</v>
      </c>
      <c r="D24" s="60" t="s">
        <v>19</v>
      </c>
      <c r="E24" s="42"/>
      <c r="F24" s="270">
        <v>91</v>
      </c>
      <c r="G24" s="271"/>
      <c r="H24" s="271"/>
      <c r="I24" s="271"/>
      <c r="J24" s="271"/>
      <c r="K24" s="271"/>
      <c r="L24" s="107"/>
    </row>
    <row r="25" spans="1:12" ht="16.899999999999999" customHeight="1">
      <c r="A25" s="18" t="s">
        <v>842</v>
      </c>
      <c r="B25" s="19" t="s">
        <v>843</v>
      </c>
      <c r="C25" s="66" t="s">
        <v>24</v>
      </c>
      <c r="D25" s="67" t="s">
        <v>29</v>
      </c>
      <c r="E25" s="42"/>
      <c r="F25" s="263">
        <f t="shared" ref="F25:K25" si="2">IF(OR(ISERROR(F24),F24=""),"",F19-F24)</f>
        <v>-53</v>
      </c>
      <c r="G25" s="265" t="str">
        <f t="shared" si="2"/>
        <v/>
      </c>
      <c r="H25" s="265" t="str">
        <f t="shared" si="2"/>
        <v/>
      </c>
      <c r="I25" s="265" t="str">
        <f t="shared" si="2"/>
        <v/>
      </c>
      <c r="J25" s="265" t="str">
        <f t="shared" si="2"/>
        <v/>
      </c>
      <c r="K25" s="265" t="str">
        <f t="shared" si="2"/>
        <v/>
      </c>
      <c r="L25" s="32"/>
    </row>
    <row r="26" spans="1:12" ht="16.899999999999999" customHeight="1">
      <c r="A26" s="18" t="s">
        <v>844</v>
      </c>
      <c r="B26" s="19" t="s">
        <v>845</v>
      </c>
      <c r="C26" s="66" t="s">
        <v>28</v>
      </c>
      <c r="D26" s="67" t="s">
        <v>29</v>
      </c>
      <c r="E26" s="42"/>
      <c r="F26" s="272">
        <f t="shared" ref="F26:K26" si="3">IF(OR(ISERROR(F24),F24=""),"",F25/F24)</f>
        <v>-0.58241758241758246</v>
      </c>
      <c r="G26" s="265" t="str">
        <f t="shared" si="3"/>
        <v/>
      </c>
      <c r="H26" s="265" t="str">
        <f t="shared" si="3"/>
        <v/>
      </c>
      <c r="I26" s="265" t="str">
        <f t="shared" si="3"/>
        <v/>
      </c>
      <c r="J26" s="265" t="str">
        <f t="shared" si="3"/>
        <v/>
      </c>
      <c r="K26" s="265" t="str">
        <f t="shared" si="3"/>
        <v/>
      </c>
      <c r="L26" s="107"/>
    </row>
    <row r="27" spans="1:12" ht="16.899999999999999" customHeight="1">
      <c r="A27" s="18" t="s">
        <v>846</v>
      </c>
      <c r="B27" s="19" t="s">
        <v>847</v>
      </c>
      <c r="C27" s="66" t="s">
        <v>24</v>
      </c>
      <c r="D27" s="67" t="s">
        <v>29</v>
      </c>
      <c r="E27" s="42"/>
      <c r="F27" s="264">
        <f t="shared" ref="F27:K27" si="4">IF(OR(ISERROR(F24),F24=""),"",_xlfn.XLOOKUP(-F$26,$F$41:$F$47,$H$41:$H$47,,1,-1))</f>
        <v>5</v>
      </c>
      <c r="G27" s="265" t="str">
        <f t="shared" si="4"/>
        <v/>
      </c>
      <c r="H27" s="265" t="str">
        <f t="shared" si="4"/>
        <v/>
      </c>
      <c r="I27" s="265" t="str">
        <f t="shared" si="4"/>
        <v/>
      </c>
      <c r="J27" s="265" t="str">
        <f t="shared" si="4"/>
        <v/>
      </c>
      <c r="K27" s="265" t="str">
        <f t="shared" si="4"/>
        <v/>
      </c>
      <c r="L27" s="107"/>
    </row>
    <row r="28" spans="1:12" ht="16.899999999999999" customHeight="1">
      <c r="A28" s="18" t="s">
        <v>848</v>
      </c>
      <c r="B28" s="19" t="s">
        <v>849</v>
      </c>
      <c r="C28" s="66" t="s">
        <v>24</v>
      </c>
      <c r="D28" s="67" t="s">
        <v>29</v>
      </c>
      <c r="E28" s="42"/>
      <c r="F28" s="264">
        <f t="shared" ref="F28:K28" si="5">IF(OR(ISERROR(F24),F24=""),"",_xlfn.XLOOKUP(F20,$F$34:$F$37,$I$34:$I$37))</f>
        <v>1.25</v>
      </c>
      <c r="G28" s="265" t="str">
        <f t="shared" si="5"/>
        <v/>
      </c>
      <c r="H28" s="265" t="str">
        <f t="shared" si="5"/>
        <v/>
      </c>
      <c r="I28" s="265" t="str">
        <f t="shared" si="5"/>
        <v/>
      </c>
      <c r="J28" s="265" t="str">
        <f t="shared" si="5"/>
        <v/>
      </c>
      <c r="K28" s="265" t="str">
        <f t="shared" si="5"/>
        <v/>
      </c>
      <c r="L28" s="107"/>
    </row>
    <row r="29" spans="1:12" ht="16.899999999999999" customHeight="1">
      <c r="A29" s="24" t="s">
        <v>850</v>
      </c>
      <c r="B29" s="25" t="s">
        <v>851</v>
      </c>
      <c r="C29" s="26" t="s">
        <v>24</v>
      </c>
      <c r="D29" s="27" t="s">
        <v>29</v>
      </c>
      <c r="E29" s="42"/>
      <c r="F29" s="273">
        <f t="shared" ref="F29:K29" si="6">IF(OR(ISERROR(F24),F24=""),"",F28+F27)</f>
        <v>6.25</v>
      </c>
      <c r="G29" s="274" t="str">
        <f t="shared" si="6"/>
        <v/>
      </c>
      <c r="H29" s="274" t="str">
        <f t="shared" si="6"/>
        <v/>
      </c>
      <c r="I29" s="274" t="str">
        <f t="shared" si="6"/>
        <v/>
      </c>
      <c r="J29" s="274" t="str">
        <f t="shared" si="6"/>
        <v/>
      </c>
      <c r="K29" s="274" t="str">
        <f t="shared" si="6"/>
        <v/>
      </c>
      <c r="L29" s="107"/>
    </row>
    <row r="30" spans="1:12" ht="16.899999999999999" customHeight="1">
      <c r="A30" s="41"/>
      <c r="B30" s="41"/>
      <c r="C30" s="41"/>
      <c r="D30" s="41"/>
      <c r="F30" s="41"/>
      <c r="G30" s="41"/>
      <c r="H30" s="41"/>
      <c r="I30" s="41"/>
      <c r="J30" s="41"/>
      <c r="K30" s="41"/>
    </row>
    <row r="31" spans="1:12" ht="16.899999999999999" customHeight="1"/>
    <row r="32" spans="1:12" ht="17.649999999999999" customHeight="1">
      <c r="F32" s="666" t="s">
        <v>852</v>
      </c>
      <c r="G32" s="667"/>
      <c r="H32" s="667"/>
      <c r="I32" s="667"/>
      <c r="J32" s="667"/>
      <c r="K32" s="668"/>
      <c r="L32" s="107"/>
    </row>
    <row r="33" spans="6:12" ht="17.649999999999999" customHeight="1">
      <c r="F33" s="275" t="s">
        <v>853</v>
      </c>
      <c r="G33" s="275" t="s">
        <v>854</v>
      </c>
      <c r="H33" s="275" t="s">
        <v>855</v>
      </c>
      <c r="I33" s="275" t="s">
        <v>856</v>
      </c>
      <c r="J33" s="674" t="s">
        <v>5</v>
      </c>
      <c r="K33" s="675"/>
      <c r="L33" s="107"/>
    </row>
    <row r="34" spans="6:12" ht="16.899999999999999" customHeight="1">
      <c r="F34" s="277" t="s">
        <v>857</v>
      </c>
      <c r="G34" s="278">
        <v>100</v>
      </c>
      <c r="H34" s="278">
        <v>50</v>
      </c>
      <c r="I34" s="279">
        <v>12.5</v>
      </c>
      <c r="J34" s="672" t="s">
        <v>858</v>
      </c>
      <c r="K34" s="673"/>
      <c r="L34" s="107"/>
    </row>
    <row r="35" spans="6:12" ht="16.899999999999999" customHeight="1">
      <c r="F35" s="280" t="s">
        <v>859</v>
      </c>
      <c r="G35" s="280" t="s">
        <v>860</v>
      </c>
      <c r="H35" s="281">
        <v>45</v>
      </c>
      <c r="I35" s="282">
        <v>11.25</v>
      </c>
      <c r="J35" s="662" t="s">
        <v>861</v>
      </c>
      <c r="K35" s="663"/>
      <c r="L35" s="107"/>
    </row>
    <row r="36" spans="6:12" ht="16.899999999999999" customHeight="1">
      <c r="F36" s="280" t="s">
        <v>29</v>
      </c>
      <c r="G36" s="280" t="s">
        <v>862</v>
      </c>
      <c r="H36" s="281">
        <v>30</v>
      </c>
      <c r="I36" s="282">
        <v>7.5</v>
      </c>
      <c r="J36" s="662" t="s">
        <v>863</v>
      </c>
      <c r="K36" s="663"/>
      <c r="L36" s="107"/>
    </row>
    <row r="37" spans="6:12" ht="17.649999999999999" customHeight="1">
      <c r="F37" s="283" t="s">
        <v>864</v>
      </c>
      <c r="G37" s="283" t="s">
        <v>865</v>
      </c>
      <c r="H37" s="284">
        <v>5</v>
      </c>
      <c r="I37" s="285">
        <v>1.25</v>
      </c>
      <c r="J37" s="664" t="s">
        <v>866</v>
      </c>
      <c r="K37" s="665"/>
      <c r="L37" s="107"/>
    </row>
    <row r="38" spans="6:12" ht="16.899999999999999" customHeight="1">
      <c r="F38" s="104"/>
      <c r="G38" s="104"/>
      <c r="H38" s="104"/>
      <c r="I38" s="110"/>
      <c r="J38" s="41"/>
      <c r="K38" s="257"/>
    </row>
    <row r="39" spans="6:12" ht="17.649999999999999" customHeight="1">
      <c r="F39" s="666" t="s">
        <v>867</v>
      </c>
      <c r="G39" s="667"/>
      <c r="H39" s="668"/>
      <c r="I39" s="101"/>
    </row>
    <row r="40" spans="6:12" ht="16.899999999999999" customHeight="1">
      <c r="F40" s="275" t="s">
        <v>868</v>
      </c>
      <c r="G40" s="275" t="s">
        <v>855</v>
      </c>
      <c r="H40" s="275" t="s">
        <v>856</v>
      </c>
      <c r="I40" s="101"/>
    </row>
    <row r="41" spans="6:12" ht="16.899999999999999" customHeight="1">
      <c r="F41" s="278">
        <v>0</v>
      </c>
      <c r="G41" s="278">
        <v>50</v>
      </c>
      <c r="H41" s="279">
        <v>12.5</v>
      </c>
      <c r="I41" s="101"/>
    </row>
    <row r="42" spans="6:12" ht="16.899999999999999" customHeight="1">
      <c r="F42" s="286">
        <v>0.05</v>
      </c>
      <c r="G42" s="281">
        <v>45</v>
      </c>
      <c r="H42" s="282">
        <v>11.25</v>
      </c>
      <c r="I42" s="101"/>
    </row>
    <row r="43" spans="6:12" ht="16.899999999999999" customHeight="1">
      <c r="F43" s="286">
        <v>0.1</v>
      </c>
      <c r="G43" s="281">
        <v>40</v>
      </c>
      <c r="H43" s="282">
        <v>10</v>
      </c>
      <c r="I43" s="101"/>
    </row>
    <row r="44" spans="6:12" ht="16.899999999999999" customHeight="1">
      <c r="F44" s="286">
        <v>0.15</v>
      </c>
      <c r="G44" s="281">
        <v>35</v>
      </c>
      <c r="H44" s="282">
        <v>8.75</v>
      </c>
      <c r="I44" s="101"/>
    </row>
    <row r="45" spans="6:12" ht="16.899999999999999" customHeight="1">
      <c r="F45" s="286">
        <v>0.2</v>
      </c>
      <c r="G45" s="281">
        <v>30</v>
      </c>
      <c r="H45" s="282">
        <v>7.5</v>
      </c>
      <c r="I45" s="101"/>
    </row>
    <row r="46" spans="6:12" ht="16.899999999999999" customHeight="1">
      <c r="F46" s="286">
        <v>0.25</v>
      </c>
      <c r="G46" s="281">
        <v>25</v>
      </c>
      <c r="H46" s="282">
        <v>6.25</v>
      </c>
      <c r="I46" s="101"/>
    </row>
    <row r="47" spans="6:12" ht="16.899999999999999" customHeight="1">
      <c r="F47" s="283" t="s">
        <v>869</v>
      </c>
      <c r="G47" s="284">
        <v>20</v>
      </c>
      <c r="H47" s="285">
        <v>5</v>
      </c>
      <c r="I47" s="101"/>
    </row>
    <row r="48" spans="6:12" ht="16.899999999999999" customHeight="1">
      <c r="F48" s="41"/>
      <c r="G48" s="41"/>
      <c r="H48" s="41"/>
    </row>
    <row r="49" spans="1:7" ht="16.899999999999999" customHeight="1"/>
    <row r="50" spans="1:7" ht="15.75" customHeight="1" thickBot="1"/>
    <row r="51" spans="1:7" ht="16.899999999999999" customHeight="1">
      <c r="A51" s="508" t="s">
        <v>147</v>
      </c>
      <c r="B51" s="509"/>
      <c r="C51" s="509" t="s">
        <v>42</v>
      </c>
      <c r="D51" s="509"/>
      <c r="E51" s="509"/>
      <c r="F51" s="511"/>
      <c r="G51" s="31"/>
    </row>
    <row r="52" spans="1:7" ht="16.899999999999999" customHeight="1">
      <c r="A52" s="512"/>
      <c r="C52" s="513"/>
      <c r="F52" s="504"/>
      <c r="G52" s="31"/>
    </row>
    <row r="53" spans="1:7" ht="16.899999999999999" customHeight="1">
      <c r="A53" s="512" t="s">
        <v>43</v>
      </c>
      <c r="C53" s="513" t="s">
        <v>42</v>
      </c>
      <c r="F53" s="504"/>
      <c r="G53" s="31"/>
    </row>
    <row r="54" spans="1:7" ht="16.899999999999999" customHeight="1">
      <c r="A54" s="512"/>
      <c r="C54" s="513"/>
      <c r="F54" s="504"/>
      <c r="G54" s="31"/>
    </row>
    <row r="55" spans="1:7" ht="16.899999999999999" customHeight="1" thickBot="1">
      <c r="A55" s="514" t="s">
        <v>292</v>
      </c>
      <c r="B55" s="515"/>
      <c r="C55" s="515" t="s">
        <v>42</v>
      </c>
      <c r="D55" s="516">
        <v>45783</v>
      </c>
      <c r="E55" s="506"/>
      <c r="F55" s="507"/>
      <c r="G55" s="31"/>
    </row>
    <row r="56" spans="1:7" ht="16.899999999999999" customHeight="1">
      <c r="A56" s="31"/>
      <c r="B56" s="31"/>
      <c r="C56" s="31"/>
      <c r="D56" s="31"/>
      <c r="E56" s="31"/>
      <c r="F56" s="31"/>
    </row>
    <row r="57" spans="1:7" ht="16.899999999999999" customHeight="1"/>
    <row r="58" spans="1:7" ht="16.899999999999999" customHeight="1"/>
    <row r="59" spans="1:7" ht="16.899999999999999" customHeight="1"/>
    <row r="60" spans="1:7" ht="16.899999999999999" customHeight="1"/>
    <row r="61" spans="1:7" ht="16.899999999999999" customHeight="1"/>
    <row r="62" spans="1:7" ht="16.899999999999999" customHeight="1"/>
    <row r="63" spans="1:7" ht="16.899999999999999" customHeight="1"/>
    <row r="64" spans="1:7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  <row r="95" ht="16.899999999999999" customHeight="1"/>
    <row r="96" ht="16.899999999999999" customHeight="1"/>
    <row r="97" ht="16.899999999999999" customHeight="1"/>
    <row r="98" ht="16.899999999999999" customHeight="1"/>
    <row r="99" ht="16.899999999999999" customHeight="1"/>
    <row r="100" ht="16.899999999999999" customHeight="1"/>
    <row r="101" ht="16.899999999999999" customHeight="1"/>
    <row r="102" ht="16.899999999999999" customHeight="1"/>
    <row r="103" ht="16.899999999999999" customHeight="1"/>
    <row r="104" ht="16.899999999999999" customHeight="1"/>
    <row r="105" ht="16.899999999999999" customHeight="1"/>
    <row r="106" ht="16.899999999999999" customHeight="1"/>
    <row r="107" ht="16.899999999999999" customHeight="1"/>
    <row r="108" ht="16.899999999999999" customHeight="1"/>
    <row r="109" ht="16.899999999999999" customHeight="1"/>
    <row r="110" ht="16.899999999999999" customHeight="1"/>
    <row r="111" ht="16.899999999999999" customHeight="1"/>
    <row r="112" ht="16.899999999999999" customHeight="1"/>
    <row r="113" ht="16.899999999999999" customHeight="1"/>
    <row r="114" ht="16.899999999999999" customHeight="1"/>
    <row r="115" ht="16.899999999999999" customHeight="1"/>
    <row r="116" ht="16.899999999999999" customHeight="1"/>
    <row r="117" ht="16.899999999999999" customHeight="1"/>
    <row r="118" ht="16.899999999999999" customHeight="1"/>
    <row r="119" ht="16.899999999999999" customHeight="1"/>
    <row r="120" ht="16.899999999999999" customHeight="1"/>
    <row r="121" ht="16.899999999999999" customHeight="1"/>
    <row r="122" ht="16.899999999999999" customHeight="1"/>
    <row r="123" ht="16.899999999999999" customHeight="1"/>
    <row r="124" ht="16.899999999999999" customHeight="1"/>
    <row r="125" ht="16.899999999999999" customHeight="1"/>
    <row r="126" ht="16.899999999999999" customHeight="1"/>
    <row r="127" ht="16.899999999999999" customHeight="1"/>
    <row r="128" ht="16.899999999999999" customHeight="1"/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  <row r="136" ht="16.899999999999999" customHeight="1"/>
    <row r="137" ht="16.899999999999999" customHeight="1"/>
    <row r="138" ht="16.899999999999999" customHeight="1"/>
    <row r="139" ht="16.899999999999999" customHeight="1"/>
    <row r="140" ht="16.899999999999999" customHeight="1"/>
    <row r="141" ht="16.899999999999999" customHeight="1"/>
    <row r="142" ht="16.899999999999999" customHeight="1"/>
    <row r="143" ht="16.899999999999999" customHeight="1"/>
    <row r="144" ht="16.899999999999999" customHeight="1"/>
    <row r="145" ht="16.899999999999999" customHeight="1"/>
    <row r="146" ht="16.899999999999999" customHeight="1"/>
    <row r="147" ht="16.899999999999999" customHeight="1"/>
    <row r="148" ht="16.899999999999999" customHeight="1"/>
    <row r="149" ht="16.899999999999999" customHeight="1"/>
    <row r="150" ht="16.899999999999999" customHeight="1"/>
    <row r="151" ht="16.899999999999999" customHeight="1"/>
    <row r="152" ht="16.899999999999999" customHeight="1"/>
    <row r="153" ht="16.899999999999999" customHeight="1"/>
    <row r="154" ht="16.899999999999999" customHeight="1"/>
    <row r="155" ht="16.899999999999999" customHeight="1"/>
    <row r="156" ht="16.899999999999999" customHeight="1"/>
    <row r="157" ht="16.899999999999999" customHeight="1"/>
    <row r="158" ht="16.899999999999999" customHeight="1"/>
    <row r="159" ht="16.899999999999999" customHeight="1"/>
    <row r="160" ht="16.899999999999999" customHeight="1"/>
    <row r="161" ht="16.899999999999999" customHeight="1"/>
    <row r="162" ht="16.899999999999999" customHeight="1"/>
    <row r="163" ht="16.899999999999999" customHeight="1"/>
    <row r="164" ht="16.899999999999999" customHeight="1"/>
    <row r="165" ht="16.899999999999999" customHeight="1"/>
    <row r="166" ht="16.899999999999999" customHeight="1"/>
    <row r="167" ht="16.899999999999999" customHeight="1"/>
    <row r="168" ht="16.899999999999999" customHeight="1"/>
    <row r="169" ht="16.899999999999999" customHeight="1"/>
    <row r="170" ht="16.899999999999999" customHeight="1"/>
    <row r="171" ht="16.899999999999999" customHeight="1"/>
    <row r="172" ht="16.899999999999999" customHeight="1"/>
    <row r="173" ht="16.899999999999999" customHeight="1"/>
    <row r="174" ht="16.899999999999999" customHeight="1"/>
    <row r="175" ht="16.899999999999999" customHeight="1"/>
    <row r="176" ht="16.899999999999999" customHeight="1"/>
    <row r="177" ht="16.899999999999999" customHeight="1"/>
    <row r="178" ht="16.899999999999999" customHeight="1"/>
    <row r="179" ht="16.899999999999999" customHeight="1"/>
    <row r="180" ht="16.899999999999999" customHeight="1"/>
    <row r="181" ht="16.899999999999999" customHeight="1"/>
    <row r="182" ht="16.899999999999999" customHeight="1"/>
    <row r="183" ht="16.899999999999999" customHeight="1"/>
    <row r="184" ht="16.899999999999999" customHeight="1"/>
    <row r="185" ht="16.899999999999999" customHeight="1"/>
    <row r="186" ht="16.899999999999999" customHeight="1"/>
    <row r="187" ht="16.899999999999999" customHeight="1"/>
    <row r="188" ht="16.899999999999999" customHeight="1"/>
    <row r="189" ht="16.899999999999999" customHeight="1"/>
    <row r="190" ht="16.899999999999999" customHeight="1"/>
    <row r="191" ht="16.899999999999999" customHeight="1"/>
    <row r="192" ht="16.899999999999999" customHeight="1"/>
    <row r="193" ht="16.899999999999999" customHeight="1"/>
    <row r="194" ht="16.899999999999999" customHeight="1"/>
    <row r="195" ht="16.899999999999999" customHeight="1"/>
    <row r="196" ht="16.899999999999999" customHeight="1"/>
    <row r="197" ht="16.899999999999999" customHeight="1"/>
    <row r="198" ht="16.899999999999999" customHeight="1"/>
    <row r="199" ht="16.899999999999999" customHeight="1"/>
    <row r="200" ht="16.899999999999999" customHeight="1"/>
    <row r="201" ht="16.899999999999999" customHeight="1"/>
    <row r="202" ht="16.899999999999999" customHeight="1"/>
    <row r="203" ht="16.899999999999999" customHeight="1"/>
    <row r="204" ht="16.899999999999999" customHeight="1"/>
    <row r="205" ht="16.899999999999999" customHeight="1"/>
    <row r="206" ht="16.899999999999999" customHeight="1"/>
    <row r="207" ht="16.899999999999999" customHeight="1"/>
    <row r="208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  <row r="225" ht="16.899999999999999" customHeight="1"/>
    <row r="226" ht="16.899999999999999" customHeight="1"/>
    <row r="227" ht="16.899999999999999" customHeight="1"/>
    <row r="228" ht="16.899999999999999" customHeight="1"/>
    <row r="229" ht="16.899999999999999" customHeight="1"/>
    <row r="230" ht="16.899999999999999" customHeight="1"/>
    <row r="231" ht="16.899999999999999" customHeight="1"/>
    <row r="232" ht="16.899999999999999" customHeight="1"/>
    <row r="233" ht="16.899999999999999" customHeight="1"/>
    <row r="234" ht="16.899999999999999" customHeight="1"/>
    <row r="235" ht="16.899999999999999" customHeight="1"/>
    <row r="236" ht="16.899999999999999" customHeight="1"/>
    <row r="237" ht="16.899999999999999" customHeight="1"/>
    <row r="238" ht="16.899999999999999" customHeight="1"/>
    <row r="239" ht="16.899999999999999" customHeight="1"/>
    <row r="240" ht="16.899999999999999" customHeight="1"/>
    <row r="241" ht="16.899999999999999" customHeight="1"/>
    <row r="242" ht="16.899999999999999" customHeight="1"/>
    <row r="243" ht="16.899999999999999" customHeight="1"/>
    <row r="244" ht="16.899999999999999" customHeight="1"/>
    <row r="245" ht="16.899999999999999" customHeight="1"/>
    <row r="246" ht="16.899999999999999" customHeight="1"/>
    <row r="247" ht="16.899999999999999" customHeight="1"/>
    <row r="248" ht="16.899999999999999" customHeight="1"/>
    <row r="249" ht="16.899999999999999" customHeight="1"/>
    <row r="250" ht="16.899999999999999" customHeight="1"/>
    <row r="251" ht="16.899999999999999" customHeight="1"/>
    <row r="252" ht="16.899999999999999" customHeight="1"/>
    <row r="253" ht="16.899999999999999" customHeight="1"/>
    <row r="254" ht="16.899999999999999" customHeight="1"/>
    <row r="255" ht="16.899999999999999" customHeight="1"/>
    <row r="256" ht="16.899999999999999" customHeight="1"/>
    <row r="257" ht="16.899999999999999" customHeight="1"/>
    <row r="258" ht="16.899999999999999" customHeight="1"/>
    <row r="259" ht="16.899999999999999" customHeight="1"/>
    <row r="260" ht="16.899999999999999" customHeight="1"/>
    <row r="261" ht="16.899999999999999" customHeight="1"/>
    <row r="262" ht="16.899999999999999" customHeight="1"/>
    <row r="263" ht="16.899999999999999" customHeight="1"/>
    <row r="264" ht="16.899999999999999" customHeight="1"/>
    <row r="265" ht="16.899999999999999" customHeight="1"/>
    <row r="266" ht="16.899999999999999" customHeight="1"/>
    <row r="267" ht="16.899999999999999" customHeight="1"/>
    <row r="268" ht="16.899999999999999" customHeight="1"/>
    <row r="269" ht="16.899999999999999" customHeight="1"/>
    <row r="270" ht="16.899999999999999" customHeight="1"/>
    <row r="271" ht="16.899999999999999" customHeight="1"/>
    <row r="272" ht="16.899999999999999" customHeight="1"/>
    <row r="273" ht="16.899999999999999" customHeight="1"/>
    <row r="274" ht="16.899999999999999" customHeight="1"/>
    <row r="275" ht="16.899999999999999" customHeight="1"/>
    <row r="276" ht="16.899999999999999" customHeight="1"/>
    <row r="277" ht="16.899999999999999" customHeight="1"/>
    <row r="278" ht="16.899999999999999" customHeight="1"/>
    <row r="279" ht="16.899999999999999" customHeight="1"/>
    <row r="280" ht="16.899999999999999" customHeight="1"/>
    <row r="281" ht="16.899999999999999" customHeight="1"/>
    <row r="282" ht="16.899999999999999" customHeight="1"/>
    <row r="283" ht="16.899999999999999" customHeight="1"/>
    <row r="284" ht="16.899999999999999" customHeight="1"/>
    <row r="285" ht="16.899999999999999" customHeight="1"/>
    <row r="286" ht="16.899999999999999" customHeight="1"/>
    <row r="287" ht="16.899999999999999" customHeight="1"/>
    <row r="288" ht="16.899999999999999" customHeight="1"/>
    <row r="289" ht="16.899999999999999" customHeight="1"/>
    <row r="290" ht="16.899999999999999" customHeight="1"/>
    <row r="291" ht="16.899999999999999" customHeight="1"/>
    <row r="292" ht="16.899999999999999" customHeight="1"/>
    <row r="293" ht="16.899999999999999" customHeight="1"/>
    <row r="294" ht="16.899999999999999" customHeight="1"/>
    <row r="295" ht="16.899999999999999" customHeight="1"/>
    <row r="296" ht="16.899999999999999" customHeight="1"/>
    <row r="297" ht="16.899999999999999" customHeight="1"/>
    <row r="298" ht="16.899999999999999" customHeight="1"/>
    <row r="299" ht="16.899999999999999" customHeight="1"/>
    <row r="300" ht="16.899999999999999" customHeight="1"/>
    <row r="301" ht="16.899999999999999" customHeight="1"/>
    <row r="302" ht="16.899999999999999" customHeight="1"/>
    <row r="303" ht="16.899999999999999" customHeight="1"/>
    <row r="304" ht="16.899999999999999" customHeight="1"/>
    <row r="305" ht="16.899999999999999" customHeight="1"/>
    <row r="306" ht="16.899999999999999" customHeight="1"/>
    <row r="307" ht="16.899999999999999" customHeight="1"/>
    <row r="308" ht="16.899999999999999" customHeight="1"/>
    <row r="309" ht="16.899999999999999" customHeight="1"/>
    <row r="310" ht="16.899999999999999" customHeight="1"/>
    <row r="311" ht="16.899999999999999" customHeight="1"/>
    <row r="312" ht="16.899999999999999" customHeight="1"/>
    <row r="313" ht="16.899999999999999" customHeight="1"/>
    <row r="314" ht="16.899999999999999" customHeight="1"/>
    <row r="315" ht="16.899999999999999" customHeight="1"/>
    <row r="316" ht="16.899999999999999" customHeight="1"/>
    <row r="317" ht="16.899999999999999" customHeight="1"/>
    <row r="318" ht="16.899999999999999" customHeight="1"/>
    <row r="319" ht="16.899999999999999" customHeight="1"/>
    <row r="320" ht="16.899999999999999" customHeight="1"/>
    <row r="321" ht="16.899999999999999" customHeight="1"/>
    <row r="322" ht="16.899999999999999" customHeight="1"/>
    <row r="323" ht="16.899999999999999" customHeight="1"/>
    <row r="324" ht="16.899999999999999" customHeight="1"/>
    <row r="325" ht="16.899999999999999" customHeight="1"/>
    <row r="326" ht="16.899999999999999" customHeight="1"/>
    <row r="327" ht="16.899999999999999" customHeight="1"/>
    <row r="328" ht="16.899999999999999" customHeight="1"/>
    <row r="329" ht="16.899999999999999" customHeight="1"/>
    <row r="330" ht="16.899999999999999" customHeight="1"/>
    <row r="331" ht="16.899999999999999" customHeight="1"/>
    <row r="332" ht="16.899999999999999" customHeight="1"/>
    <row r="333" ht="16.899999999999999" customHeight="1"/>
    <row r="334" ht="16.899999999999999" customHeight="1"/>
    <row r="335" ht="16.899999999999999" customHeight="1"/>
    <row r="336" ht="16.899999999999999" customHeight="1"/>
    <row r="337" ht="16.899999999999999" customHeight="1"/>
    <row r="338" ht="16.899999999999999" customHeight="1"/>
    <row r="339" ht="16.899999999999999" customHeight="1"/>
    <row r="340" ht="16.899999999999999" customHeight="1"/>
    <row r="341" ht="16.899999999999999" customHeight="1"/>
    <row r="342" ht="16.899999999999999" customHeight="1"/>
    <row r="343" ht="16.899999999999999" customHeight="1"/>
    <row r="344" ht="16.899999999999999" customHeight="1"/>
    <row r="345" ht="16.899999999999999" customHeight="1"/>
    <row r="346" ht="16.899999999999999" customHeight="1"/>
    <row r="347" ht="16.899999999999999" customHeight="1"/>
    <row r="348" ht="16.899999999999999" customHeight="1"/>
    <row r="349" ht="16.899999999999999" customHeight="1"/>
    <row r="350" ht="16.899999999999999" customHeight="1"/>
    <row r="351" ht="16.899999999999999" customHeight="1"/>
    <row r="352" ht="16.899999999999999" customHeight="1"/>
    <row r="353" ht="16.899999999999999" customHeight="1"/>
    <row r="354" ht="16.899999999999999" customHeight="1"/>
    <row r="355" ht="16.899999999999999" customHeight="1"/>
    <row r="356" ht="16.899999999999999" customHeight="1"/>
    <row r="357" ht="16.899999999999999" customHeight="1"/>
    <row r="358" ht="16.899999999999999" customHeight="1"/>
    <row r="359" ht="16.899999999999999" customHeight="1"/>
    <row r="360" ht="16.899999999999999" customHeight="1"/>
    <row r="361" ht="16.899999999999999" customHeight="1"/>
    <row r="362" ht="16.899999999999999" customHeight="1"/>
  </sheetData>
  <mergeCells count="13">
    <mergeCell ref="J36:K36"/>
    <mergeCell ref="J37:K37"/>
    <mergeCell ref="F39:H39"/>
    <mergeCell ref="F10:F12"/>
    <mergeCell ref="F32:K32"/>
    <mergeCell ref="J34:K34"/>
    <mergeCell ref="J33:K33"/>
    <mergeCell ref="J35:K35"/>
    <mergeCell ref="I10:I12"/>
    <mergeCell ref="J10:J12"/>
    <mergeCell ref="K10:K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59.42578125" customWidth="1"/>
    <col min="3" max="3" width="20.7109375" customWidth="1"/>
    <col min="4" max="4" width="17.28515625" customWidth="1"/>
    <col min="5" max="5" width="12.7109375" customWidth="1"/>
    <col min="6" max="6" width="20.5703125" customWidth="1"/>
    <col min="7" max="7" width="21.7109375" customWidth="1"/>
    <col min="8" max="8" width="19" customWidth="1"/>
    <col min="9" max="9" width="1" customWidth="1"/>
    <col min="10" max="10" width="15.28515625" customWidth="1"/>
    <col min="11" max="11" width="12" customWidth="1"/>
    <col min="12" max="12" width="1.7109375" customWidth="1"/>
    <col min="13" max="13" width="25.28515625" customWidth="1"/>
    <col min="14" max="14" width="12.7109375" customWidth="1"/>
    <col min="15" max="15" width="25.28515625" customWidth="1"/>
    <col min="16" max="16" width="27.42578125" customWidth="1"/>
    <col min="17" max="17" width="13" customWidth="1"/>
    <col min="18" max="18" width="16.42578125" customWidth="1"/>
    <col min="19" max="19" width="9.5703125" customWidth="1"/>
  </cols>
  <sheetData>
    <row r="1" spans="1:19" ht="22.5" customHeight="1">
      <c r="A1" s="487" t="s">
        <v>0</v>
      </c>
    </row>
    <row r="2" spans="1:19" ht="22.5" customHeight="1"/>
    <row r="3" spans="1:19" ht="22.5" customHeight="1">
      <c r="A3" s="483" t="s">
        <v>1</v>
      </c>
    </row>
    <row r="4" spans="1:19" ht="17.649999999999999" customHeight="1">
      <c r="A4" s="35"/>
      <c r="B4" s="122"/>
      <c r="C4" s="1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ht="18.399999999999999" customHeight="1"/>
    <row r="6" spans="1:19" ht="22.5" customHeight="1">
      <c r="A6" s="676" t="s">
        <v>2</v>
      </c>
      <c r="B6" s="677"/>
      <c r="C6" s="677"/>
      <c r="D6" s="677"/>
      <c r="E6" s="677"/>
      <c r="F6" s="677"/>
      <c r="G6" s="678"/>
      <c r="H6" s="32"/>
    </row>
    <row r="7" spans="1:19" ht="23.25" customHeight="1">
      <c r="A7" s="695" t="s">
        <v>870</v>
      </c>
      <c r="B7" s="696"/>
      <c r="C7" s="696"/>
      <c r="D7" s="696"/>
      <c r="E7" s="696"/>
      <c r="F7" s="696"/>
      <c r="G7" s="697"/>
      <c r="H7" s="32"/>
    </row>
    <row r="8" spans="1:19" ht="18.399999999999999" customHeight="1">
      <c r="A8" s="40"/>
      <c r="B8" s="104"/>
      <c r="C8" s="104"/>
      <c r="D8" s="104"/>
      <c r="E8" s="104"/>
      <c r="F8" s="104"/>
      <c r="G8" s="104"/>
    </row>
    <row r="9" spans="1:19" ht="18.399999999999999" customHeight="1">
      <c r="B9" s="289">
        <v>1</v>
      </c>
      <c r="C9" s="290">
        <v>2</v>
      </c>
      <c r="D9" s="290">
        <v>3</v>
      </c>
      <c r="E9" s="290">
        <v>4</v>
      </c>
      <c r="F9" s="290">
        <v>5</v>
      </c>
      <c r="G9" s="290">
        <v>6</v>
      </c>
      <c r="H9" s="291">
        <v>7</v>
      </c>
      <c r="I9" s="42"/>
      <c r="J9" s="292">
        <v>8</v>
      </c>
      <c r="K9" s="293">
        <v>9</v>
      </c>
      <c r="L9" s="42"/>
      <c r="M9" s="289">
        <v>10</v>
      </c>
      <c r="N9" s="290">
        <v>11</v>
      </c>
      <c r="O9" s="290">
        <v>12</v>
      </c>
      <c r="P9" s="290">
        <v>13</v>
      </c>
      <c r="Q9" s="291">
        <v>14</v>
      </c>
      <c r="R9" s="294">
        <v>15</v>
      </c>
      <c r="S9" s="32"/>
    </row>
    <row r="10" spans="1:19" ht="14.1" customHeight="1">
      <c r="B10" s="681" t="s">
        <v>871</v>
      </c>
      <c r="C10" s="689" t="s">
        <v>872</v>
      </c>
      <c r="D10" s="689" t="s">
        <v>873</v>
      </c>
      <c r="E10" s="689" t="s">
        <v>874</v>
      </c>
      <c r="F10" s="689" t="s">
        <v>875</v>
      </c>
      <c r="G10" s="689" t="s">
        <v>876</v>
      </c>
      <c r="H10" s="684" t="s">
        <v>877</v>
      </c>
      <c r="I10" s="42"/>
      <c r="J10" s="679" t="s">
        <v>878</v>
      </c>
      <c r="K10" s="687" t="s">
        <v>879</v>
      </c>
      <c r="L10" s="42"/>
      <c r="M10" s="681" t="s">
        <v>880</v>
      </c>
      <c r="N10" s="689" t="s">
        <v>881</v>
      </c>
      <c r="O10" s="689" t="s">
        <v>882</v>
      </c>
      <c r="P10" s="689" t="s">
        <v>883</v>
      </c>
      <c r="Q10" s="684" t="s">
        <v>825</v>
      </c>
      <c r="R10" s="692" t="s">
        <v>838</v>
      </c>
      <c r="S10" s="32"/>
    </row>
    <row r="11" spans="1:19" ht="14.1" customHeight="1">
      <c r="B11" s="682"/>
      <c r="C11" s="690"/>
      <c r="D11" s="690"/>
      <c r="E11" s="690"/>
      <c r="F11" s="690"/>
      <c r="G11" s="690"/>
      <c r="H11" s="685"/>
      <c r="I11" s="42"/>
      <c r="J11" s="679"/>
      <c r="K11" s="687"/>
      <c r="L11" s="42"/>
      <c r="M11" s="682"/>
      <c r="N11" s="690"/>
      <c r="O11" s="690"/>
      <c r="P11" s="690"/>
      <c r="Q11" s="685"/>
      <c r="R11" s="693"/>
      <c r="S11" s="32"/>
    </row>
    <row r="12" spans="1:19" ht="15" customHeight="1">
      <c r="B12" s="683"/>
      <c r="C12" s="691"/>
      <c r="D12" s="691"/>
      <c r="E12" s="691"/>
      <c r="F12" s="691"/>
      <c r="G12" s="691"/>
      <c r="H12" s="686"/>
      <c r="I12" s="42"/>
      <c r="J12" s="680"/>
      <c r="K12" s="688"/>
      <c r="L12" s="42"/>
      <c r="M12" s="683"/>
      <c r="N12" s="691"/>
      <c r="O12" s="691"/>
      <c r="P12" s="691"/>
      <c r="Q12" s="686"/>
      <c r="R12" s="694"/>
      <c r="S12" s="32"/>
    </row>
    <row r="13" spans="1:19" ht="14.1" customHeight="1">
      <c r="B13" s="295" t="s">
        <v>884</v>
      </c>
      <c r="C13" s="296">
        <v>44.827316890563402</v>
      </c>
      <c r="D13" s="234">
        <v>0</v>
      </c>
      <c r="E13" s="234">
        <v>0</v>
      </c>
      <c r="F13" s="296">
        <v>35.418556440000003</v>
      </c>
      <c r="G13" s="296">
        <v>34.386947999999997</v>
      </c>
      <c r="H13" s="297">
        <f t="shared" ref="H13:H76" si="0">+C13+D13-E13-F13</f>
        <v>9.408760450563399</v>
      </c>
      <c r="I13" s="42"/>
      <c r="J13" s="298">
        <v>2.8334845151999999</v>
      </c>
      <c r="K13" s="297">
        <f t="shared" ref="K13:K76" si="1">+H13-J13</f>
        <v>6.5752759353633987</v>
      </c>
      <c r="L13" s="42"/>
      <c r="M13" s="183">
        <f t="shared" ref="M13:M76" si="2">+IF(ISERROR(K13/(F13+J13)),0,K13/(F13+J13))</f>
        <v>0.1718934668888446</v>
      </c>
      <c r="N13" s="296">
        <v>95.710892118669904</v>
      </c>
      <c r="O13" s="299">
        <f t="shared" ref="O13:O76" si="3">IF(K13&lt;0,N13/$N$263,0)</f>
        <v>0</v>
      </c>
      <c r="P13" s="300">
        <f t="shared" ref="P13:P76" si="4">(M13^2*O13)*100</f>
        <v>0</v>
      </c>
      <c r="Q13" s="317"/>
      <c r="R13" s="41"/>
    </row>
    <row r="14" spans="1:19" ht="14.1" customHeight="1">
      <c r="B14" s="211" t="s">
        <v>885</v>
      </c>
      <c r="C14" s="301">
        <v>13.878927331886</v>
      </c>
      <c r="D14" s="302">
        <v>0</v>
      </c>
      <c r="E14" s="302">
        <v>0</v>
      </c>
      <c r="F14" s="301">
        <v>9.9046736400000004</v>
      </c>
      <c r="G14" s="301">
        <v>9.6161879999999993</v>
      </c>
      <c r="H14" s="303">
        <f t="shared" si="0"/>
        <v>3.9742536918860001</v>
      </c>
      <c r="I14" s="42"/>
      <c r="J14" s="304">
        <v>0.79237389120000001</v>
      </c>
      <c r="K14" s="303">
        <f t="shared" si="1"/>
        <v>3.1818798006860001</v>
      </c>
      <c r="L14" s="42"/>
      <c r="M14" s="170">
        <f t="shared" si="2"/>
        <v>0.29745402097218271</v>
      </c>
      <c r="N14" s="301">
        <v>41.734113003354302</v>
      </c>
      <c r="O14" s="305">
        <f t="shared" si="3"/>
        <v>0</v>
      </c>
      <c r="P14" s="306">
        <f t="shared" si="4"/>
        <v>0</v>
      </c>
      <c r="Q14" s="101"/>
    </row>
    <row r="15" spans="1:19" ht="14.1" customHeight="1">
      <c r="B15" s="211" t="s">
        <v>886</v>
      </c>
      <c r="C15" s="301">
        <v>97.972121944144405</v>
      </c>
      <c r="D15" s="302">
        <v>0</v>
      </c>
      <c r="E15" s="302">
        <v>0</v>
      </c>
      <c r="F15" s="301">
        <v>98.494833560000004</v>
      </c>
      <c r="G15" s="301">
        <v>95.626052000000001</v>
      </c>
      <c r="H15" s="303">
        <f t="shared" si="0"/>
        <v>-0.52271161585559867</v>
      </c>
      <c r="I15" s="42"/>
      <c r="J15" s="304">
        <v>7.8795866847999996</v>
      </c>
      <c r="K15" s="303">
        <f t="shared" si="1"/>
        <v>-8.4022983006555982</v>
      </c>
      <c r="L15" s="42"/>
      <c r="M15" s="170">
        <f t="shared" si="2"/>
        <v>-7.8987958583645823E-2</v>
      </c>
      <c r="N15" s="301">
        <v>302.18460754231597</v>
      </c>
      <c r="O15" s="305">
        <f t="shared" si="3"/>
        <v>5.6373728579231057E-2</v>
      </c>
      <c r="P15" s="306">
        <f t="shared" si="4"/>
        <v>3.517211947500426E-2</v>
      </c>
      <c r="Q15" s="101"/>
    </row>
    <row r="16" spans="1:19" ht="14.1" customHeight="1">
      <c r="B16" s="211" t="s">
        <v>887</v>
      </c>
      <c r="C16" s="301">
        <v>24.2661396920202</v>
      </c>
      <c r="D16" s="302">
        <v>0</v>
      </c>
      <c r="E16" s="302">
        <v>0</v>
      </c>
      <c r="F16" s="301">
        <v>17.810762059999998</v>
      </c>
      <c r="G16" s="301">
        <v>17.292002</v>
      </c>
      <c r="H16" s="303">
        <f t="shared" si="0"/>
        <v>6.4553776320202019</v>
      </c>
      <c r="I16" s="42"/>
      <c r="J16" s="304">
        <v>1.4248609647999999</v>
      </c>
      <c r="K16" s="303">
        <f t="shared" si="1"/>
        <v>5.0305166672202022</v>
      </c>
      <c r="L16" s="42"/>
      <c r="M16" s="170">
        <f t="shared" si="2"/>
        <v>0.26152085953932896</v>
      </c>
      <c r="N16" s="301">
        <v>56.953054616547099</v>
      </c>
      <c r="O16" s="305">
        <f t="shared" si="3"/>
        <v>0</v>
      </c>
      <c r="P16" s="306">
        <f t="shared" si="4"/>
        <v>0</v>
      </c>
      <c r="Q16" s="101"/>
    </row>
    <row r="17" spans="2:17" ht="14.1" customHeight="1">
      <c r="B17" s="211" t="s">
        <v>888</v>
      </c>
      <c r="C17" s="301">
        <v>3.35214500447755</v>
      </c>
      <c r="D17" s="302">
        <v>0</v>
      </c>
      <c r="E17" s="302">
        <v>0</v>
      </c>
      <c r="F17" s="301">
        <v>4.7473379800000002</v>
      </c>
      <c r="G17" s="301">
        <v>4.6090660000000003</v>
      </c>
      <c r="H17" s="303">
        <f t="shared" si="0"/>
        <v>-1.3951929755224501</v>
      </c>
      <c r="I17" s="42"/>
      <c r="J17" s="304">
        <v>0.39795957608732202</v>
      </c>
      <c r="K17" s="303">
        <f t="shared" si="1"/>
        <v>-1.7931525516097722</v>
      </c>
      <c r="L17" s="42"/>
      <c r="M17" s="170">
        <f t="shared" si="2"/>
        <v>-0.34850317830274385</v>
      </c>
      <c r="N17" s="301">
        <v>8.2883829695896694</v>
      </c>
      <c r="O17" s="305">
        <f t="shared" si="3"/>
        <v>1.5462304837050274E-3</v>
      </c>
      <c r="P17" s="306">
        <f t="shared" si="4"/>
        <v>1.8779659660902986E-2</v>
      </c>
      <c r="Q17" s="101"/>
    </row>
    <row r="18" spans="2:17" ht="14.1" customHeight="1">
      <c r="B18" s="211" t="s">
        <v>889</v>
      </c>
      <c r="C18" s="301">
        <v>0.29682845076530601</v>
      </c>
      <c r="D18" s="302">
        <v>0</v>
      </c>
      <c r="E18" s="302">
        <v>0</v>
      </c>
      <c r="F18" s="301">
        <v>0.1236</v>
      </c>
      <c r="G18" s="301">
        <v>0.12</v>
      </c>
      <c r="H18" s="303">
        <f t="shared" si="0"/>
        <v>0.17322845076530602</v>
      </c>
      <c r="I18" s="42"/>
      <c r="J18" s="304">
        <v>9.8879999999999992E-3</v>
      </c>
      <c r="K18" s="303">
        <f t="shared" si="1"/>
        <v>0.16334045076530601</v>
      </c>
      <c r="L18" s="42"/>
      <c r="M18" s="170">
        <f t="shared" si="2"/>
        <v>1.2236339653400008</v>
      </c>
      <c r="N18" s="301">
        <v>0.34246970415841499</v>
      </c>
      <c r="O18" s="305">
        <f t="shared" si="3"/>
        <v>0</v>
      </c>
      <c r="P18" s="306">
        <f t="shared" si="4"/>
        <v>0</v>
      </c>
      <c r="Q18" s="101"/>
    </row>
    <row r="19" spans="2:17" ht="14.1" customHeight="1">
      <c r="B19" s="211" t="s">
        <v>890</v>
      </c>
      <c r="C19" s="301">
        <v>0.17910000000000001</v>
      </c>
      <c r="D19" s="302">
        <v>0</v>
      </c>
      <c r="E19" s="302">
        <v>0</v>
      </c>
      <c r="F19" s="301">
        <v>0.17957226000000001</v>
      </c>
      <c r="G19" s="301">
        <v>0.174342</v>
      </c>
      <c r="H19" s="303">
        <f t="shared" si="0"/>
        <v>-4.7226000000000212E-4</v>
      </c>
      <c r="I19" s="42"/>
      <c r="J19" s="304">
        <v>1.62011677965723E-2</v>
      </c>
      <c r="K19" s="303">
        <f t="shared" si="1"/>
        <v>-1.6673427796572302E-2</v>
      </c>
      <c r="L19" s="42"/>
      <c r="M19" s="170">
        <f t="shared" si="2"/>
        <v>-8.5166960522842866E-2</v>
      </c>
      <c r="N19" s="301">
        <v>0.39954798818481702</v>
      </c>
      <c r="O19" s="305">
        <f t="shared" si="3"/>
        <v>7.4537250667721627E-5</v>
      </c>
      <c r="P19" s="306">
        <f t="shared" si="4"/>
        <v>5.4064932617925543E-5</v>
      </c>
      <c r="Q19" s="101"/>
    </row>
    <row r="20" spans="2:17" ht="14.1" customHeight="1">
      <c r="B20" s="211" t="s">
        <v>891</v>
      </c>
      <c r="C20" s="301">
        <v>29.780837683540799</v>
      </c>
      <c r="D20" s="302">
        <v>0</v>
      </c>
      <c r="E20" s="302">
        <v>0</v>
      </c>
      <c r="F20" s="301">
        <v>26.197217760000001</v>
      </c>
      <c r="G20" s="301">
        <v>25.434191999999999</v>
      </c>
      <c r="H20" s="303">
        <f t="shared" si="0"/>
        <v>3.5836199235407982</v>
      </c>
      <c r="I20" s="42"/>
      <c r="J20" s="304">
        <v>2.0957774208000002</v>
      </c>
      <c r="K20" s="303">
        <f t="shared" si="1"/>
        <v>1.487842502740798</v>
      </c>
      <c r="L20" s="42"/>
      <c r="M20" s="170">
        <f t="shared" si="2"/>
        <v>5.2586956355559961E-2</v>
      </c>
      <c r="N20" s="301">
        <v>71.857140406013897</v>
      </c>
      <c r="O20" s="305">
        <f t="shared" si="3"/>
        <v>0</v>
      </c>
      <c r="P20" s="306">
        <f t="shared" si="4"/>
        <v>0</v>
      </c>
      <c r="Q20" s="101"/>
    </row>
    <row r="21" spans="2:17" ht="14.1" customHeight="1">
      <c r="B21" s="211" t="s">
        <v>892</v>
      </c>
      <c r="C21" s="301">
        <v>112.80553399999999</v>
      </c>
      <c r="D21" s="302">
        <v>0</v>
      </c>
      <c r="E21" s="302">
        <v>0</v>
      </c>
      <c r="F21" s="301">
        <v>99.034113750000003</v>
      </c>
      <c r="G21" s="301">
        <v>96.149625</v>
      </c>
      <c r="H21" s="303">
        <f t="shared" si="0"/>
        <v>13.771420249999991</v>
      </c>
      <c r="I21" s="42"/>
      <c r="J21" s="304">
        <v>7.9227290999999997</v>
      </c>
      <c r="K21" s="303">
        <f t="shared" si="1"/>
        <v>5.8486911499999916</v>
      </c>
      <c r="L21" s="42"/>
      <c r="M21" s="170">
        <f t="shared" si="2"/>
        <v>5.4682720564241033E-2</v>
      </c>
      <c r="N21" s="301">
        <v>351.10304249384302</v>
      </c>
      <c r="O21" s="305">
        <f t="shared" si="3"/>
        <v>0</v>
      </c>
      <c r="P21" s="306">
        <f t="shared" si="4"/>
        <v>0</v>
      </c>
      <c r="Q21" s="101"/>
    </row>
    <row r="22" spans="2:17" ht="14.1" customHeight="1">
      <c r="B22" s="211" t="s">
        <v>893</v>
      </c>
      <c r="C22" s="301">
        <v>1.746</v>
      </c>
      <c r="D22" s="302">
        <v>0</v>
      </c>
      <c r="E22" s="302">
        <v>0</v>
      </c>
      <c r="F22" s="301">
        <v>0.96740174999999995</v>
      </c>
      <c r="G22" s="301">
        <v>0.93922499999999998</v>
      </c>
      <c r="H22" s="303">
        <f t="shared" si="0"/>
        <v>0.77859825000000005</v>
      </c>
      <c r="I22" s="42"/>
      <c r="J22" s="304">
        <v>7.7392139999999998E-2</v>
      </c>
      <c r="K22" s="303">
        <f t="shared" si="1"/>
        <v>0.70120610999999999</v>
      </c>
      <c r="L22" s="42"/>
      <c r="M22" s="170">
        <f t="shared" si="2"/>
        <v>0.67114300410007177</v>
      </c>
      <c r="N22" s="301">
        <v>3.6081294256175198</v>
      </c>
      <c r="O22" s="305">
        <f t="shared" si="3"/>
        <v>0</v>
      </c>
      <c r="P22" s="306">
        <f t="shared" si="4"/>
        <v>0</v>
      </c>
      <c r="Q22" s="101"/>
    </row>
    <row r="23" spans="2:17" ht="14.1" customHeight="1">
      <c r="B23" s="211" t="s">
        <v>894</v>
      </c>
      <c r="C23" s="301">
        <v>0.585825625854</v>
      </c>
      <c r="D23" s="302">
        <v>0</v>
      </c>
      <c r="E23" s="302">
        <v>0</v>
      </c>
      <c r="F23" s="301">
        <v>1.6643965700000001</v>
      </c>
      <c r="G23" s="301">
        <v>1.6159190000000001</v>
      </c>
      <c r="H23" s="303">
        <f t="shared" si="0"/>
        <v>-1.0785709441460001</v>
      </c>
      <c r="I23" s="42"/>
      <c r="J23" s="304">
        <v>0.15724308397487599</v>
      </c>
      <c r="K23" s="303">
        <f t="shared" si="1"/>
        <v>-1.235814028120876</v>
      </c>
      <c r="L23" s="42"/>
      <c r="M23" s="170">
        <f t="shared" si="2"/>
        <v>-0.67840751348615536</v>
      </c>
      <c r="N23" s="301">
        <v>5.5931673108068898</v>
      </c>
      <c r="O23" s="305">
        <f t="shared" si="3"/>
        <v>1.0434273884499614E-3</v>
      </c>
      <c r="P23" s="306">
        <f t="shared" si="4"/>
        <v>4.8022363466476897E-2</v>
      </c>
      <c r="Q23" s="101"/>
    </row>
    <row r="24" spans="2:17" ht="14.1" customHeight="1">
      <c r="B24" s="211" t="s">
        <v>895</v>
      </c>
      <c r="C24" s="301">
        <v>0.44764110841341498</v>
      </c>
      <c r="D24" s="302">
        <v>0</v>
      </c>
      <c r="E24" s="302">
        <v>0</v>
      </c>
      <c r="F24" s="301">
        <v>0.29853211000000002</v>
      </c>
      <c r="G24" s="301">
        <v>0.28983700000000001</v>
      </c>
      <c r="H24" s="303">
        <f t="shared" si="0"/>
        <v>0.14910899841341496</v>
      </c>
      <c r="I24" s="42"/>
      <c r="J24" s="304">
        <v>2.38825688E-2</v>
      </c>
      <c r="K24" s="303">
        <f t="shared" si="1"/>
        <v>0.12522642961341496</v>
      </c>
      <c r="L24" s="42"/>
      <c r="M24" s="170">
        <f t="shared" si="2"/>
        <v>0.3884017628462112</v>
      </c>
      <c r="N24" s="301">
        <v>0.709620225715626</v>
      </c>
      <c r="O24" s="305">
        <f t="shared" si="3"/>
        <v>0</v>
      </c>
      <c r="P24" s="306">
        <f t="shared" si="4"/>
        <v>0</v>
      </c>
      <c r="Q24" s="101"/>
    </row>
    <row r="25" spans="2:17" ht="14.1" customHeight="1">
      <c r="B25" s="211" t="s">
        <v>896</v>
      </c>
      <c r="C25" s="301">
        <v>2</v>
      </c>
      <c r="D25" s="302">
        <v>0</v>
      </c>
      <c r="E25" s="302">
        <v>0</v>
      </c>
      <c r="F25" s="301">
        <v>1.33137079</v>
      </c>
      <c r="G25" s="301">
        <v>1.2925930000000001</v>
      </c>
      <c r="H25" s="303">
        <f t="shared" si="0"/>
        <v>0.66862920999999997</v>
      </c>
      <c r="I25" s="42"/>
      <c r="J25" s="304">
        <v>0.10650966319999999</v>
      </c>
      <c r="K25" s="303">
        <f t="shared" si="1"/>
        <v>0.56211954679999998</v>
      </c>
      <c r="L25" s="42"/>
      <c r="M25" s="170">
        <f t="shared" si="2"/>
        <v>0.39093621834068615</v>
      </c>
      <c r="N25" s="301">
        <v>5.3426048961000498</v>
      </c>
      <c r="O25" s="305">
        <f t="shared" si="3"/>
        <v>0</v>
      </c>
      <c r="P25" s="306">
        <f t="shared" si="4"/>
        <v>0</v>
      </c>
      <c r="Q25" s="101"/>
    </row>
    <row r="26" spans="2:17" ht="14.1" customHeight="1">
      <c r="B26" s="211" t="s">
        <v>897</v>
      </c>
      <c r="C26" s="301">
        <v>3.5819999999999998E-2</v>
      </c>
      <c r="D26" s="302">
        <v>0</v>
      </c>
      <c r="E26" s="302">
        <v>0</v>
      </c>
      <c r="F26" s="301">
        <v>1.137429E-2</v>
      </c>
      <c r="G26" s="301">
        <v>1.1043000000000001E-2</v>
      </c>
      <c r="H26" s="303">
        <f t="shared" si="0"/>
        <v>2.4445709999999995E-2</v>
      </c>
      <c r="I26" s="42"/>
      <c r="J26" s="304">
        <v>9.0994320000000004E-4</v>
      </c>
      <c r="K26" s="303">
        <f t="shared" si="1"/>
        <v>2.3535766799999996E-2</v>
      </c>
      <c r="L26" s="42"/>
      <c r="M26" s="170">
        <f t="shared" si="2"/>
        <v>1.9159329212343505</v>
      </c>
      <c r="N26" s="301">
        <v>4.5021222779541202E-2</v>
      </c>
      <c r="O26" s="305">
        <f t="shared" si="3"/>
        <v>0</v>
      </c>
      <c r="P26" s="306">
        <f t="shared" si="4"/>
        <v>0</v>
      </c>
      <c r="Q26" s="101"/>
    </row>
    <row r="27" spans="2:17" ht="14.1" customHeight="1">
      <c r="B27" s="211" t="s">
        <v>898</v>
      </c>
      <c r="C27" s="301">
        <v>0.24875</v>
      </c>
      <c r="D27" s="302">
        <v>0</v>
      </c>
      <c r="E27" s="302">
        <v>0</v>
      </c>
      <c r="F27" s="301">
        <v>0.17642148999999999</v>
      </c>
      <c r="G27" s="301">
        <v>0.17128299999999999</v>
      </c>
      <c r="H27" s="303">
        <f t="shared" si="0"/>
        <v>7.2328510000000013E-2</v>
      </c>
      <c r="I27" s="42"/>
      <c r="J27" s="304">
        <v>1.4113719199999999E-2</v>
      </c>
      <c r="K27" s="303">
        <f t="shared" si="1"/>
        <v>5.8214790800000013E-2</v>
      </c>
      <c r="L27" s="42"/>
      <c r="M27" s="170">
        <f t="shared" si="2"/>
        <v>0.30553298282467789</v>
      </c>
      <c r="N27" s="301">
        <v>0.45021222779541198</v>
      </c>
      <c r="O27" s="305">
        <f t="shared" si="3"/>
        <v>0</v>
      </c>
      <c r="P27" s="306">
        <f t="shared" si="4"/>
        <v>0</v>
      </c>
      <c r="Q27" s="101"/>
    </row>
    <row r="28" spans="2:17" ht="14.1" customHeight="1">
      <c r="B28" s="211" t="s">
        <v>899</v>
      </c>
      <c r="C28" s="301">
        <v>9.4524999999999998E-2</v>
      </c>
      <c r="D28" s="302">
        <v>0</v>
      </c>
      <c r="E28" s="302">
        <v>0</v>
      </c>
      <c r="F28" s="301">
        <v>8.2384550000000001E-2</v>
      </c>
      <c r="G28" s="301">
        <v>7.9985000000000001E-2</v>
      </c>
      <c r="H28" s="303">
        <f t="shared" si="0"/>
        <v>1.2140449999999997E-2</v>
      </c>
      <c r="I28" s="42"/>
      <c r="J28" s="304">
        <v>6.5907639999999998E-3</v>
      </c>
      <c r="K28" s="303">
        <f t="shared" si="1"/>
        <v>5.5496859999999973E-3</v>
      </c>
      <c r="L28" s="42"/>
      <c r="M28" s="170">
        <f t="shared" si="2"/>
        <v>6.2373323009570915E-2</v>
      </c>
      <c r="N28" s="301">
        <v>0.151290305299352</v>
      </c>
      <c r="O28" s="305">
        <f t="shared" si="3"/>
        <v>0</v>
      </c>
      <c r="P28" s="306">
        <f t="shared" si="4"/>
        <v>0</v>
      </c>
      <c r="Q28" s="101"/>
    </row>
    <row r="29" spans="2:17" ht="14.1" customHeight="1">
      <c r="B29" s="211" t="s">
        <v>900</v>
      </c>
      <c r="C29" s="301">
        <v>0.14924999999999999</v>
      </c>
      <c r="D29" s="302">
        <v>0</v>
      </c>
      <c r="E29" s="302">
        <v>0</v>
      </c>
      <c r="F29" s="301">
        <v>0.12080046</v>
      </c>
      <c r="G29" s="301">
        <v>0.117282</v>
      </c>
      <c r="H29" s="303">
        <f t="shared" si="0"/>
        <v>2.8449539999999995E-2</v>
      </c>
      <c r="I29" s="42"/>
      <c r="J29" s="304">
        <v>1.4562956034836001E-2</v>
      </c>
      <c r="K29" s="303">
        <f t="shared" si="1"/>
        <v>1.3886583965163995E-2</v>
      </c>
      <c r="L29" s="42"/>
      <c r="M29" s="170">
        <f t="shared" si="2"/>
        <v>0.10258742259866033</v>
      </c>
      <c r="N29" s="301">
        <v>0.45775015449547601</v>
      </c>
      <c r="O29" s="305">
        <f t="shared" si="3"/>
        <v>0</v>
      </c>
      <c r="P29" s="306">
        <f t="shared" si="4"/>
        <v>0</v>
      </c>
      <c r="Q29" s="101"/>
    </row>
    <row r="30" spans="2:17" ht="14.1" customHeight="1">
      <c r="B30" s="211" t="s">
        <v>901</v>
      </c>
      <c r="C30" s="301">
        <v>20.782597007245698</v>
      </c>
      <c r="D30" s="302">
        <v>0</v>
      </c>
      <c r="E30" s="302">
        <v>0</v>
      </c>
      <c r="F30" s="301">
        <v>25.6203024</v>
      </c>
      <c r="G30" s="301">
        <v>24.874079999999999</v>
      </c>
      <c r="H30" s="303">
        <f t="shared" si="0"/>
        <v>-4.8377053927543017</v>
      </c>
      <c r="I30" s="42"/>
      <c r="J30" s="304">
        <v>2.15202952557126</v>
      </c>
      <c r="K30" s="303">
        <f t="shared" si="1"/>
        <v>-6.9897349183255617</v>
      </c>
      <c r="L30" s="42"/>
      <c r="M30" s="170">
        <f t="shared" si="2"/>
        <v>-0.251679799055325</v>
      </c>
      <c r="N30" s="301">
        <v>79.384566840621503</v>
      </c>
      <c r="O30" s="305">
        <f t="shared" si="3"/>
        <v>1.4809503570847314E-2</v>
      </c>
      <c r="P30" s="306">
        <f t="shared" si="4"/>
        <v>9.3807425657651086E-2</v>
      </c>
      <c r="Q30" s="101"/>
    </row>
    <row r="31" spans="2:17" ht="14.1" customHeight="1">
      <c r="B31" s="211" t="s">
        <v>902</v>
      </c>
      <c r="C31" s="301">
        <v>3.88</v>
      </c>
      <c r="D31" s="302">
        <v>0</v>
      </c>
      <c r="E31" s="302">
        <v>0</v>
      </c>
      <c r="F31" s="301">
        <v>3.0607479999999998</v>
      </c>
      <c r="G31" s="301">
        <v>2.9716</v>
      </c>
      <c r="H31" s="303">
        <f t="shared" si="0"/>
        <v>0.81925200000000009</v>
      </c>
      <c r="I31" s="42"/>
      <c r="J31" s="304">
        <v>0.24485984</v>
      </c>
      <c r="K31" s="303">
        <f t="shared" si="1"/>
        <v>0.57439216000000015</v>
      </c>
      <c r="L31" s="42"/>
      <c r="M31" s="170">
        <f t="shared" si="2"/>
        <v>0.1737629470288285</v>
      </c>
      <c r="N31" s="301">
        <v>5.9695422859345504</v>
      </c>
      <c r="O31" s="305">
        <f t="shared" si="3"/>
        <v>0</v>
      </c>
      <c r="P31" s="306">
        <f t="shared" si="4"/>
        <v>0</v>
      </c>
      <c r="Q31" s="101"/>
    </row>
    <row r="32" spans="2:17" ht="14.1" customHeight="1">
      <c r="B32" s="211" t="s">
        <v>903</v>
      </c>
      <c r="C32" s="301">
        <v>0.54667891214117603</v>
      </c>
      <c r="D32" s="302">
        <v>0</v>
      </c>
      <c r="E32" s="302">
        <v>0</v>
      </c>
      <c r="F32" s="301">
        <v>0.28622876000000003</v>
      </c>
      <c r="G32" s="301">
        <v>0.27789199999999997</v>
      </c>
      <c r="H32" s="303">
        <f t="shared" si="0"/>
        <v>0.26045015214117601</v>
      </c>
      <c r="I32" s="42"/>
      <c r="J32" s="304">
        <v>2.28983008E-2</v>
      </c>
      <c r="K32" s="303">
        <f t="shared" si="1"/>
        <v>0.23755185134117601</v>
      </c>
      <c r="L32" s="42"/>
      <c r="M32" s="170">
        <f t="shared" si="2"/>
        <v>0.76846022708723016</v>
      </c>
      <c r="N32" s="301">
        <v>0.42257771280092099</v>
      </c>
      <c r="O32" s="305">
        <f t="shared" si="3"/>
        <v>0</v>
      </c>
      <c r="P32" s="306">
        <f t="shared" si="4"/>
        <v>0</v>
      </c>
      <c r="Q32" s="101"/>
    </row>
    <row r="33" spans="2:17" ht="14.1" customHeight="1">
      <c r="B33" s="211" t="s">
        <v>904</v>
      </c>
      <c r="C33" s="301">
        <v>1.40671288126087</v>
      </c>
      <c r="D33" s="302">
        <v>0</v>
      </c>
      <c r="E33" s="302">
        <v>0</v>
      </c>
      <c r="F33" s="301">
        <v>1.41527665</v>
      </c>
      <c r="G33" s="301">
        <v>1.374055</v>
      </c>
      <c r="H33" s="303">
        <f t="shared" si="0"/>
        <v>-8.5637687391300066E-3</v>
      </c>
      <c r="I33" s="42"/>
      <c r="J33" s="304">
        <v>0.123469044212988</v>
      </c>
      <c r="K33" s="303">
        <f t="shared" si="1"/>
        <v>-0.13203281295211799</v>
      </c>
      <c r="L33" s="42"/>
      <c r="M33" s="170">
        <f t="shared" si="2"/>
        <v>-8.5805480040448093E-2</v>
      </c>
      <c r="N33" s="301">
        <v>2.7791936713255598</v>
      </c>
      <c r="O33" s="305">
        <f t="shared" si="3"/>
        <v>5.1846952421123651E-4</v>
      </c>
      <c r="P33" s="306">
        <f t="shared" si="4"/>
        <v>3.8172735595326697E-4</v>
      </c>
      <c r="Q33" s="101"/>
    </row>
    <row r="34" spans="2:17" ht="14.1" customHeight="1">
      <c r="B34" s="211" t="s">
        <v>905</v>
      </c>
      <c r="C34" s="301">
        <v>1.04575</v>
      </c>
      <c r="D34" s="302">
        <v>0</v>
      </c>
      <c r="E34" s="302">
        <v>0</v>
      </c>
      <c r="F34" s="301">
        <v>0.91144287999999996</v>
      </c>
      <c r="G34" s="301">
        <v>0.88489600000000002</v>
      </c>
      <c r="H34" s="303">
        <f t="shared" si="0"/>
        <v>0.13430712</v>
      </c>
      <c r="I34" s="42"/>
      <c r="J34" s="304">
        <v>0.12844205426365299</v>
      </c>
      <c r="K34" s="303">
        <f t="shared" si="1"/>
        <v>5.8650657363470138E-3</v>
      </c>
      <c r="L34" s="42"/>
      <c r="M34" s="170">
        <f t="shared" si="2"/>
        <v>5.6401103074929081E-3</v>
      </c>
      <c r="N34" s="301">
        <v>1.59638179858544</v>
      </c>
      <c r="O34" s="305">
        <f t="shared" si="3"/>
        <v>0</v>
      </c>
      <c r="P34" s="306">
        <f t="shared" si="4"/>
        <v>0</v>
      </c>
      <c r="Q34" s="101"/>
    </row>
    <row r="35" spans="2:17" ht="14.1" customHeight="1">
      <c r="B35" s="211" t="s">
        <v>906</v>
      </c>
      <c r="C35" s="301">
        <v>0.97</v>
      </c>
      <c r="D35" s="302">
        <v>0</v>
      </c>
      <c r="E35" s="302">
        <v>0</v>
      </c>
      <c r="F35" s="301">
        <v>0.60587586999999998</v>
      </c>
      <c r="G35" s="301">
        <v>0.588229</v>
      </c>
      <c r="H35" s="303">
        <f t="shared" si="0"/>
        <v>0.36412412999999999</v>
      </c>
      <c r="I35" s="42"/>
      <c r="J35" s="304">
        <v>4.8470069599999999E-2</v>
      </c>
      <c r="K35" s="303">
        <f t="shared" si="1"/>
        <v>0.31565406039999999</v>
      </c>
      <c r="L35" s="42"/>
      <c r="M35" s="170">
        <f t="shared" si="2"/>
        <v>0.48239630033153186</v>
      </c>
      <c r="N35" s="301">
        <v>1.0169920059109301</v>
      </c>
      <c r="O35" s="305">
        <f t="shared" si="3"/>
        <v>0</v>
      </c>
      <c r="P35" s="306">
        <f t="shared" si="4"/>
        <v>0</v>
      </c>
      <c r="Q35" s="101"/>
    </row>
    <row r="36" spans="2:17" ht="14.1" customHeight="1">
      <c r="B36" s="211" t="s">
        <v>907</v>
      </c>
      <c r="C36" s="301">
        <v>6.984</v>
      </c>
      <c r="D36" s="302">
        <v>0</v>
      </c>
      <c r="E36" s="302">
        <v>0</v>
      </c>
      <c r="F36" s="301">
        <v>6.5265342300000002</v>
      </c>
      <c r="G36" s="301">
        <v>6.3364409999999998</v>
      </c>
      <c r="H36" s="303">
        <f t="shared" si="0"/>
        <v>0.45746576999999977</v>
      </c>
      <c r="I36" s="42"/>
      <c r="J36" s="304">
        <v>0.52212273840000001</v>
      </c>
      <c r="K36" s="303">
        <f t="shared" si="1"/>
        <v>-6.4656968400000236E-2</v>
      </c>
      <c r="L36" s="42"/>
      <c r="M36" s="170">
        <f t="shared" si="2"/>
        <v>-9.1729486467940508E-3</v>
      </c>
      <c r="N36" s="301">
        <v>12.741184921312099</v>
      </c>
      <c r="O36" s="305">
        <f t="shared" si="3"/>
        <v>2.3769182235109645E-3</v>
      </c>
      <c r="P36" s="306">
        <f t="shared" si="4"/>
        <v>2.0000099888792165E-5</v>
      </c>
      <c r="Q36" s="101"/>
    </row>
    <row r="37" spans="2:17" ht="14.1" customHeight="1">
      <c r="B37" s="211" t="s">
        <v>908</v>
      </c>
      <c r="C37" s="301">
        <v>0.15920000000000001</v>
      </c>
      <c r="D37" s="302">
        <v>0</v>
      </c>
      <c r="E37" s="302">
        <v>0</v>
      </c>
      <c r="F37" s="301">
        <v>4.0188540000000002E-2</v>
      </c>
      <c r="G37" s="301">
        <v>3.9017999999999997E-2</v>
      </c>
      <c r="H37" s="303">
        <f t="shared" si="0"/>
        <v>0.11901146000000001</v>
      </c>
      <c r="I37" s="42"/>
      <c r="J37" s="304">
        <v>3.2150832000000002E-3</v>
      </c>
      <c r="K37" s="303">
        <f t="shared" si="1"/>
        <v>0.11579637680000002</v>
      </c>
      <c r="L37" s="42"/>
      <c r="M37" s="170">
        <f t="shared" si="2"/>
        <v>2.667896554774257</v>
      </c>
      <c r="N37" s="301">
        <v>7.53976831968447E-2</v>
      </c>
      <c r="O37" s="305">
        <f t="shared" si="3"/>
        <v>0</v>
      </c>
      <c r="P37" s="306">
        <f t="shared" si="4"/>
        <v>0</v>
      </c>
      <c r="Q37" s="101"/>
    </row>
    <row r="38" spans="2:17" ht="14.1" customHeight="1">
      <c r="B38" s="211" t="s">
        <v>909</v>
      </c>
      <c r="C38" s="301">
        <v>1.9900000000000001E-2</v>
      </c>
      <c r="D38" s="302">
        <v>0</v>
      </c>
      <c r="E38" s="302">
        <v>0</v>
      </c>
      <c r="F38" s="301">
        <v>1.044317E-2</v>
      </c>
      <c r="G38" s="301">
        <v>1.0139E-2</v>
      </c>
      <c r="H38" s="303">
        <f t="shared" si="0"/>
        <v>9.4568300000000011E-3</v>
      </c>
      <c r="I38" s="42"/>
      <c r="J38" s="304">
        <v>8.3545359999999999E-4</v>
      </c>
      <c r="K38" s="303">
        <f t="shared" si="1"/>
        <v>8.6213764000000019E-3</v>
      </c>
      <c r="L38" s="42"/>
      <c r="M38" s="170">
        <f t="shared" si="2"/>
        <v>0.76439969146589859</v>
      </c>
      <c r="N38" s="301">
        <v>5.7863338267346E-2</v>
      </c>
      <c r="O38" s="305">
        <f t="shared" si="3"/>
        <v>0</v>
      </c>
      <c r="P38" s="306">
        <f t="shared" si="4"/>
        <v>0</v>
      </c>
      <c r="Q38" s="101"/>
    </row>
    <row r="39" spans="2:17" ht="14.1" customHeight="1">
      <c r="B39" s="211" t="s">
        <v>910</v>
      </c>
      <c r="C39" s="301">
        <v>16.975000000000001</v>
      </c>
      <c r="D39" s="302">
        <v>0</v>
      </c>
      <c r="E39" s="302">
        <v>0</v>
      </c>
      <c r="F39" s="301">
        <v>13.082049570000001</v>
      </c>
      <c r="G39" s="301">
        <v>12.701019000000001</v>
      </c>
      <c r="H39" s="303">
        <f t="shared" si="0"/>
        <v>3.8929504300000008</v>
      </c>
      <c r="I39" s="42"/>
      <c r="J39" s="304">
        <v>1.0465639656000001</v>
      </c>
      <c r="K39" s="303">
        <f t="shared" si="1"/>
        <v>2.846386464400001</v>
      </c>
      <c r="L39" s="42"/>
      <c r="M39" s="170">
        <f t="shared" si="2"/>
        <v>0.20146254671259384</v>
      </c>
      <c r="N39" s="301">
        <v>26.5048898214805</v>
      </c>
      <c r="O39" s="305">
        <f t="shared" si="3"/>
        <v>0</v>
      </c>
      <c r="P39" s="306">
        <f t="shared" si="4"/>
        <v>0</v>
      </c>
      <c r="Q39" s="101"/>
    </row>
    <row r="40" spans="2:17" ht="14.1" customHeight="1">
      <c r="B40" s="211" t="s">
        <v>911</v>
      </c>
      <c r="C40" s="301">
        <v>0.24875</v>
      </c>
      <c r="D40" s="302">
        <v>0</v>
      </c>
      <c r="E40" s="302">
        <v>0</v>
      </c>
      <c r="F40" s="301">
        <v>0.14583563999999999</v>
      </c>
      <c r="G40" s="301">
        <v>0.14158799999999999</v>
      </c>
      <c r="H40" s="303">
        <f t="shared" si="0"/>
        <v>0.10291436000000001</v>
      </c>
      <c r="I40" s="42"/>
      <c r="J40" s="304">
        <v>1.16668512E-2</v>
      </c>
      <c r="K40" s="303">
        <f t="shared" si="1"/>
        <v>9.1247508800000016E-2</v>
      </c>
      <c r="L40" s="42"/>
      <c r="M40" s="170">
        <f t="shared" si="2"/>
        <v>0.57934009871711811</v>
      </c>
      <c r="N40" s="301">
        <v>0.313864774238028</v>
      </c>
      <c r="O40" s="305">
        <f t="shared" si="3"/>
        <v>0</v>
      </c>
      <c r="P40" s="306">
        <f t="shared" si="4"/>
        <v>0</v>
      </c>
      <c r="Q40" s="101"/>
    </row>
    <row r="41" spans="2:17" ht="14.1" customHeight="1">
      <c r="B41" s="211" t="s">
        <v>912</v>
      </c>
      <c r="C41" s="301">
        <v>0.34825</v>
      </c>
      <c r="D41" s="302">
        <v>0</v>
      </c>
      <c r="E41" s="302">
        <v>0</v>
      </c>
      <c r="F41" s="301">
        <v>0.30730049999999998</v>
      </c>
      <c r="G41" s="301">
        <v>0.29835</v>
      </c>
      <c r="H41" s="303">
        <f t="shared" si="0"/>
        <v>4.0949500000000028E-2</v>
      </c>
      <c r="I41" s="42"/>
      <c r="J41" s="304">
        <v>2.4584040000000001E-2</v>
      </c>
      <c r="K41" s="303">
        <f t="shared" si="1"/>
        <v>1.6365460000000026E-2</v>
      </c>
      <c r="L41" s="42"/>
      <c r="M41" s="170">
        <f t="shared" si="2"/>
        <v>4.9310703053537915E-2</v>
      </c>
      <c r="N41" s="301">
        <v>0.447125795702219</v>
      </c>
      <c r="O41" s="305">
        <f t="shared" si="3"/>
        <v>0</v>
      </c>
      <c r="P41" s="306">
        <f t="shared" si="4"/>
        <v>0</v>
      </c>
      <c r="Q41" s="101"/>
    </row>
    <row r="42" spans="2:17" ht="14.1" customHeight="1">
      <c r="B42" s="211" t="s">
        <v>913</v>
      </c>
      <c r="C42" s="301">
        <v>0.12934999999999999</v>
      </c>
      <c r="D42" s="302">
        <v>0</v>
      </c>
      <c r="E42" s="302">
        <v>0</v>
      </c>
      <c r="F42" s="301">
        <v>0.10778435</v>
      </c>
      <c r="G42" s="301">
        <v>0.104645</v>
      </c>
      <c r="H42" s="303">
        <f t="shared" si="0"/>
        <v>2.1565649999999992E-2</v>
      </c>
      <c r="I42" s="42"/>
      <c r="J42" s="304">
        <v>8.6227479999999995E-3</v>
      </c>
      <c r="K42" s="303">
        <f t="shared" si="1"/>
        <v>1.2942901999999992E-2</v>
      </c>
      <c r="L42" s="42"/>
      <c r="M42" s="170">
        <f t="shared" si="2"/>
        <v>0.11118653606500861</v>
      </c>
      <c r="N42" s="301">
        <v>0.17359001480203801</v>
      </c>
      <c r="O42" s="305">
        <f t="shared" si="3"/>
        <v>0</v>
      </c>
      <c r="P42" s="306">
        <f t="shared" si="4"/>
        <v>0</v>
      </c>
      <c r="Q42" s="101"/>
    </row>
    <row r="43" spans="2:17" ht="14.1" customHeight="1">
      <c r="B43" s="211" t="s">
        <v>914</v>
      </c>
      <c r="C43" s="301">
        <v>2.3879999999999998E-2</v>
      </c>
      <c r="D43" s="302">
        <v>0</v>
      </c>
      <c r="E43" s="302">
        <v>0</v>
      </c>
      <c r="F43" s="301">
        <v>1.357643E-2</v>
      </c>
      <c r="G43" s="301">
        <v>1.3181E-2</v>
      </c>
      <c r="H43" s="303">
        <f t="shared" si="0"/>
        <v>1.0303569999999998E-2</v>
      </c>
      <c r="I43" s="42"/>
      <c r="J43" s="304">
        <v>1.0861143999999999E-3</v>
      </c>
      <c r="K43" s="303">
        <f t="shared" si="1"/>
        <v>9.2174555999999987E-3</v>
      </c>
      <c r="L43" s="42"/>
      <c r="M43" s="170">
        <f t="shared" si="2"/>
        <v>0.6286395695415592</v>
      </c>
      <c r="N43" s="301">
        <v>2.4548082901298299E-2</v>
      </c>
      <c r="O43" s="305">
        <f t="shared" si="3"/>
        <v>0</v>
      </c>
      <c r="P43" s="306">
        <f t="shared" si="4"/>
        <v>0</v>
      </c>
      <c r="Q43" s="101"/>
    </row>
    <row r="44" spans="2:17" ht="14.1" customHeight="1">
      <c r="B44" s="211" t="s">
        <v>915</v>
      </c>
      <c r="C44" s="301">
        <v>0.39750000000000002</v>
      </c>
      <c r="D44" s="302">
        <v>0</v>
      </c>
      <c r="E44" s="302">
        <v>0</v>
      </c>
      <c r="F44" s="301">
        <v>0.42131635000000001</v>
      </c>
      <c r="G44" s="301">
        <v>0.40904499999999999</v>
      </c>
      <c r="H44" s="303">
        <f t="shared" si="0"/>
        <v>-2.3816349999999986E-2</v>
      </c>
      <c r="I44" s="42"/>
      <c r="J44" s="304">
        <v>3.3705308000000003E-2</v>
      </c>
      <c r="K44" s="303">
        <f t="shared" si="1"/>
        <v>-5.7521657999999989E-2</v>
      </c>
      <c r="L44" s="42"/>
      <c r="M44" s="170">
        <f t="shared" si="2"/>
        <v>-0.12641520900967748</v>
      </c>
      <c r="N44" s="301">
        <v>0.87321037748903896</v>
      </c>
      <c r="O44" s="305">
        <f t="shared" si="3"/>
        <v>1.6290083473640088E-4</v>
      </c>
      <c r="P44" s="306">
        <f t="shared" si="4"/>
        <v>2.6032864854933624E-4</v>
      </c>
      <c r="Q44" s="101"/>
    </row>
    <row r="45" spans="2:17" ht="14.1" customHeight="1">
      <c r="B45" s="211" t="s">
        <v>916</v>
      </c>
      <c r="C45" s="301">
        <v>2.47514776548427</v>
      </c>
      <c r="D45" s="302">
        <v>0</v>
      </c>
      <c r="E45" s="302">
        <v>0</v>
      </c>
      <c r="F45" s="301">
        <v>1.85906657</v>
      </c>
      <c r="G45" s="301">
        <v>1.8049189999999999</v>
      </c>
      <c r="H45" s="303">
        <f t="shared" si="0"/>
        <v>0.61608119548426998</v>
      </c>
      <c r="I45" s="42"/>
      <c r="J45" s="304">
        <v>0.30932600954844303</v>
      </c>
      <c r="K45" s="303">
        <f t="shared" si="1"/>
        <v>0.30675518593582696</v>
      </c>
      <c r="L45" s="42"/>
      <c r="M45" s="170">
        <f t="shared" si="2"/>
        <v>0.14146662778181396</v>
      </c>
      <c r="N45" s="301">
        <v>4.6240900387350896</v>
      </c>
      <c r="O45" s="305">
        <f t="shared" si="3"/>
        <v>0</v>
      </c>
      <c r="P45" s="306">
        <f t="shared" si="4"/>
        <v>0</v>
      </c>
      <c r="Q45" s="101"/>
    </row>
    <row r="46" spans="2:17" ht="14.1" customHeight="1">
      <c r="B46" s="211" t="s">
        <v>917</v>
      </c>
      <c r="C46" s="301">
        <v>0.51192779965362301</v>
      </c>
      <c r="D46" s="302">
        <v>0</v>
      </c>
      <c r="E46" s="302">
        <v>0</v>
      </c>
      <c r="F46" s="301">
        <v>0.48088536999999998</v>
      </c>
      <c r="G46" s="301">
        <v>0.46687899999999999</v>
      </c>
      <c r="H46" s="303">
        <f t="shared" si="0"/>
        <v>3.1042429653623027E-2</v>
      </c>
      <c r="I46" s="42"/>
      <c r="J46" s="304">
        <v>5.2909931932936097E-2</v>
      </c>
      <c r="K46" s="303">
        <f t="shared" si="1"/>
        <v>-2.186750227931307E-2</v>
      </c>
      <c r="L46" s="42"/>
      <c r="M46" s="170">
        <f t="shared" si="2"/>
        <v>-4.0966082316813673E-2</v>
      </c>
      <c r="N46" s="301">
        <v>0.55964623921759504</v>
      </c>
      <c r="O46" s="305">
        <f t="shared" si="3"/>
        <v>1.0440420988558179E-4</v>
      </c>
      <c r="P46" s="306">
        <f t="shared" si="4"/>
        <v>1.752132227142641E-5</v>
      </c>
      <c r="Q46" s="101"/>
    </row>
    <row r="47" spans="2:17" ht="14.1" customHeight="1">
      <c r="B47" s="211" t="s">
        <v>918</v>
      </c>
      <c r="C47" s="301">
        <v>7.4624999999999997E-2</v>
      </c>
      <c r="D47" s="302">
        <v>0</v>
      </c>
      <c r="E47" s="302">
        <v>0</v>
      </c>
      <c r="F47" s="301">
        <v>5.0749130000000003E-2</v>
      </c>
      <c r="G47" s="301">
        <v>4.9271000000000002E-2</v>
      </c>
      <c r="H47" s="303">
        <f t="shared" si="0"/>
        <v>2.3875869999999993E-2</v>
      </c>
      <c r="I47" s="42"/>
      <c r="J47" s="304">
        <v>4.0599303999999999E-3</v>
      </c>
      <c r="K47" s="303">
        <f t="shared" si="1"/>
        <v>1.9815939599999992E-2</v>
      </c>
      <c r="L47" s="42"/>
      <c r="M47" s="170">
        <f t="shared" si="2"/>
        <v>0.36154496091306815</v>
      </c>
      <c r="N47" s="301">
        <v>5.4356469281446197E-2</v>
      </c>
      <c r="O47" s="305">
        <f t="shared" si="3"/>
        <v>0</v>
      </c>
      <c r="P47" s="306">
        <f t="shared" si="4"/>
        <v>0</v>
      </c>
      <c r="Q47" s="101"/>
    </row>
    <row r="48" spans="2:17" ht="14.1" customHeight="1">
      <c r="B48" s="211" t="s">
        <v>919</v>
      </c>
      <c r="C48" s="301">
        <v>0.17910000000000001</v>
      </c>
      <c r="D48" s="302">
        <v>0</v>
      </c>
      <c r="E48" s="302">
        <v>0</v>
      </c>
      <c r="F48" s="301">
        <v>0.14831794000000001</v>
      </c>
      <c r="G48" s="301">
        <v>0.14399799999999999</v>
      </c>
      <c r="H48" s="303">
        <f t="shared" si="0"/>
        <v>3.078206E-2</v>
      </c>
      <c r="I48" s="42"/>
      <c r="J48" s="304">
        <v>1.8842871030241602E-2</v>
      </c>
      <c r="K48" s="303">
        <f t="shared" si="1"/>
        <v>1.1939188969758398E-2</v>
      </c>
      <c r="L48" s="42"/>
      <c r="M48" s="170">
        <f t="shared" si="2"/>
        <v>7.1423373075154797E-2</v>
      </c>
      <c r="N48" s="301">
        <v>0.298083863801479</v>
      </c>
      <c r="O48" s="305">
        <f t="shared" si="3"/>
        <v>0</v>
      </c>
      <c r="P48" s="306">
        <f t="shared" si="4"/>
        <v>0</v>
      </c>
      <c r="Q48" s="101"/>
    </row>
    <row r="49" spans="2:17" ht="14.1" customHeight="1">
      <c r="B49" s="211" t="s">
        <v>920</v>
      </c>
      <c r="C49" s="301">
        <v>4.9750000000000003E-2</v>
      </c>
      <c r="D49" s="302">
        <v>0</v>
      </c>
      <c r="E49" s="302">
        <v>0</v>
      </c>
      <c r="F49" s="301">
        <v>3.2325520000000003E-2</v>
      </c>
      <c r="G49" s="301">
        <v>3.1384000000000002E-2</v>
      </c>
      <c r="H49" s="303">
        <f t="shared" si="0"/>
        <v>1.7424479999999999E-2</v>
      </c>
      <c r="I49" s="42"/>
      <c r="J49" s="304">
        <v>2.5860416000000001E-3</v>
      </c>
      <c r="K49" s="303">
        <f t="shared" si="1"/>
        <v>1.4838438399999999E-2</v>
      </c>
      <c r="L49" s="42"/>
      <c r="M49" s="170">
        <f t="shared" si="2"/>
        <v>0.42502935188095392</v>
      </c>
      <c r="N49" s="301">
        <v>0.121537615980126</v>
      </c>
      <c r="O49" s="305">
        <f t="shared" si="3"/>
        <v>0</v>
      </c>
      <c r="P49" s="306">
        <f t="shared" si="4"/>
        <v>0</v>
      </c>
      <c r="Q49" s="101"/>
    </row>
    <row r="50" spans="2:17" ht="14.1" customHeight="1">
      <c r="B50" s="211" t="s">
        <v>921</v>
      </c>
      <c r="C50" s="301">
        <v>1.4161999999999999</v>
      </c>
      <c r="D50" s="302">
        <v>0</v>
      </c>
      <c r="E50" s="302">
        <v>0</v>
      </c>
      <c r="F50" s="301">
        <v>1.13418862</v>
      </c>
      <c r="G50" s="301">
        <v>1.101154</v>
      </c>
      <c r="H50" s="303">
        <f t="shared" si="0"/>
        <v>0.28201137999999992</v>
      </c>
      <c r="I50" s="42"/>
      <c r="J50" s="304">
        <v>9.0735089599999999E-2</v>
      </c>
      <c r="K50" s="303">
        <f t="shared" si="1"/>
        <v>0.19127629039999994</v>
      </c>
      <c r="L50" s="42"/>
      <c r="M50" s="170">
        <f t="shared" si="2"/>
        <v>0.15615363544759975</v>
      </c>
      <c r="N50" s="301">
        <v>1.98664128051221</v>
      </c>
      <c r="O50" s="305">
        <f t="shared" si="3"/>
        <v>0</v>
      </c>
      <c r="P50" s="306">
        <f t="shared" si="4"/>
        <v>0</v>
      </c>
      <c r="Q50" s="101"/>
    </row>
    <row r="51" spans="2:17" ht="14.1" customHeight="1">
      <c r="B51" s="211" t="s">
        <v>922</v>
      </c>
      <c r="C51" s="301">
        <v>0.14924999999999999</v>
      </c>
      <c r="D51" s="302">
        <v>0</v>
      </c>
      <c r="E51" s="302">
        <v>0</v>
      </c>
      <c r="F51" s="301">
        <v>0.10866294</v>
      </c>
      <c r="G51" s="301">
        <v>0.10549799999999999</v>
      </c>
      <c r="H51" s="303">
        <f t="shared" si="0"/>
        <v>4.0587059999999994E-2</v>
      </c>
      <c r="I51" s="42"/>
      <c r="J51" s="304">
        <v>8.6930351999999992E-3</v>
      </c>
      <c r="K51" s="303">
        <f t="shared" si="1"/>
        <v>3.1894024799999997E-2</v>
      </c>
      <c r="L51" s="42"/>
      <c r="M51" s="170">
        <f t="shared" si="2"/>
        <v>0.27177163110481312</v>
      </c>
      <c r="N51" s="301">
        <v>0.14202819392894001</v>
      </c>
      <c r="O51" s="305">
        <f t="shared" si="3"/>
        <v>0</v>
      </c>
      <c r="P51" s="306">
        <f t="shared" si="4"/>
        <v>0</v>
      </c>
      <c r="Q51" s="101"/>
    </row>
    <row r="52" spans="2:17" ht="14.1" customHeight="1">
      <c r="B52" s="211" t="s">
        <v>923</v>
      </c>
      <c r="C52" s="301">
        <v>0.32251566630853701</v>
      </c>
      <c r="D52" s="302">
        <v>0</v>
      </c>
      <c r="E52" s="302">
        <v>0</v>
      </c>
      <c r="F52" s="301">
        <v>0.26687197000000001</v>
      </c>
      <c r="G52" s="301">
        <v>0.25909900000000002</v>
      </c>
      <c r="H52" s="303">
        <f t="shared" si="0"/>
        <v>5.5643696308536994E-2</v>
      </c>
      <c r="I52" s="42"/>
      <c r="J52" s="304">
        <v>2.6839244222092998E-2</v>
      </c>
      <c r="K52" s="303">
        <f t="shared" si="1"/>
        <v>2.8804452086443996E-2</v>
      </c>
      <c r="L52" s="42"/>
      <c r="M52" s="170">
        <f t="shared" si="2"/>
        <v>9.8070658155609905E-2</v>
      </c>
      <c r="N52" s="301">
        <v>0.37172811250537402</v>
      </c>
      <c r="O52" s="305">
        <f t="shared" si="3"/>
        <v>0</v>
      </c>
      <c r="P52" s="306">
        <f t="shared" si="4"/>
        <v>0</v>
      </c>
      <c r="Q52" s="101"/>
    </row>
    <row r="53" spans="2:17" ht="14.1" customHeight="1">
      <c r="B53" s="211" t="s">
        <v>924</v>
      </c>
      <c r="C53" s="301">
        <v>0.14924999999999999</v>
      </c>
      <c r="D53" s="302">
        <v>0</v>
      </c>
      <c r="E53" s="302">
        <v>0</v>
      </c>
      <c r="F53" s="301">
        <v>7.8363429999999998E-2</v>
      </c>
      <c r="G53" s="301">
        <v>7.6080999999999996E-2</v>
      </c>
      <c r="H53" s="303">
        <f t="shared" si="0"/>
        <v>7.0886569999999996E-2</v>
      </c>
      <c r="I53" s="42"/>
      <c r="J53" s="304">
        <v>6.2690743999999996E-3</v>
      </c>
      <c r="K53" s="303">
        <f t="shared" si="1"/>
        <v>6.4617495599999991E-2</v>
      </c>
      <c r="L53" s="42"/>
      <c r="M53" s="170">
        <f t="shared" si="2"/>
        <v>0.76350683532413566</v>
      </c>
      <c r="N53" s="301">
        <v>0.110466373055842</v>
      </c>
      <c r="O53" s="305">
        <f t="shared" si="3"/>
        <v>0</v>
      </c>
      <c r="P53" s="306">
        <f t="shared" si="4"/>
        <v>0</v>
      </c>
      <c r="Q53" s="101"/>
    </row>
    <row r="54" spans="2:17" ht="14.1" customHeight="1">
      <c r="B54" s="211" t="s">
        <v>925</v>
      </c>
      <c r="C54" s="301">
        <v>0.44774999999999998</v>
      </c>
      <c r="D54" s="302">
        <v>0</v>
      </c>
      <c r="E54" s="302">
        <v>0</v>
      </c>
      <c r="F54" s="301">
        <v>0.42829357000000001</v>
      </c>
      <c r="G54" s="301">
        <v>0.41581899999999999</v>
      </c>
      <c r="H54" s="303">
        <f t="shared" si="0"/>
        <v>1.9456429999999969E-2</v>
      </c>
      <c r="I54" s="42"/>
      <c r="J54" s="304">
        <v>7.5804155739517695E-2</v>
      </c>
      <c r="K54" s="303">
        <f t="shared" si="1"/>
        <v>-5.6347725739517726E-2</v>
      </c>
      <c r="L54" s="42"/>
      <c r="M54" s="170">
        <f t="shared" si="2"/>
        <v>-0.11177936908335562</v>
      </c>
      <c r="N54" s="301">
        <v>0.77852491486974595</v>
      </c>
      <c r="O54" s="305">
        <f t="shared" si="3"/>
        <v>1.4523688880112856E-4</v>
      </c>
      <c r="P54" s="306">
        <f t="shared" si="4"/>
        <v>1.8146808034317133E-4</v>
      </c>
      <c r="Q54" s="101"/>
    </row>
    <row r="55" spans="2:17" ht="14.1" customHeight="1">
      <c r="B55" s="211" t="s">
        <v>926</v>
      </c>
      <c r="C55" s="301">
        <v>0.19900000000000001</v>
      </c>
      <c r="D55" s="302">
        <v>0</v>
      </c>
      <c r="E55" s="302">
        <v>0</v>
      </c>
      <c r="F55" s="301">
        <v>0.14060015000000001</v>
      </c>
      <c r="G55" s="301">
        <v>0.13650499999999999</v>
      </c>
      <c r="H55" s="303">
        <f t="shared" si="0"/>
        <v>5.8399850000000003E-2</v>
      </c>
      <c r="I55" s="42"/>
      <c r="J55" s="304">
        <v>2.9140658194010901E-2</v>
      </c>
      <c r="K55" s="303">
        <f t="shared" si="1"/>
        <v>2.9259191805989102E-2</v>
      </c>
      <c r="L55" s="42"/>
      <c r="M55" s="170">
        <f t="shared" si="2"/>
        <v>0.17237570692220539</v>
      </c>
      <c r="N55" s="301">
        <v>0.28756325684377998</v>
      </c>
      <c r="O55" s="305">
        <f t="shared" si="3"/>
        <v>0</v>
      </c>
      <c r="P55" s="306">
        <f t="shared" si="4"/>
        <v>0</v>
      </c>
      <c r="Q55" s="101"/>
    </row>
    <row r="56" spans="2:17" ht="14.1" customHeight="1">
      <c r="B56" s="211" t="s">
        <v>927</v>
      </c>
      <c r="C56" s="301">
        <v>9.9500000000000005E-2</v>
      </c>
      <c r="D56" s="302">
        <v>0</v>
      </c>
      <c r="E56" s="302">
        <v>0</v>
      </c>
      <c r="F56" s="301">
        <v>6.3971239999999999E-2</v>
      </c>
      <c r="G56" s="301">
        <v>6.2107999999999997E-2</v>
      </c>
      <c r="H56" s="303">
        <f t="shared" si="0"/>
        <v>3.5528760000000006E-2</v>
      </c>
      <c r="I56" s="42"/>
      <c r="J56" s="304">
        <v>5.1176991999999999E-3</v>
      </c>
      <c r="K56" s="303">
        <f t="shared" si="1"/>
        <v>3.0411060800000007E-2</v>
      </c>
      <c r="L56" s="42"/>
      <c r="M56" s="170">
        <f t="shared" si="2"/>
        <v>0.44017264054330718</v>
      </c>
      <c r="N56" s="301">
        <v>0.101699200591093</v>
      </c>
      <c r="O56" s="305">
        <f t="shared" si="3"/>
        <v>0</v>
      </c>
      <c r="P56" s="306">
        <f t="shared" si="4"/>
        <v>0</v>
      </c>
      <c r="Q56" s="101"/>
    </row>
    <row r="57" spans="2:17" ht="14.1" customHeight="1">
      <c r="B57" s="211" t="s">
        <v>928</v>
      </c>
      <c r="C57" s="301">
        <v>9.9500000000000005E-2</v>
      </c>
      <c r="D57" s="302">
        <v>0</v>
      </c>
      <c r="E57" s="302">
        <v>0</v>
      </c>
      <c r="F57" s="301">
        <v>6.7638039999999996E-2</v>
      </c>
      <c r="G57" s="301">
        <v>6.5668000000000004E-2</v>
      </c>
      <c r="H57" s="303">
        <f t="shared" si="0"/>
        <v>3.1861960000000009E-2</v>
      </c>
      <c r="I57" s="42"/>
      <c r="J57" s="304">
        <v>5.4110432E-3</v>
      </c>
      <c r="K57" s="303">
        <f t="shared" si="1"/>
        <v>2.6450916800000009E-2</v>
      </c>
      <c r="L57" s="42"/>
      <c r="M57" s="170">
        <f t="shared" si="2"/>
        <v>0.3620978613459177</v>
      </c>
      <c r="N57" s="301">
        <v>0.15079536639368901</v>
      </c>
      <c r="O57" s="305">
        <f t="shared" si="3"/>
        <v>0</v>
      </c>
      <c r="P57" s="306">
        <f t="shared" si="4"/>
        <v>0</v>
      </c>
      <c r="Q57" s="101"/>
    </row>
    <row r="58" spans="2:17" ht="14.1" customHeight="1">
      <c r="B58" s="211" t="s">
        <v>929</v>
      </c>
      <c r="C58" s="301">
        <v>5.9700000000000003E-2</v>
      </c>
      <c r="D58" s="302">
        <v>0</v>
      </c>
      <c r="E58" s="302">
        <v>0</v>
      </c>
      <c r="F58" s="301">
        <v>3.4136260000000002E-2</v>
      </c>
      <c r="G58" s="301">
        <v>3.3141999999999998E-2</v>
      </c>
      <c r="H58" s="303">
        <f t="shared" si="0"/>
        <v>2.5563740000000001E-2</v>
      </c>
      <c r="I58" s="42"/>
      <c r="J58" s="304">
        <v>2.7309007999999999E-3</v>
      </c>
      <c r="K58" s="303">
        <f t="shared" si="1"/>
        <v>2.2832839200000003E-2</v>
      </c>
      <c r="L58" s="42"/>
      <c r="M58" s="170">
        <f t="shared" si="2"/>
        <v>0.61932730116825274</v>
      </c>
      <c r="N58" s="301">
        <v>0.101699200591093</v>
      </c>
      <c r="O58" s="305">
        <f t="shared" si="3"/>
        <v>0</v>
      </c>
      <c r="P58" s="306">
        <f t="shared" si="4"/>
        <v>0</v>
      </c>
      <c r="Q58" s="101"/>
    </row>
    <row r="59" spans="2:17" ht="14.1" customHeight="1">
      <c r="B59" s="211" t="s">
        <v>930</v>
      </c>
      <c r="C59" s="301">
        <v>3.9800000000000002E-2</v>
      </c>
      <c r="D59" s="302">
        <v>0</v>
      </c>
      <c r="E59" s="302">
        <v>0</v>
      </c>
      <c r="F59" s="301">
        <v>2.220577E-2</v>
      </c>
      <c r="G59" s="301">
        <v>2.1558999999999998E-2</v>
      </c>
      <c r="H59" s="303">
        <f t="shared" si="0"/>
        <v>1.7594230000000002E-2</v>
      </c>
      <c r="I59" s="42"/>
      <c r="J59" s="304">
        <v>1.7764616E-3</v>
      </c>
      <c r="K59" s="303">
        <f t="shared" si="1"/>
        <v>1.5817768400000001E-2</v>
      </c>
      <c r="L59" s="42"/>
      <c r="M59" s="170">
        <f t="shared" si="2"/>
        <v>0.65956199005266891</v>
      </c>
      <c r="N59" s="301">
        <v>7.1890814210944995E-2</v>
      </c>
      <c r="O59" s="305">
        <f t="shared" si="3"/>
        <v>0</v>
      </c>
      <c r="P59" s="306">
        <f t="shared" si="4"/>
        <v>0</v>
      </c>
      <c r="Q59" s="101"/>
    </row>
    <row r="60" spans="2:17" ht="14.1" customHeight="1">
      <c r="B60" s="211" t="s">
        <v>931</v>
      </c>
      <c r="C60" s="301">
        <v>0.16317999999999999</v>
      </c>
      <c r="D60" s="302">
        <v>0</v>
      </c>
      <c r="E60" s="302">
        <v>0</v>
      </c>
      <c r="F60" s="301">
        <v>0.10604159000000001</v>
      </c>
      <c r="G60" s="301">
        <v>0.102953</v>
      </c>
      <c r="H60" s="303">
        <f t="shared" si="0"/>
        <v>5.7138409999999987E-2</v>
      </c>
      <c r="I60" s="42"/>
      <c r="J60" s="304">
        <v>8.4833271999999998E-3</v>
      </c>
      <c r="K60" s="303">
        <f t="shared" si="1"/>
        <v>4.8655082799999985E-2</v>
      </c>
      <c r="L60" s="42"/>
      <c r="M60" s="170">
        <f t="shared" si="2"/>
        <v>0.42484276775360097</v>
      </c>
      <c r="N60" s="301">
        <v>0.24898769799888301</v>
      </c>
      <c r="O60" s="305">
        <f t="shared" si="3"/>
        <v>0</v>
      </c>
      <c r="P60" s="306">
        <f t="shared" si="4"/>
        <v>0</v>
      </c>
      <c r="Q60" s="101"/>
    </row>
    <row r="61" spans="2:17" ht="14.1" customHeight="1">
      <c r="B61" s="211" t="s">
        <v>932</v>
      </c>
      <c r="C61" s="301">
        <v>4.9750000000000003E-2</v>
      </c>
      <c r="D61" s="302">
        <v>0</v>
      </c>
      <c r="E61" s="302">
        <v>0</v>
      </c>
      <c r="F61" s="301">
        <v>1.3644409999999999E-2</v>
      </c>
      <c r="G61" s="301">
        <v>1.3247E-2</v>
      </c>
      <c r="H61" s="303">
        <f t="shared" si="0"/>
        <v>3.6105590000000007E-2</v>
      </c>
      <c r="I61" s="42"/>
      <c r="J61" s="304">
        <v>1.0915528E-3</v>
      </c>
      <c r="K61" s="303">
        <f t="shared" si="1"/>
        <v>3.5014037200000007E-2</v>
      </c>
      <c r="L61" s="42"/>
      <c r="M61" s="170">
        <f t="shared" si="2"/>
        <v>2.376094299043698</v>
      </c>
      <c r="N61" s="301">
        <v>4.7342731309646703E-2</v>
      </c>
      <c r="O61" s="305">
        <f t="shared" si="3"/>
        <v>0</v>
      </c>
      <c r="P61" s="306">
        <f t="shared" si="4"/>
        <v>0</v>
      </c>
      <c r="Q61" s="101"/>
    </row>
    <row r="62" spans="2:17" ht="14.1" customHeight="1">
      <c r="B62" s="211" t="s">
        <v>933</v>
      </c>
      <c r="C62" s="301">
        <v>0.44774999999999998</v>
      </c>
      <c r="D62" s="302">
        <v>0</v>
      </c>
      <c r="E62" s="302">
        <v>0</v>
      </c>
      <c r="F62" s="301">
        <v>0.32504224999999998</v>
      </c>
      <c r="G62" s="301">
        <v>0.31557499999999999</v>
      </c>
      <c r="H62" s="303">
        <f t="shared" si="0"/>
        <v>0.12270775</v>
      </c>
      <c r="I62" s="42"/>
      <c r="J62" s="304">
        <v>2.600338E-2</v>
      </c>
      <c r="K62" s="303">
        <f t="shared" si="1"/>
        <v>9.6704370000000012E-2</v>
      </c>
      <c r="L62" s="42"/>
      <c r="M62" s="170">
        <f t="shared" si="2"/>
        <v>0.27547521386322343</v>
      </c>
      <c r="N62" s="301">
        <v>0.93984088822113399</v>
      </c>
      <c r="O62" s="305">
        <f t="shared" si="3"/>
        <v>0</v>
      </c>
      <c r="P62" s="306">
        <f t="shared" si="4"/>
        <v>0</v>
      </c>
      <c r="Q62" s="101"/>
    </row>
    <row r="63" spans="2:17" ht="14.1" customHeight="1">
      <c r="B63" s="211" t="s">
        <v>934</v>
      </c>
      <c r="C63" s="301">
        <v>1.4550000000000001</v>
      </c>
      <c r="D63" s="302">
        <v>0</v>
      </c>
      <c r="E63" s="302">
        <v>0</v>
      </c>
      <c r="F63" s="301">
        <v>0.98325859999999998</v>
      </c>
      <c r="G63" s="301">
        <v>0.95462000000000002</v>
      </c>
      <c r="H63" s="303">
        <f t="shared" si="0"/>
        <v>0.47174140000000009</v>
      </c>
      <c r="I63" s="42"/>
      <c r="J63" s="304">
        <v>0.13283327823166899</v>
      </c>
      <c r="K63" s="303">
        <f t="shared" si="1"/>
        <v>0.33890812176833107</v>
      </c>
      <c r="L63" s="42"/>
      <c r="M63" s="170">
        <f t="shared" si="2"/>
        <v>0.30365611324517083</v>
      </c>
      <c r="N63" s="301">
        <v>1.5851047816266901</v>
      </c>
      <c r="O63" s="305">
        <f t="shared" si="3"/>
        <v>0</v>
      </c>
      <c r="P63" s="306">
        <f t="shared" si="4"/>
        <v>0</v>
      </c>
      <c r="Q63" s="101"/>
    </row>
    <row r="64" spans="2:17" ht="14.1" customHeight="1">
      <c r="B64" s="211" t="s">
        <v>935</v>
      </c>
      <c r="C64" s="301">
        <v>5.7709999999999997E-2</v>
      </c>
      <c r="D64" s="302">
        <v>0</v>
      </c>
      <c r="E64" s="302">
        <v>0</v>
      </c>
      <c r="F64" s="301">
        <v>4.5627969999999997E-2</v>
      </c>
      <c r="G64" s="301">
        <v>4.4298999999999998E-2</v>
      </c>
      <c r="H64" s="303">
        <f t="shared" si="0"/>
        <v>1.2082030000000001E-2</v>
      </c>
      <c r="I64" s="42"/>
      <c r="J64" s="304">
        <v>3.6502376E-3</v>
      </c>
      <c r="K64" s="303">
        <f t="shared" si="1"/>
        <v>8.4317924000000006E-3</v>
      </c>
      <c r="L64" s="42"/>
      <c r="M64" s="170">
        <f t="shared" si="2"/>
        <v>0.17110590686338195</v>
      </c>
      <c r="N64" s="301">
        <v>4.7342731309646703E-2</v>
      </c>
      <c r="O64" s="305">
        <f t="shared" si="3"/>
        <v>0</v>
      </c>
      <c r="P64" s="306">
        <f t="shared" si="4"/>
        <v>0</v>
      </c>
      <c r="Q64" s="101"/>
    </row>
    <row r="65" spans="2:17" ht="14.1" customHeight="1">
      <c r="B65" s="211" t="s">
        <v>936</v>
      </c>
      <c r="C65" s="301">
        <v>0.32834999999999998</v>
      </c>
      <c r="D65" s="302">
        <v>0</v>
      </c>
      <c r="E65" s="302">
        <v>0</v>
      </c>
      <c r="F65" s="301">
        <v>0.23633659000000001</v>
      </c>
      <c r="G65" s="301">
        <v>0.22945299999999999</v>
      </c>
      <c r="H65" s="303">
        <f t="shared" si="0"/>
        <v>9.2013409999999962E-2</v>
      </c>
      <c r="I65" s="42"/>
      <c r="J65" s="304">
        <v>2.4511627021474799E-2</v>
      </c>
      <c r="K65" s="303">
        <f t="shared" si="1"/>
        <v>6.750178297852516E-2</v>
      </c>
      <c r="L65" s="42"/>
      <c r="M65" s="170">
        <f t="shared" si="2"/>
        <v>0.25877801178517523</v>
      </c>
      <c r="N65" s="301">
        <v>0.53304408585676299</v>
      </c>
      <c r="O65" s="305">
        <f t="shared" si="3"/>
        <v>0</v>
      </c>
      <c r="P65" s="306">
        <f t="shared" si="4"/>
        <v>0</v>
      </c>
      <c r="Q65" s="101"/>
    </row>
    <row r="66" spans="2:17" ht="14.1" customHeight="1">
      <c r="B66" s="211" t="s">
        <v>937</v>
      </c>
      <c r="C66" s="301">
        <v>2.3879999999999998E-2</v>
      </c>
      <c r="D66" s="302">
        <v>0</v>
      </c>
      <c r="E66" s="302">
        <v>0</v>
      </c>
      <c r="F66" s="301">
        <v>2.5170109999999999E-2</v>
      </c>
      <c r="G66" s="301">
        <v>2.4437E-2</v>
      </c>
      <c r="H66" s="303">
        <f t="shared" si="0"/>
        <v>-1.2901100000000006E-3</v>
      </c>
      <c r="I66" s="42"/>
      <c r="J66" s="304">
        <v>2.0136087999999999E-3</v>
      </c>
      <c r="K66" s="303">
        <f t="shared" si="1"/>
        <v>-3.3037188000000005E-3</v>
      </c>
      <c r="L66" s="42"/>
      <c r="M66" s="170">
        <f t="shared" si="2"/>
        <v>-0.12153299643461588</v>
      </c>
      <c r="N66" s="301">
        <v>6.6630510732095305E-2</v>
      </c>
      <c r="O66" s="305">
        <f t="shared" si="3"/>
        <v>1.2430184176673153E-5</v>
      </c>
      <c r="P66" s="306">
        <f t="shared" si="4"/>
        <v>1.8359716677318502E-5</v>
      </c>
      <c r="Q66" s="101"/>
    </row>
    <row r="67" spans="2:17" ht="14.1" customHeight="1">
      <c r="B67" s="211" t="s">
        <v>938</v>
      </c>
      <c r="C67" s="301">
        <v>0.15839231677419399</v>
      </c>
      <c r="D67" s="302">
        <v>0</v>
      </c>
      <c r="E67" s="302">
        <v>0</v>
      </c>
      <c r="F67" s="301">
        <v>0.124321</v>
      </c>
      <c r="G67" s="301">
        <v>0.1207</v>
      </c>
      <c r="H67" s="303">
        <f t="shared" si="0"/>
        <v>3.4071316774193991E-2</v>
      </c>
      <c r="I67" s="42"/>
      <c r="J67" s="304">
        <v>9.9456800000000001E-3</v>
      </c>
      <c r="K67" s="303">
        <f t="shared" si="1"/>
        <v>2.4125636774193993E-2</v>
      </c>
      <c r="L67" s="42"/>
      <c r="M67" s="170">
        <f t="shared" si="2"/>
        <v>0.17968446657200426</v>
      </c>
      <c r="N67" s="301">
        <v>0.243727394520033</v>
      </c>
      <c r="O67" s="305">
        <f t="shared" si="3"/>
        <v>0</v>
      </c>
      <c r="P67" s="306">
        <f t="shared" si="4"/>
        <v>0</v>
      </c>
      <c r="Q67" s="101"/>
    </row>
    <row r="68" spans="2:17" ht="14.1" customHeight="1">
      <c r="B68" s="211" t="s">
        <v>939</v>
      </c>
      <c r="C68" s="301">
        <v>9.9500000000000005E-3</v>
      </c>
      <c r="D68" s="302">
        <v>0</v>
      </c>
      <c r="E68" s="302">
        <v>0</v>
      </c>
      <c r="F68" s="301">
        <v>2.8057199999999998E-3</v>
      </c>
      <c r="G68" s="301">
        <v>2.7239999999999999E-3</v>
      </c>
      <c r="H68" s="303">
        <f t="shared" si="0"/>
        <v>7.1442800000000011E-3</v>
      </c>
      <c r="I68" s="42"/>
      <c r="J68" s="304">
        <v>2.244576E-4</v>
      </c>
      <c r="K68" s="303">
        <f t="shared" si="1"/>
        <v>6.919822400000001E-3</v>
      </c>
      <c r="L68" s="42"/>
      <c r="M68" s="170">
        <f t="shared" si="2"/>
        <v>2.2836359162578459</v>
      </c>
      <c r="N68" s="301">
        <v>2.10412139153985E-2</v>
      </c>
      <c r="O68" s="305">
        <f t="shared" si="3"/>
        <v>0</v>
      </c>
      <c r="P68" s="306">
        <f t="shared" si="4"/>
        <v>0</v>
      </c>
      <c r="Q68" s="101"/>
    </row>
    <row r="69" spans="2:17" ht="14.1" customHeight="1">
      <c r="B69" s="211" t="s">
        <v>940</v>
      </c>
      <c r="C69" s="301">
        <v>0.37809999999999999</v>
      </c>
      <c r="D69" s="302">
        <v>0</v>
      </c>
      <c r="E69" s="302">
        <v>0</v>
      </c>
      <c r="F69" s="301">
        <v>0.23386871000000001</v>
      </c>
      <c r="G69" s="301">
        <v>0.22705700000000001</v>
      </c>
      <c r="H69" s="303">
        <f t="shared" si="0"/>
        <v>0.14423128999999998</v>
      </c>
      <c r="I69" s="42"/>
      <c r="J69" s="304">
        <v>1.8709496799999999E-2</v>
      </c>
      <c r="K69" s="303">
        <f t="shared" si="1"/>
        <v>0.12552179319999998</v>
      </c>
      <c r="L69" s="42"/>
      <c r="M69" s="170">
        <f t="shared" si="2"/>
        <v>0.49696208865475244</v>
      </c>
      <c r="N69" s="301">
        <v>0.40328993337847202</v>
      </c>
      <c r="O69" s="305">
        <f t="shared" si="3"/>
        <v>0</v>
      </c>
      <c r="P69" s="306">
        <f t="shared" si="4"/>
        <v>0</v>
      </c>
      <c r="Q69" s="101"/>
    </row>
    <row r="70" spans="2:17" ht="14.1" customHeight="1">
      <c r="B70" s="211" t="s">
        <v>941</v>
      </c>
      <c r="C70" s="301">
        <v>0.24545502951562501</v>
      </c>
      <c r="D70" s="302">
        <v>0</v>
      </c>
      <c r="E70" s="302">
        <v>0</v>
      </c>
      <c r="F70" s="301">
        <v>0.10592005</v>
      </c>
      <c r="G70" s="301">
        <v>0.102835</v>
      </c>
      <c r="H70" s="303">
        <f t="shared" si="0"/>
        <v>0.13953497951562499</v>
      </c>
      <c r="I70" s="42"/>
      <c r="J70" s="304">
        <v>8.4736039999999992E-3</v>
      </c>
      <c r="K70" s="303">
        <f t="shared" si="1"/>
        <v>0.13106137551562499</v>
      </c>
      <c r="L70" s="42"/>
      <c r="M70" s="170">
        <f t="shared" si="2"/>
        <v>1.145704948944327</v>
      </c>
      <c r="N70" s="301">
        <v>0.208658704661035</v>
      </c>
      <c r="O70" s="305">
        <f t="shared" si="3"/>
        <v>0</v>
      </c>
      <c r="P70" s="306">
        <f t="shared" si="4"/>
        <v>0</v>
      </c>
      <c r="Q70" s="101"/>
    </row>
    <row r="71" spans="2:17" ht="14.1" customHeight="1">
      <c r="B71" s="211" t="s">
        <v>942</v>
      </c>
      <c r="C71" s="301">
        <v>0.194025</v>
      </c>
      <c r="D71" s="302">
        <v>0</v>
      </c>
      <c r="E71" s="302">
        <v>0</v>
      </c>
      <c r="F71" s="301">
        <v>5.9298129999999998E-2</v>
      </c>
      <c r="G71" s="301">
        <v>5.7570999999999997E-2</v>
      </c>
      <c r="H71" s="303">
        <f t="shared" si="0"/>
        <v>0.13472687</v>
      </c>
      <c r="I71" s="42"/>
      <c r="J71" s="304">
        <v>4.7438504000000001E-3</v>
      </c>
      <c r="K71" s="303">
        <f t="shared" si="1"/>
        <v>0.1299830196</v>
      </c>
      <c r="L71" s="42"/>
      <c r="M71" s="170">
        <f t="shared" si="2"/>
        <v>2.0296533428251071</v>
      </c>
      <c r="N71" s="301">
        <v>0.21742587712578501</v>
      </c>
      <c r="O71" s="305">
        <f t="shared" si="3"/>
        <v>0</v>
      </c>
      <c r="P71" s="306">
        <f t="shared" si="4"/>
        <v>0</v>
      </c>
      <c r="Q71" s="101"/>
    </row>
    <row r="72" spans="2:17" ht="14.1" customHeight="1">
      <c r="B72" s="211" t="s">
        <v>943</v>
      </c>
      <c r="C72" s="301">
        <v>2.5870000000000001E-2</v>
      </c>
      <c r="D72" s="302">
        <v>0</v>
      </c>
      <c r="E72" s="302">
        <v>0</v>
      </c>
      <c r="F72" s="301">
        <v>1.0087820000000001E-2</v>
      </c>
      <c r="G72" s="301">
        <v>9.7940000000000006E-3</v>
      </c>
      <c r="H72" s="303">
        <f t="shared" si="0"/>
        <v>1.578218E-2</v>
      </c>
      <c r="I72" s="42"/>
      <c r="J72" s="304">
        <v>1.26038303100195E-3</v>
      </c>
      <c r="K72" s="303">
        <f t="shared" si="1"/>
        <v>1.452179696899805E-2</v>
      </c>
      <c r="L72" s="42"/>
      <c r="M72" s="170">
        <f t="shared" si="2"/>
        <v>1.279656076766182</v>
      </c>
      <c r="N72" s="301">
        <v>5.7863338267346E-2</v>
      </c>
      <c r="O72" s="305">
        <f t="shared" si="3"/>
        <v>0</v>
      </c>
      <c r="P72" s="306">
        <f t="shared" si="4"/>
        <v>0</v>
      </c>
      <c r="Q72" s="101"/>
    </row>
    <row r="73" spans="2:17" ht="14.1" customHeight="1">
      <c r="B73" s="211" t="s">
        <v>944</v>
      </c>
      <c r="C73" s="301">
        <v>2.1464877813999999</v>
      </c>
      <c r="D73" s="302">
        <v>0</v>
      </c>
      <c r="E73" s="302">
        <v>0</v>
      </c>
      <c r="F73" s="301">
        <v>2.31300302</v>
      </c>
      <c r="G73" s="301">
        <v>2.2456339999999999</v>
      </c>
      <c r="H73" s="303">
        <f t="shared" si="0"/>
        <v>-0.16651523860000017</v>
      </c>
      <c r="I73" s="42"/>
      <c r="J73" s="304">
        <v>0.18504024159999999</v>
      </c>
      <c r="K73" s="303">
        <f t="shared" si="1"/>
        <v>-0.35155548020000016</v>
      </c>
      <c r="L73" s="42"/>
      <c r="M73" s="170">
        <f t="shared" si="2"/>
        <v>-0.14073234263157974</v>
      </c>
      <c r="N73" s="301">
        <v>3.88383989596718</v>
      </c>
      <c r="O73" s="305">
        <f t="shared" si="3"/>
        <v>7.2454562765836088E-4</v>
      </c>
      <c r="P73" s="306">
        <f t="shared" si="4"/>
        <v>1.4350055277031063E-3</v>
      </c>
      <c r="Q73" s="101"/>
    </row>
    <row r="74" spans="2:17" ht="14.1" customHeight="1">
      <c r="B74" s="211" t="s">
        <v>945</v>
      </c>
      <c r="C74" s="301">
        <v>1.0261034021789499</v>
      </c>
      <c r="D74" s="302">
        <v>0</v>
      </c>
      <c r="E74" s="302">
        <v>0</v>
      </c>
      <c r="F74" s="301">
        <v>0.53894337999999997</v>
      </c>
      <c r="G74" s="301">
        <v>0.52324599999999999</v>
      </c>
      <c r="H74" s="303">
        <f t="shared" si="0"/>
        <v>0.48716002217894994</v>
      </c>
      <c r="I74" s="42"/>
      <c r="J74" s="304">
        <v>7.73467264523717E-2</v>
      </c>
      <c r="K74" s="303">
        <f t="shared" si="1"/>
        <v>0.40981329572657821</v>
      </c>
      <c r="L74" s="42"/>
      <c r="M74" s="170">
        <f t="shared" si="2"/>
        <v>0.66496815612640292</v>
      </c>
      <c r="N74" s="301">
        <v>1.3628485813783</v>
      </c>
      <c r="O74" s="305">
        <f t="shared" si="3"/>
        <v>0</v>
      </c>
      <c r="P74" s="306">
        <f t="shared" si="4"/>
        <v>0</v>
      </c>
      <c r="Q74" s="101"/>
    </row>
    <row r="75" spans="2:17" ht="14.1" customHeight="1">
      <c r="B75" s="211" t="s">
        <v>946</v>
      </c>
      <c r="C75" s="301">
        <v>0.35696608612777803</v>
      </c>
      <c r="D75" s="302">
        <v>0</v>
      </c>
      <c r="E75" s="302">
        <v>0</v>
      </c>
      <c r="F75" s="301">
        <v>0.48482203000000001</v>
      </c>
      <c r="G75" s="301">
        <v>0.47070099999999998</v>
      </c>
      <c r="H75" s="303">
        <f t="shared" si="0"/>
        <v>-0.12785594387222199</v>
      </c>
      <c r="I75" s="42"/>
      <c r="J75" s="304">
        <v>3.87857624E-2</v>
      </c>
      <c r="K75" s="303">
        <f t="shared" si="1"/>
        <v>-0.166641706272222</v>
      </c>
      <c r="L75" s="42"/>
      <c r="M75" s="170">
        <f t="shared" si="2"/>
        <v>-0.31825673469908811</v>
      </c>
      <c r="N75" s="301">
        <v>0.55934560325101101</v>
      </c>
      <c r="O75" s="305">
        <f t="shared" si="3"/>
        <v>1.0434812506207206E-4</v>
      </c>
      <c r="P75" s="306">
        <f t="shared" si="4"/>
        <v>1.0569144979578741E-3</v>
      </c>
      <c r="Q75" s="101"/>
    </row>
    <row r="76" spans="2:17" ht="14.1" customHeight="1">
      <c r="B76" s="211" t="s">
        <v>947</v>
      </c>
      <c r="C76" s="301">
        <v>0.290271937281395</v>
      </c>
      <c r="D76" s="302">
        <v>0</v>
      </c>
      <c r="E76" s="302">
        <v>0</v>
      </c>
      <c r="F76" s="301">
        <v>0.29268170999999998</v>
      </c>
      <c r="G76" s="301">
        <v>0.28415699999999999</v>
      </c>
      <c r="H76" s="303">
        <f t="shared" si="0"/>
        <v>-2.4097727186049855E-3</v>
      </c>
      <c r="I76" s="42"/>
      <c r="J76" s="304">
        <v>2.34145368E-2</v>
      </c>
      <c r="K76" s="303">
        <f t="shared" si="1"/>
        <v>-2.5824309518604985E-2</v>
      </c>
      <c r="L76" s="42"/>
      <c r="M76" s="170">
        <f t="shared" si="2"/>
        <v>-8.1697615141076041E-2</v>
      </c>
      <c r="N76" s="301">
        <v>0.39452276091372201</v>
      </c>
      <c r="O76" s="305">
        <f t="shared" si="3"/>
        <v>7.3599774730301529E-5</v>
      </c>
      <c r="P76" s="306">
        <f t="shared" si="4"/>
        <v>4.9124171997014368E-5</v>
      </c>
      <c r="Q76" s="101"/>
    </row>
    <row r="77" spans="2:17" ht="14.1" customHeight="1">
      <c r="B77" s="211" t="s">
        <v>948</v>
      </c>
      <c r="C77" s="301">
        <v>0.39800000000000002</v>
      </c>
      <c r="D77" s="302">
        <v>0</v>
      </c>
      <c r="E77" s="302">
        <v>0</v>
      </c>
      <c r="F77" s="301">
        <v>0.37547826000000001</v>
      </c>
      <c r="G77" s="301">
        <v>0.36454199999999998</v>
      </c>
      <c r="H77" s="303">
        <f t="shared" ref="H77:H140" si="5">+C77+D77-E77-F77</f>
        <v>2.2521740000000012E-2</v>
      </c>
      <c r="I77" s="42"/>
      <c r="J77" s="304">
        <v>3.9507944557746102E-2</v>
      </c>
      <c r="K77" s="303">
        <f t="shared" ref="K77:K140" si="6">+H77-J77</f>
        <v>-1.698620455774609E-2</v>
      </c>
      <c r="L77" s="42"/>
      <c r="M77" s="170">
        <f t="shared" ref="M77:M140" si="7">+IF(ISERROR(K77/(F77+J77)),0,K77/(F77+J77))</f>
        <v>-4.0931974054049379E-2</v>
      </c>
      <c r="N77" s="301">
        <v>0.66104480384210396</v>
      </c>
      <c r="O77" s="305">
        <f t="shared" ref="O77:O140" si="8">IF(K77&lt;0,N77/$N$263,0)</f>
        <v>1.2332051143699427E-4</v>
      </c>
      <c r="P77" s="306">
        <f t="shared" ref="P77:P140" si="9">(M77^2*O77)*100</f>
        <v>2.0661445285032961E-5</v>
      </c>
      <c r="Q77" s="101"/>
    </row>
    <row r="78" spans="2:17" ht="14.1" customHeight="1">
      <c r="B78" s="211" t="s">
        <v>949</v>
      </c>
      <c r="C78" s="301">
        <v>0.13930000000000001</v>
      </c>
      <c r="D78" s="302">
        <v>0</v>
      </c>
      <c r="E78" s="302">
        <v>0</v>
      </c>
      <c r="F78" s="301">
        <v>0.14153436</v>
      </c>
      <c r="G78" s="301">
        <v>0.13741200000000001</v>
      </c>
      <c r="H78" s="303">
        <f t="shared" si="5"/>
        <v>-2.2343599999999908E-3</v>
      </c>
      <c r="I78" s="42"/>
      <c r="J78" s="304">
        <v>1.1322748800000001E-2</v>
      </c>
      <c r="K78" s="303">
        <f t="shared" si="6"/>
        <v>-1.3557108799999992E-2</v>
      </c>
      <c r="L78" s="42"/>
      <c r="M78" s="170">
        <f t="shared" si="7"/>
        <v>-8.8691385742080658E-2</v>
      </c>
      <c r="N78" s="301">
        <v>0.34893346409702602</v>
      </c>
      <c r="O78" s="305">
        <f t="shared" si="8"/>
        <v>6.5094911872577946E-5</v>
      </c>
      <c r="P78" s="306">
        <f t="shared" si="9"/>
        <v>5.1204711597167631E-5</v>
      </c>
      <c r="Q78" s="101"/>
    </row>
    <row r="79" spans="2:17" ht="14.1" customHeight="1">
      <c r="B79" s="211" t="s">
        <v>950</v>
      </c>
      <c r="C79" s="301">
        <v>0.18905</v>
      </c>
      <c r="D79" s="302">
        <v>0</v>
      </c>
      <c r="E79" s="302">
        <v>0</v>
      </c>
      <c r="F79" s="301">
        <v>0.18409602</v>
      </c>
      <c r="G79" s="301">
        <v>0.178734</v>
      </c>
      <c r="H79" s="303">
        <f t="shared" si="5"/>
        <v>4.9539799999999967E-3</v>
      </c>
      <c r="I79" s="42"/>
      <c r="J79" s="304">
        <v>1.47276816E-2</v>
      </c>
      <c r="K79" s="303">
        <f t="shared" si="6"/>
        <v>-9.7737016000000038E-3</v>
      </c>
      <c r="L79" s="42"/>
      <c r="M79" s="170">
        <f t="shared" si="7"/>
        <v>-4.9157628196979525E-2</v>
      </c>
      <c r="N79" s="301">
        <v>0.55233186527921097</v>
      </c>
      <c r="O79" s="305">
        <f t="shared" si="8"/>
        <v>1.0303968462242216E-4</v>
      </c>
      <c r="P79" s="306">
        <f t="shared" si="9"/>
        <v>2.4899255502028761E-5</v>
      </c>
      <c r="Q79" s="101"/>
    </row>
    <row r="80" spans="2:17" ht="14.1" customHeight="1">
      <c r="B80" s="211" t="s">
        <v>951</v>
      </c>
      <c r="C80" s="301">
        <v>0.15045854911111101</v>
      </c>
      <c r="D80" s="302">
        <v>0</v>
      </c>
      <c r="E80" s="302">
        <v>0</v>
      </c>
      <c r="F80" s="301">
        <v>0.11742515000000001</v>
      </c>
      <c r="G80" s="301">
        <v>0.114005</v>
      </c>
      <c r="H80" s="303">
        <f t="shared" si="5"/>
        <v>3.3033399111111E-2</v>
      </c>
      <c r="I80" s="42"/>
      <c r="J80" s="304">
        <v>9.3940120000000002E-3</v>
      </c>
      <c r="K80" s="303">
        <f t="shared" si="6"/>
        <v>2.3639387111111E-2</v>
      </c>
      <c r="L80" s="42"/>
      <c r="M80" s="170">
        <f t="shared" si="7"/>
        <v>0.1864023286253145</v>
      </c>
      <c r="N80" s="301">
        <v>0.243727394520033</v>
      </c>
      <c r="O80" s="305">
        <f t="shared" si="8"/>
        <v>0</v>
      </c>
      <c r="P80" s="306">
        <f t="shared" si="9"/>
        <v>0</v>
      </c>
      <c r="Q80" s="101"/>
    </row>
    <row r="81" spans="2:17" ht="14.1" customHeight="1">
      <c r="B81" s="211" t="s">
        <v>952</v>
      </c>
      <c r="C81" s="301">
        <v>0.24875</v>
      </c>
      <c r="D81" s="302">
        <v>0</v>
      </c>
      <c r="E81" s="302">
        <v>0</v>
      </c>
      <c r="F81" s="301">
        <v>0.21975049999999999</v>
      </c>
      <c r="G81" s="301">
        <v>0.21335000000000001</v>
      </c>
      <c r="H81" s="303">
        <f t="shared" si="5"/>
        <v>2.8999500000000011E-2</v>
      </c>
      <c r="I81" s="42"/>
      <c r="J81" s="304">
        <v>3.3411803162580203E-2</v>
      </c>
      <c r="K81" s="303">
        <f t="shared" si="6"/>
        <v>-4.4123031625801917E-3</v>
      </c>
      <c r="L81" s="42"/>
      <c r="M81" s="170">
        <f t="shared" si="7"/>
        <v>-1.7428752651798326E-2</v>
      </c>
      <c r="N81" s="301">
        <v>0.54762219776694598</v>
      </c>
      <c r="O81" s="305">
        <f t="shared" si="8"/>
        <v>1.0216107760072709E-4</v>
      </c>
      <c r="P81" s="306">
        <f t="shared" si="9"/>
        <v>3.1032593898317435E-6</v>
      </c>
      <c r="Q81" s="101"/>
    </row>
    <row r="82" spans="2:17" ht="14.1" customHeight="1">
      <c r="B82" s="211" t="s">
        <v>953</v>
      </c>
      <c r="C82" s="301">
        <v>0.54613679999999998</v>
      </c>
      <c r="D82" s="302">
        <v>0</v>
      </c>
      <c r="E82" s="302">
        <v>0</v>
      </c>
      <c r="F82" s="301">
        <v>0.43777677999999998</v>
      </c>
      <c r="G82" s="301">
        <v>0.42502600000000001</v>
      </c>
      <c r="H82" s="303">
        <f t="shared" si="5"/>
        <v>0.10836002</v>
      </c>
      <c r="I82" s="42"/>
      <c r="J82" s="304">
        <v>3.5022142399999998E-2</v>
      </c>
      <c r="K82" s="303">
        <f t="shared" si="6"/>
        <v>7.3337877600000004E-2</v>
      </c>
      <c r="L82" s="42"/>
      <c r="M82" s="170">
        <f t="shared" si="7"/>
        <v>0.15511430784936156</v>
      </c>
      <c r="N82" s="301">
        <v>0.934580584742285</v>
      </c>
      <c r="O82" s="305">
        <f t="shared" si="8"/>
        <v>0</v>
      </c>
      <c r="P82" s="306">
        <f t="shared" si="9"/>
        <v>0</v>
      </c>
      <c r="Q82" s="101"/>
    </row>
    <row r="83" spans="2:17" ht="14.1" customHeight="1">
      <c r="B83" s="211" t="s">
        <v>954</v>
      </c>
      <c r="C83" s="301">
        <v>0.19900000000000001</v>
      </c>
      <c r="D83" s="302">
        <v>0</v>
      </c>
      <c r="E83" s="302">
        <v>0</v>
      </c>
      <c r="F83" s="301">
        <v>0.17101605</v>
      </c>
      <c r="G83" s="301">
        <v>0.16603499999999999</v>
      </c>
      <c r="H83" s="303">
        <f t="shared" si="5"/>
        <v>2.7983950000000007E-2</v>
      </c>
      <c r="I83" s="42"/>
      <c r="J83" s="304">
        <v>2.13199918714152E-2</v>
      </c>
      <c r="K83" s="303">
        <f t="shared" si="6"/>
        <v>6.6639581285848071E-3</v>
      </c>
      <c r="L83" s="42"/>
      <c r="M83" s="170">
        <f t="shared" si="7"/>
        <v>3.4647474616535709E-2</v>
      </c>
      <c r="N83" s="301">
        <v>0.26126173944953202</v>
      </c>
      <c r="O83" s="305">
        <f t="shared" si="8"/>
        <v>0</v>
      </c>
      <c r="P83" s="306">
        <f t="shared" si="9"/>
        <v>0</v>
      </c>
      <c r="Q83" s="101"/>
    </row>
    <row r="84" spans="2:17" ht="14.1" customHeight="1">
      <c r="B84" s="211" t="s">
        <v>955</v>
      </c>
      <c r="C84" s="301">
        <v>1.01391307788594</v>
      </c>
      <c r="D84" s="302">
        <v>0</v>
      </c>
      <c r="E84" s="302">
        <v>0</v>
      </c>
      <c r="F84" s="301">
        <v>0.82220161999999997</v>
      </c>
      <c r="G84" s="301">
        <v>0.79825400000000002</v>
      </c>
      <c r="H84" s="303">
        <f t="shared" si="5"/>
        <v>0.19171145788594002</v>
      </c>
      <c r="I84" s="42"/>
      <c r="J84" s="304">
        <v>6.5776129599999997E-2</v>
      </c>
      <c r="K84" s="303">
        <f t="shared" si="6"/>
        <v>0.12593532828594001</v>
      </c>
      <c r="L84" s="42"/>
      <c r="M84" s="170">
        <f t="shared" si="7"/>
        <v>0.14182261699988435</v>
      </c>
      <c r="N84" s="301">
        <v>1.6008856920632399</v>
      </c>
      <c r="O84" s="305">
        <f t="shared" si="8"/>
        <v>0</v>
      </c>
      <c r="P84" s="306">
        <f t="shared" si="9"/>
        <v>0</v>
      </c>
      <c r="Q84" s="101"/>
    </row>
    <row r="85" spans="2:17" ht="14.1" customHeight="1">
      <c r="B85" s="211" t="s">
        <v>956</v>
      </c>
      <c r="C85" s="301">
        <v>0.15920000000000001</v>
      </c>
      <c r="D85" s="302">
        <v>0</v>
      </c>
      <c r="E85" s="302">
        <v>0</v>
      </c>
      <c r="F85" s="301">
        <v>8.1589389999999998E-2</v>
      </c>
      <c r="G85" s="301">
        <v>7.9213000000000006E-2</v>
      </c>
      <c r="H85" s="303">
        <f t="shared" si="5"/>
        <v>7.761061000000001E-2</v>
      </c>
      <c r="I85" s="42"/>
      <c r="J85" s="304">
        <v>6.5271512000000002E-3</v>
      </c>
      <c r="K85" s="303">
        <f t="shared" si="6"/>
        <v>7.1083458800000013E-2</v>
      </c>
      <c r="L85" s="42"/>
      <c r="M85" s="170">
        <f t="shared" si="7"/>
        <v>0.80669824112433519</v>
      </c>
      <c r="N85" s="301">
        <v>0.17534344929498799</v>
      </c>
      <c r="O85" s="305">
        <f t="shared" si="8"/>
        <v>0</v>
      </c>
      <c r="P85" s="306">
        <f t="shared" si="9"/>
        <v>0</v>
      </c>
      <c r="Q85" s="101"/>
    </row>
    <row r="86" spans="2:17" ht="14.1" customHeight="1">
      <c r="B86" s="211" t="s">
        <v>957</v>
      </c>
      <c r="C86" s="301">
        <v>2.4849941085483902E-2</v>
      </c>
      <c r="D86" s="302">
        <v>0</v>
      </c>
      <c r="E86" s="302">
        <v>0</v>
      </c>
      <c r="F86" s="301">
        <v>3.4957170000000003E-2</v>
      </c>
      <c r="G86" s="301">
        <v>3.3938999999999997E-2</v>
      </c>
      <c r="H86" s="303">
        <f t="shared" si="5"/>
        <v>-1.0107228914516101E-2</v>
      </c>
      <c r="I86" s="42"/>
      <c r="J86" s="304">
        <v>3.6774942840000001E-3</v>
      </c>
      <c r="K86" s="303">
        <f t="shared" si="6"/>
        <v>-1.3784723198516102E-2</v>
      </c>
      <c r="L86" s="42"/>
      <c r="M86" s="170">
        <f t="shared" si="7"/>
        <v>-0.35679676409728373</v>
      </c>
      <c r="N86" s="301">
        <v>7.0137379717995094E-2</v>
      </c>
      <c r="O86" s="305">
        <f t="shared" si="8"/>
        <v>1.3084404396498061E-5</v>
      </c>
      <c r="P86" s="306">
        <f t="shared" si="9"/>
        <v>1.6656961127707435E-4</v>
      </c>
      <c r="Q86" s="101"/>
    </row>
    <row r="87" spans="2:17" ht="14.1" customHeight="1">
      <c r="B87" s="211" t="s">
        <v>958</v>
      </c>
      <c r="C87" s="301">
        <v>1.6810099999999999</v>
      </c>
      <c r="D87" s="302">
        <v>0</v>
      </c>
      <c r="E87" s="302">
        <v>0</v>
      </c>
      <c r="F87" s="301">
        <v>1.7099236</v>
      </c>
      <c r="G87" s="301">
        <v>1.66012</v>
      </c>
      <c r="H87" s="303">
        <f t="shared" si="5"/>
        <v>-2.8913600000000095E-2</v>
      </c>
      <c r="I87" s="42"/>
      <c r="J87" s="304">
        <v>0.226432938514111</v>
      </c>
      <c r="K87" s="303">
        <f t="shared" si="6"/>
        <v>-0.2553465385141111</v>
      </c>
      <c r="L87" s="42"/>
      <c r="M87" s="170">
        <f t="shared" si="7"/>
        <v>-0.13186958777232971</v>
      </c>
      <c r="N87" s="301">
        <v>3.0167585998069599</v>
      </c>
      <c r="O87" s="305">
        <f t="shared" si="8"/>
        <v>5.6278819718096908E-4</v>
      </c>
      <c r="P87" s="306">
        <f t="shared" si="9"/>
        <v>9.7866549811163168E-4</v>
      </c>
      <c r="Q87" s="101"/>
    </row>
    <row r="88" spans="2:17" ht="14.1" customHeight="1">
      <c r="B88" s="211" t="s">
        <v>959</v>
      </c>
      <c r="C88" s="301">
        <v>0.51739999999999997</v>
      </c>
      <c r="D88" s="302">
        <v>0</v>
      </c>
      <c r="E88" s="302">
        <v>0</v>
      </c>
      <c r="F88" s="301">
        <v>0.54003414999999999</v>
      </c>
      <c r="G88" s="301">
        <v>0.52430500000000002</v>
      </c>
      <c r="H88" s="303">
        <f t="shared" si="5"/>
        <v>-2.263415000000002E-2</v>
      </c>
      <c r="I88" s="42"/>
      <c r="J88" s="304">
        <v>4.3202732000000001E-2</v>
      </c>
      <c r="K88" s="303">
        <f t="shared" si="6"/>
        <v>-6.5836882000000013E-2</v>
      </c>
      <c r="L88" s="42"/>
      <c r="M88" s="170">
        <f t="shared" si="7"/>
        <v>-0.11288189075806768</v>
      </c>
      <c r="N88" s="301">
        <v>0.93633401923523496</v>
      </c>
      <c r="O88" s="305">
        <f t="shared" si="8"/>
        <v>1.7467679869324923E-4</v>
      </c>
      <c r="P88" s="306">
        <f t="shared" si="9"/>
        <v>2.225787885812726E-4</v>
      </c>
      <c r="Q88" s="101"/>
    </row>
    <row r="89" spans="2:17" ht="14.1" customHeight="1">
      <c r="B89" s="211" t="s">
        <v>960</v>
      </c>
      <c r="C89" s="301">
        <v>1.2609999999999999</v>
      </c>
      <c r="D89" s="302">
        <v>0</v>
      </c>
      <c r="E89" s="302">
        <v>0</v>
      </c>
      <c r="F89" s="301">
        <v>0.84930813000000005</v>
      </c>
      <c r="G89" s="301">
        <v>0.82457100000000005</v>
      </c>
      <c r="H89" s="303">
        <f t="shared" si="5"/>
        <v>0.41169186999999985</v>
      </c>
      <c r="I89" s="42"/>
      <c r="J89" s="304">
        <v>6.7944650400000001E-2</v>
      </c>
      <c r="K89" s="303">
        <f t="shared" si="6"/>
        <v>0.34374721959999988</v>
      </c>
      <c r="L89" s="42"/>
      <c r="M89" s="170">
        <f t="shared" si="7"/>
        <v>0.37475734818715611</v>
      </c>
      <c r="N89" s="301">
        <v>1.4606109326272501</v>
      </c>
      <c r="O89" s="305">
        <f t="shared" si="8"/>
        <v>0</v>
      </c>
      <c r="P89" s="306">
        <f t="shared" si="9"/>
        <v>0</v>
      </c>
      <c r="Q89" s="101"/>
    </row>
    <row r="90" spans="2:17" ht="14.1" customHeight="1">
      <c r="B90" s="211" t="s">
        <v>961</v>
      </c>
      <c r="C90" s="301">
        <v>0.42833320205306102</v>
      </c>
      <c r="D90" s="302">
        <v>0</v>
      </c>
      <c r="E90" s="302">
        <v>0</v>
      </c>
      <c r="F90" s="301">
        <v>0.13429036999999999</v>
      </c>
      <c r="G90" s="301">
        <v>0.13037899999999999</v>
      </c>
      <c r="H90" s="303">
        <f t="shared" si="5"/>
        <v>0.29404283205306103</v>
      </c>
      <c r="I90" s="42"/>
      <c r="J90" s="304">
        <v>1.0743229599999999E-2</v>
      </c>
      <c r="K90" s="303">
        <f t="shared" si="6"/>
        <v>0.28329960245306102</v>
      </c>
      <c r="L90" s="42"/>
      <c r="M90" s="170">
        <f t="shared" si="7"/>
        <v>1.9533377316318159</v>
      </c>
      <c r="N90" s="301">
        <v>0.190809969815739</v>
      </c>
      <c r="O90" s="305">
        <f t="shared" si="8"/>
        <v>0</v>
      </c>
      <c r="P90" s="306">
        <f t="shared" si="9"/>
        <v>0</v>
      </c>
      <c r="Q90" s="101"/>
    </row>
    <row r="91" spans="2:17" ht="14.1" customHeight="1">
      <c r="B91" s="211" t="s">
        <v>962</v>
      </c>
      <c r="C91" s="301">
        <v>5.6715000000000002E-2</v>
      </c>
      <c r="D91" s="302">
        <v>0</v>
      </c>
      <c r="E91" s="302">
        <v>0</v>
      </c>
      <c r="F91" s="301">
        <v>3.831188E-2</v>
      </c>
      <c r="G91" s="301">
        <v>3.7196E-2</v>
      </c>
      <c r="H91" s="303">
        <f t="shared" si="5"/>
        <v>1.8403120000000002E-2</v>
      </c>
      <c r="I91" s="42"/>
      <c r="J91" s="304">
        <v>3.0649504E-3</v>
      </c>
      <c r="K91" s="303">
        <f t="shared" si="6"/>
        <v>1.5338169600000002E-2</v>
      </c>
      <c r="L91" s="42"/>
      <c r="M91" s="170">
        <f t="shared" si="7"/>
        <v>0.37069464847167222</v>
      </c>
      <c r="N91" s="301">
        <v>8.2169238180909807E-2</v>
      </c>
      <c r="O91" s="305">
        <f t="shared" si="8"/>
        <v>0</v>
      </c>
      <c r="P91" s="306">
        <f t="shared" si="9"/>
        <v>0</v>
      </c>
      <c r="Q91" s="101"/>
    </row>
    <row r="92" spans="2:17" ht="14.1" customHeight="1">
      <c r="B92" s="211" t="s">
        <v>963</v>
      </c>
      <c r="C92" s="301">
        <v>0.35322500000000001</v>
      </c>
      <c r="D92" s="302">
        <v>0</v>
      </c>
      <c r="E92" s="302">
        <v>0</v>
      </c>
      <c r="F92" s="301">
        <v>0.29523817000000002</v>
      </c>
      <c r="G92" s="301">
        <v>0.28663899999999998</v>
      </c>
      <c r="H92" s="303">
        <f t="shared" si="5"/>
        <v>5.7986829999999989E-2</v>
      </c>
      <c r="I92" s="42"/>
      <c r="J92" s="304">
        <v>2.3619053599999999E-2</v>
      </c>
      <c r="K92" s="303">
        <f t="shared" si="6"/>
        <v>3.4367776399999994E-2</v>
      </c>
      <c r="L92" s="42"/>
      <c r="M92" s="170">
        <f t="shared" si="7"/>
        <v>0.10778421768833338</v>
      </c>
      <c r="N92" s="301">
        <v>0.51557169054688501</v>
      </c>
      <c r="O92" s="305">
        <f t="shared" si="8"/>
        <v>0</v>
      </c>
      <c r="P92" s="306">
        <f t="shared" si="9"/>
        <v>0</v>
      </c>
      <c r="Q92" s="101"/>
    </row>
    <row r="93" spans="2:17" ht="14.1" customHeight="1">
      <c r="B93" s="211" t="s">
        <v>964</v>
      </c>
      <c r="C93" s="301">
        <v>4.8881164375510197E-2</v>
      </c>
      <c r="D93" s="302">
        <v>0</v>
      </c>
      <c r="E93" s="302">
        <v>0</v>
      </c>
      <c r="F93" s="301">
        <v>3.7127380000000001E-2</v>
      </c>
      <c r="G93" s="301">
        <v>3.6046000000000002E-2</v>
      </c>
      <c r="H93" s="303">
        <f t="shared" si="5"/>
        <v>1.1753784375510196E-2</v>
      </c>
      <c r="I93" s="42"/>
      <c r="J93" s="304">
        <v>2.9701903999999999E-3</v>
      </c>
      <c r="K93" s="303">
        <f t="shared" si="6"/>
        <v>8.7835939755101962E-3</v>
      </c>
      <c r="L93" s="42"/>
      <c r="M93" s="170">
        <f t="shared" si="7"/>
        <v>0.21905551602972423</v>
      </c>
      <c r="N93" s="301">
        <v>9.0225045845704899E-2</v>
      </c>
      <c r="O93" s="305">
        <f t="shared" si="8"/>
        <v>0</v>
      </c>
      <c r="P93" s="306">
        <f t="shared" si="9"/>
        <v>0</v>
      </c>
      <c r="Q93" s="101"/>
    </row>
    <row r="94" spans="2:17" ht="14.1" customHeight="1">
      <c r="B94" s="211" t="s">
        <v>965</v>
      </c>
      <c r="C94" s="301">
        <v>3.9800000000000002E-2</v>
      </c>
      <c r="D94" s="302">
        <v>0</v>
      </c>
      <c r="E94" s="302">
        <v>0</v>
      </c>
      <c r="F94" s="301">
        <v>7.8990699999999994E-3</v>
      </c>
      <c r="G94" s="301">
        <v>7.6689999999999996E-3</v>
      </c>
      <c r="H94" s="303">
        <f t="shared" si="5"/>
        <v>3.1900930000000001E-2</v>
      </c>
      <c r="I94" s="42"/>
      <c r="J94" s="304">
        <v>6.3192559999999997E-4</v>
      </c>
      <c r="K94" s="303">
        <f t="shared" si="6"/>
        <v>3.1269004400000001E-2</v>
      </c>
      <c r="L94" s="42"/>
      <c r="M94" s="170">
        <f t="shared" si="7"/>
        <v>3.6653405846323501</v>
      </c>
      <c r="N94" s="301">
        <v>5.31683305876475E-2</v>
      </c>
      <c r="O94" s="305">
        <f t="shared" si="8"/>
        <v>0</v>
      </c>
      <c r="P94" s="306">
        <f t="shared" si="9"/>
        <v>0</v>
      </c>
      <c r="Q94" s="101"/>
    </row>
    <row r="95" spans="2:17" ht="14.1" customHeight="1">
      <c r="B95" s="211" t="s">
        <v>966</v>
      </c>
      <c r="C95" s="301">
        <v>0.616109984632353</v>
      </c>
      <c r="D95" s="302">
        <v>0</v>
      </c>
      <c r="E95" s="302">
        <v>0</v>
      </c>
      <c r="F95" s="301">
        <v>0.4017</v>
      </c>
      <c r="G95" s="301">
        <v>0.39</v>
      </c>
      <c r="H95" s="303">
        <f t="shared" si="5"/>
        <v>0.214409984632353</v>
      </c>
      <c r="I95" s="42"/>
      <c r="J95" s="304">
        <v>5.0666313762912599E-2</v>
      </c>
      <c r="K95" s="303">
        <f t="shared" si="6"/>
        <v>0.16374367086944042</v>
      </c>
      <c r="L95" s="42"/>
      <c r="M95" s="170">
        <f t="shared" si="7"/>
        <v>0.36197140655185761</v>
      </c>
      <c r="N95" s="301">
        <v>0.49576240847156899</v>
      </c>
      <c r="O95" s="305">
        <f t="shared" si="8"/>
        <v>0</v>
      </c>
      <c r="P95" s="306">
        <f t="shared" si="9"/>
        <v>0</v>
      </c>
      <c r="Q95" s="101"/>
    </row>
    <row r="96" spans="2:17" ht="14.1" customHeight="1">
      <c r="B96" s="211" t="s">
        <v>967</v>
      </c>
      <c r="C96" s="301">
        <v>0.350922403895918</v>
      </c>
      <c r="D96" s="302">
        <v>0</v>
      </c>
      <c r="E96" s="302">
        <v>0</v>
      </c>
      <c r="F96" s="301">
        <v>0.11814718</v>
      </c>
      <c r="G96" s="301">
        <v>0.114706</v>
      </c>
      <c r="H96" s="303">
        <f t="shared" si="5"/>
        <v>0.23277522389591798</v>
      </c>
      <c r="I96" s="42"/>
      <c r="J96" s="304">
        <v>9.4517743999999997E-3</v>
      </c>
      <c r="K96" s="303">
        <f t="shared" si="6"/>
        <v>0.22332344949591798</v>
      </c>
      <c r="L96" s="42"/>
      <c r="M96" s="170">
        <f t="shared" si="7"/>
        <v>1.7501981152277999</v>
      </c>
      <c r="N96" s="301">
        <v>0.31739882199292602</v>
      </c>
      <c r="O96" s="305">
        <f t="shared" si="8"/>
        <v>0</v>
      </c>
      <c r="P96" s="306">
        <f t="shared" si="9"/>
        <v>0</v>
      </c>
      <c r="Q96" s="101"/>
    </row>
    <row r="97" spans="2:17" ht="14.1" customHeight="1">
      <c r="B97" s="211" t="s">
        <v>968</v>
      </c>
      <c r="C97" s="301">
        <v>0.602946965317391</v>
      </c>
      <c r="D97" s="302">
        <v>0</v>
      </c>
      <c r="E97" s="302">
        <v>0</v>
      </c>
      <c r="F97" s="301">
        <v>0.50587523000000001</v>
      </c>
      <c r="G97" s="301">
        <v>0.49114099999999999</v>
      </c>
      <c r="H97" s="303">
        <f t="shared" si="5"/>
        <v>9.7071735317390995E-2</v>
      </c>
      <c r="I97" s="42"/>
      <c r="J97" s="304">
        <v>4.0470018400000002E-2</v>
      </c>
      <c r="K97" s="303">
        <f t="shared" si="6"/>
        <v>5.6601716917390993E-2</v>
      </c>
      <c r="L97" s="42"/>
      <c r="M97" s="170">
        <f t="shared" si="7"/>
        <v>0.10360063912544681</v>
      </c>
      <c r="N97" s="301">
        <v>0.58968512106299997</v>
      </c>
      <c r="O97" s="305">
        <f t="shared" si="8"/>
        <v>0</v>
      </c>
      <c r="P97" s="306">
        <f t="shared" si="9"/>
        <v>0</v>
      </c>
      <c r="Q97" s="101"/>
    </row>
    <row r="98" spans="2:17" ht="14.1" customHeight="1">
      <c r="B98" s="211" t="s">
        <v>969</v>
      </c>
      <c r="C98" s="301">
        <v>4.2627410000000001</v>
      </c>
      <c r="D98" s="302">
        <v>0</v>
      </c>
      <c r="E98" s="302">
        <v>0</v>
      </c>
      <c r="F98" s="301">
        <v>3.9638643600000001</v>
      </c>
      <c r="G98" s="301">
        <v>3.8484120000000002</v>
      </c>
      <c r="H98" s="303">
        <f t="shared" si="5"/>
        <v>0.29887664000000003</v>
      </c>
      <c r="I98" s="42"/>
      <c r="J98" s="304">
        <v>0.31710914880000002</v>
      </c>
      <c r="K98" s="303">
        <f t="shared" si="6"/>
        <v>-1.8232508799999991E-2</v>
      </c>
      <c r="L98" s="42"/>
      <c r="M98" s="170">
        <f t="shared" si="7"/>
        <v>-4.2589632387402343E-3</v>
      </c>
      <c r="N98" s="301">
        <v>5.4318172698558804</v>
      </c>
      <c r="O98" s="305">
        <f t="shared" si="8"/>
        <v>1.0133269028931441E-3</v>
      </c>
      <c r="P98" s="306">
        <f t="shared" si="9"/>
        <v>1.838050146693136E-6</v>
      </c>
      <c r="Q98" s="101"/>
    </row>
    <row r="99" spans="2:17" ht="14.1" customHeight="1">
      <c r="B99" s="211" t="s">
        <v>970</v>
      </c>
      <c r="C99" s="301">
        <v>6.8917736951648401</v>
      </c>
      <c r="D99" s="302">
        <v>0</v>
      </c>
      <c r="E99" s="302">
        <v>0</v>
      </c>
      <c r="F99" s="301">
        <v>7.0127158600000001</v>
      </c>
      <c r="G99" s="301">
        <v>6.8084619999999996</v>
      </c>
      <c r="H99" s="303">
        <f t="shared" si="5"/>
        <v>-0.12094216483516007</v>
      </c>
      <c r="I99" s="42"/>
      <c r="J99" s="304">
        <v>0.56101726880000002</v>
      </c>
      <c r="K99" s="303">
        <f t="shared" si="6"/>
        <v>-0.68195943363516009</v>
      </c>
      <c r="L99" s="42"/>
      <c r="M99" s="170">
        <f t="shared" si="7"/>
        <v>-9.004270708218251E-2</v>
      </c>
      <c r="N99" s="301">
        <v>14.4479184875916</v>
      </c>
      <c r="O99" s="305">
        <f t="shared" si="8"/>
        <v>2.6953160916387458E-3</v>
      </c>
      <c r="P99" s="306">
        <f t="shared" si="9"/>
        <v>2.1852784893697055E-3</v>
      </c>
      <c r="Q99" s="101"/>
    </row>
    <row r="100" spans="2:17" ht="14.1" customHeight="1">
      <c r="B100" s="211" t="s">
        <v>971</v>
      </c>
      <c r="C100" s="301">
        <v>0.59699999999999998</v>
      </c>
      <c r="D100" s="302">
        <v>0</v>
      </c>
      <c r="E100" s="302">
        <v>0</v>
      </c>
      <c r="F100" s="301">
        <v>0.67642778000000003</v>
      </c>
      <c r="G100" s="301">
        <v>0.65672600000000003</v>
      </c>
      <c r="H100" s="303">
        <f t="shared" si="5"/>
        <v>-7.9427780000000059E-2</v>
      </c>
      <c r="I100" s="42"/>
      <c r="J100" s="304">
        <v>5.4114222400000002E-2</v>
      </c>
      <c r="K100" s="303">
        <f t="shared" si="6"/>
        <v>-0.13354200240000005</v>
      </c>
      <c r="L100" s="42"/>
      <c r="M100" s="170">
        <f t="shared" si="7"/>
        <v>-0.18279852761550136</v>
      </c>
      <c r="N100" s="301">
        <v>0.99003566002299304</v>
      </c>
      <c r="O100" s="305">
        <f t="shared" si="8"/>
        <v>1.8469505126623807E-4</v>
      </c>
      <c r="P100" s="306">
        <f t="shared" si="9"/>
        <v>6.1716408602619161E-4</v>
      </c>
      <c r="Q100" s="101"/>
    </row>
    <row r="101" spans="2:17" ht="14.1" customHeight="1">
      <c r="B101" s="211" t="s">
        <v>972</v>
      </c>
      <c r="C101" s="301">
        <v>0.58704000000000001</v>
      </c>
      <c r="D101" s="302">
        <v>0</v>
      </c>
      <c r="E101" s="302">
        <v>0</v>
      </c>
      <c r="F101" s="301">
        <v>0.39472998999999998</v>
      </c>
      <c r="G101" s="301">
        <v>0.38323299999999999</v>
      </c>
      <c r="H101" s="303">
        <f t="shared" si="5"/>
        <v>0.19231001000000003</v>
      </c>
      <c r="I101" s="42"/>
      <c r="J101" s="304">
        <v>3.1578399200000003E-2</v>
      </c>
      <c r="K101" s="303">
        <f t="shared" si="6"/>
        <v>0.16073161080000004</v>
      </c>
      <c r="L101" s="42"/>
      <c r="M101" s="170">
        <f t="shared" si="7"/>
        <v>0.37703131083492186</v>
      </c>
      <c r="N101" s="301">
        <v>0.74921617515253502</v>
      </c>
      <c r="O101" s="305">
        <f t="shared" si="8"/>
        <v>0</v>
      </c>
      <c r="P101" s="306">
        <f t="shared" si="9"/>
        <v>0</v>
      </c>
      <c r="Q101" s="101"/>
    </row>
    <row r="102" spans="2:17" ht="14.1" customHeight="1">
      <c r="B102" s="211" t="s">
        <v>973</v>
      </c>
      <c r="C102" s="301">
        <v>0.39800000000000002</v>
      </c>
      <c r="D102" s="302">
        <v>0</v>
      </c>
      <c r="E102" s="302">
        <v>0</v>
      </c>
      <c r="F102" s="301">
        <v>0.32471986000000003</v>
      </c>
      <c r="G102" s="301">
        <v>0.31526199999999999</v>
      </c>
      <c r="H102" s="303">
        <f t="shared" si="5"/>
        <v>7.3280139999999994E-2</v>
      </c>
      <c r="I102" s="42"/>
      <c r="J102" s="304">
        <v>2.59775888E-2</v>
      </c>
      <c r="K102" s="303">
        <f t="shared" si="6"/>
        <v>4.7302551199999994E-2</v>
      </c>
      <c r="L102" s="42"/>
      <c r="M102" s="170">
        <f t="shared" si="7"/>
        <v>0.13488136672182141</v>
      </c>
      <c r="N102" s="301">
        <v>0.86198085457600304</v>
      </c>
      <c r="O102" s="305">
        <f t="shared" si="8"/>
        <v>0</v>
      </c>
      <c r="P102" s="306">
        <f t="shared" si="9"/>
        <v>0</v>
      </c>
      <c r="Q102" s="101"/>
    </row>
    <row r="103" spans="2:17" ht="14.1" customHeight="1">
      <c r="B103" s="211" t="s">
        <v>974</v>
      </c>
      <c r="C103" s="301">
        <v>5.7371999999999999E-2</v>
      </c>
      <c r="D103" s="302">
        <v>0</v>
      </c>
      <c r="E103" s="302">
        <v>0</v>
      </c>
      <c r="F103" s="301">
        <v>1.9920199999999999E-2</v>
      </c>
      <c r="G103" s="301">
        <v>1.934E-2</v>
      </c>
      <c r="H103" s="303">
        <f t="shared" si="5"/>
        <v>3.74518E-2</v>
      </c>
      <c r="I103" s="42"/>
      <c r="J103" s="304">
        <v>1.593616E-3</v>
      </c>
      <c r="K103" s="303">
        <f t="shared" si="6"/>
        <v>3.5858184000000001E-2</v>
      </c>
      <c r="L103" s="42"/>
      <c r="M103" s="170">
        <f t="shared" si="7"/>
        <v>1.6667514493941942</v>
      </c>
      <c r="N103" s="301">
        <v>0.114675945176408</v>
      </c>
      <c r="O103" s="305">
        <f t="shared" si="8"/>
        <v>0</v>
      </c>
      <c r="P103" s="306">
        <f t="shared" si="9"/>
        <v>0</v>
      </c>
      <c r="Q103" s="101"/>
    </row>
    <row r="104" spans="2:17" ht="14.1" customHeight="1">
      <c r="B104" s="211" t="s">
        <v>975</v>
      </c>
      <c r="C104" s="301">
        <v>1.7986343337875001E-2</v>
      </c>
      <c r="D104" s="302">
        <v>0</v>
      </c>
      <c r="E104" s="302">
        <v>0</v>
      </c>
      <c r="F104" s="301">
        <v>1.413057E-2</v>
      </c>
      <c r="G104" s="301">
        <v>1.3719E-2</v>
      </c>
      <c r="H104" s="303">
        <f t="shared" si="5"/>
        <v>3.8557733378750004E-3</v>
      </c>
      <c r="I104" s="42"/>
      <c r="J104" s="304">
        <v>1.1304456000000001E-3</v>
      </c>
      <c r="K104" s="303">
        <f t="shared" si="6"/>
        <v>2.7253277378750003E-3</v>
      </c>
      <c r="L104" s="42"/>
      <c r="M104" s="170">
        <f t="shared" si="7"/>
        <v>0.17858102037946938</v>
      </c>
      <c r="N104" s="301">
        <v>6.8805567105845095E-2</v>
      </c>
      <c r="O104" s="305">
        <f t="shared" si="8"/>
        <v>0</v>
      </c>
      <c r="P104" s="306">
        <f t="shared" si="9"/>
        <v>0</v>
      </c>
      <c r="Q104" s="101"/>
    </row>
    <row r="105" spans="2:17" ht="14.1" customHeight="1">
      <c r="B105" s="211" t="s">
        <v>976</v>
      </c>
      <c r="C105" s="301">
        <v>2.9544000000000001E-2</v>
      </c>
      <c r="D105" s="302">
        <v>0</v>
      </c>
      <c r="E105" s="302">
        <v>0</v>
      </c>
      <c r="F105" s="301">
        <v>1.0683160000000001E-2</v>
      </c>
      <c r="G105" s="301">
        <v>1.0371999999999999E-2</v>
      </c>
      <c r="H105" s="303">
        <f t="shared" si="5"/>
        <v>1.886084E-2</v>
      </c>
      <c r="I105" s="42"/>
      <c r="J105" s="304">
        <v>8.5465279999999996E-4</v>
      </c>
      <c r="K105" s="303">
        <f t="shared" si="6"/>
        <v>1.8006187199999999E-2</v>
      </c>
      <c r="L105" s="42"/>
      <c r="M105" s="170">
        <f t="shared" si="7"/>
        <v>1.560623968522006</v>
      </c>
      <c r="N105" s="301">
        <v>6.0154347892646599E-2</v>
      </c>
      <c r="O105" s="305">
        <f t="shared" si="8"/>
        <v>0</v>
      </c>
      <c r="P105" s="306">
        <f t="shared" si="9"/>
        <v>0</v>
      </c>
      <c r="Q105" s="101"/>
    </row>
    <row r="106" spans="2:17" ht="14.1" customHeight="1">
      <c r="B106" s="211" t="s">
        <v>977</v>
      </c>
      <c r="C106" s="301">
        <v>8.3893656729277996E-3</v>
      </c>
      <c r="D106" s="302">
        <v>0</v>
      </c>
      <c r="E106" s="302">
        <v>0</v>
      </c>
      <c r="F106" s="301">
        <v>1.362175E-2</v>
      </c>
      <c r="G106" s="301">
        <v>1.3225000000000001E-2</v>
      </c>
      <c r="H106" s="303">
        <f t="shared" si="5"/>
        <v>-5.2323843270722006E-3</v>
      </c>
      <c r="I106" s="42"/>
      <c r="J106" s="304">
        <v>1.39436602821379E-3</v>
      </c>
      <c r="K106" s="303">
        <f t="shared" si="6"/>
        <v>-6.6267503552859906E-3</v>
      </c>
      <c r="L106" s="42"/>
      <c r="M106" s="170">
        <f t="shared" si="7"/>
        <v>-0.44130921356993946</v>
      </c>
      <c r="N106" s="301">
        <v>3.8225315058802799E-2</v>
      </c>
      <c r="O106" s="305">
        <f t="shared" si="8"/>
        <v>7.131083060472509E-6</v>
      </c>
      <c r="P106" s="306">
        <f t="shared" si="9"/>
        <v>1.388805680896111E-4</v>
      </c>
      <c r="Q106" s="101"/>
    </row>
    <row r="107" spans="2:17" ht="14.1" customHeight="1">
      <c r="B107" s="211" t="s">
        <v>978</v>
      </c>
      <c r="C107" s="301">
        <v>1.4999999999999999E-2</v>
      </c>
      <c r="D107" s="302">
        <v>0</v>
      </c>
      <c r="E107" s="302">
        <v>0</v>
      </c>
      <c r="F107" s="301">
        <v>4.0324499999999999E-3</v>
      </c>
      <c r="G107" s="301">
        <v>3.9150000000000001E-3</v>
      </c>
      <c r="H107" s="303">
        <f t="shared" si="5"/>
        <v>1.096755E-2</v>
      </c>
      <c r="I107" s="42"/>
      <c r="J107" s="304">
        <v>3.2259600000000003E-4</v>
      </c>
      <c r="K107" s="303">
        <f t="shared" si="6"/>
        <v>1.0644954E-2</v>
      </c>
      <c r="L107" s="42"/>
      <c r="M107" s="170">
        <f t="shared" si="7"/>
        <v>2.444280496692802</v>
      </c>
      <c r="N107" s="301">
        <v>2.1166727988935801E-2</v>
      </c>
      <c r="O107" s="305">
        <f t="shared" si="8"/>
        <v>0</v>
      </c>
      <c r="P107" s="306">
        <f t="shared" si="9"/>
        <v>0</v>
      </c>
      <c r="Q107" s="101"/>
    </row>
    <row r="108" spans="2:17" ht="14.1" customHeight="1">
      <c r="B108" s="211" t="s">
        <v>979</v>
      </c>
      <c r="C108" s="301">
        <v>1.649</v>
      </c>
      <c r="D108" s="302">
        <v>0</v>
      </c>
      <c r="E108" s="302">
        <v>0</v>
      </c>
      <c r="F108" s="301">
        <v>1.24519275</v>
      </c>
      <c r="G108" s="301">
        <v>1.208925</v>
      </c>
      <c r="H108" s="303">
        <f t="shared" si="5"/>
        <v>0.40380725000000006</v>
      </c>
      <c r="I108" s="42"/>
      <c r="J108" s="304">
        <v>9.9615419999999996E-2</v>
      </c>
      <c r="K108" s="303">
        <f t="shared" si="6"/>
        <v>0.30419183000000005</v>
      </c>
      <c r="L108" s="42"/>
      <c r="M108" s="170">
        <f t="shared" si="7"/>
        <v>0.22619719063723423</v>
      </c>
      <c r="N108" s="301">
        <v>2.8722020559668802</v>
      </c>
      <c r="O108" s="305">
        <f t="shared" si="8"/>
        <v>0</v>
      </c>
      <c r="P108" s="306">
        <f t="shared" si="9"/>
        <v>0</v>
      </c>
      <c r="Q108" s="101"/>
    </row>
    <row r="109" spans="2:17" ht="14.1" customHeight="1">
      <c r="B109" s="211" t="s">
        <v>980</v>
      </c>
      <c r="C109" s="301">
        <v>0.52677426936875005</v>
      </c>
      <c r="D109" s="302">
        <v>0</v>
      </c>
      <c r="E109" s="302">
        <v>0</v>
      </c>
      <c r="F109" s="301">
        <v>0.30570297000000002</v>
      </c>
      <c r="G109" s="301">
        <v>0.29679899999999998</v>
      </c>
      <c r="H109" s="303">
        <f t="shared" si="5"/>
        <v>0.22107129936875003</v>
      </c>
      <c r="I109" s="42"/>
      <c r="J109" s="304">
        <v>2.44562376E-2</v>
      </c>
      <c r="K109" s="303">
        <f t="shared" si="6"/>
        <v>0.19661506176875004</v>
      </c>
      <c r="L109" s="42"/>
      <c r="M109" s="170">
        <f t="shared" si="7"/>
        <v>0.59551591245323199</v>
      </c>
      <c r="N109" s="301">
        <v>0.49487802737157799</v>
      </c>
      <c r="O109" s="305">
        <f t="shared" si="8"/>
        <v>0</v>
      </c>
      <c r="P109" s="306">
        <f t="shared" si="9"/>
        <v>0</v>
      </c>
      <c r="Q109" s="101"/>
    </row>
    <row r="110" spans="2:17" ht="14.1" customHeight="1">
      <c r="B110" s="211" t="s">
        <v>981</v>
      </c>
      <c r="C110" s="301">
        <v>0.86565000000000003</v>
      </c>
      <c r="D110" s="302">
        <v>0</v>
      </c>
      <c r="E110" s="302">
        <v>0</v>
      </c>
      <c r="F110" s="301">
        <v>0.35671062999999997</v>
      </c>
      <c r="G110" s="301">
        <v>0.34632099999999999</v>
      </c>
      <c r="H110" s="303">
        <f t="shared" si="5"/>
        <v>0.50893937</v>
      </c>
      <c r="I110" s="42"/>
      <c r="J110" s="304">
        <v>2.8536850400000001E-2</v>
      </c>
      <c r="K110" s="303">
        <f t="shared" si="6"/>
        <v>0.48040251960000002</v>
      </c>
      <c r="L110" s="42"/>
      <c r="M110" s="170">
        <f t="shared" si="7"/>
        <v>1.2469971746504382</v>
      </c>
      <c r="N110" s="301">
        <v>1.1313770979459601</v>
      </c>
      <c r="O110" s="305">
        <f t="shared" si="8"/>
        <v>0</v>
      </c>
      <c r="P110" s="306">
        <f t="shared" si="9"/>
        <v>0</v>
      </c>
      <c r="Q110" s="101"/>
    </row>
    <row r="111" spans="2:17" ht="14.1" customHeight="1">
      <c r="B111" s="211" t="s">
        <v>982</v>
      </c>
      <c r="C111" s="301">
        <v>6.2440698565565196</v>
      </c>
      <c r="D111" s="302">
        <v>0</v>
      </c>
      <c r="E111" s="302">
        <v>0</v>
      </c>
      <c r="F111" s="301">
        <v>3.44679818</v>
      </c>
      <c r="G111" s="301">
        <v>3.346406</v>
      </c>
      <c r="H111" s="303">
        <f t="shared" si="5"/>
        <v>2.7972716765565195</v>
      </c>
      <c r="I111" s="42"/>
      <c r="J111" s="304">
        <v>0.27574385439999999</v>
      </c>
      <c r="K111" s="303">
        <f t="shared" si="6"/>
        <v>2.5215278221565196</v>
      </c>
      <c r="L111" s="42"/>
      <c r="M111" s="170">
        <f t="shared" si="7"/>
        <v>0.67736718587865186</v>
      </c>
      <c r="N111" s="301">
        <v>8.42134552648211</v>
      </c>
      <c r="O111" s="305">
        <f t="shared" si="8"/>
        <v>0</v>
      </c>
      <c r="P111" s="306">
        <f t="shared" si="9"/>
        <v>0</v>
      </c>
      <c r="Q111" s="101"/>
    </row>
    <row r="112" spans="2:17" ht="14.1" customHeight="1">
      <c r="B112" s="211" t="s">
        <v>983</v>
      </c>
      <c r="C112" s="301">
        <v>2.1696665835375</v>
      </c>
      <c r="D112" s="302">
        <v>0</v>
      </c>
      <c r="E112" s="302">
        <v>0</v>
      </c>
      <c r="F112" s="301">
        <v>1.78227183</v>
      </c>
      <c r="G112" s="301">
        <v>1.730361</v>
      </c>
      <c r="H112" s="303">
        <f t="shared" si="5"/>
        <v>0.38739475353749997</v>
      </c>
      <c r="I112" s="42"/>
      <c r="J112" s="304">
        <v>0.14258174639999999</v>
      </c>
      <c r="K112" s="303">
        <f t="shared" si="6"/>
        <v>0.24481300713749998</v>
      </c>
      <c r="L112" s="42"/>
      <c r="M112" s="170">
        <f t="shared" si="7"/>
        <v>0.12718526236960162</v>
      </c>
      <c r="N112" s="301">
        <v>5.1248270282150097</v>
      </c>
      <c r="O112" s="305">
        <f t="shared" si="8"/>
        <v>0</v>
      </c>
      <c r="P112" s="306">
        <f t="shared" si="9"/>
        <v>0</v>
      </c>
      <c r="Q112" s="101"/>
    </row>
    <row r="113" spans="2:17" ht="14.1" customHeight="1">
      <c r="B113" s="211" t="s">
        <v>984</v>
      </c>
      <c r="C113" s="301">
        <v>2.9849999999999998E-3</v>
      </c>
      <c r="D113" s="302">
        <v>0</v>
      </c>
      <c r="E113" s="302">
        <v>0</v>
      </c>
      <c r="F113" s="301">
        <v>1.85297E-3</v>
      </c>
      <c r="G113" s="301">
        <v>1.799E-3</v>
      </c>
      <c r="H113" s="303">
        <f t="shared" si="5"/>
        <v>1.1320299999999998E-3</v>
      </c>
      <c r="I113" s="42"/>
      <c r="J113" s="304">
        <v>1.482376E-4</v>
      </c>
      <c r="K113" s="303">
        <f t="shared" si="6"/>
        <v>9.8379239999999975E-4</v>
      </c>
      <c r="L113" s="42"/>
      <c r="M113" s="170">
        <f t="shared" si="7"/>
        <v>0.4915993722990058</v>
      </c>
      <c r="N113" s="301">
        <v>1.59124767643594E-2</v>
      </c>
      <c r="O113" s="305">
        <f t="shared" si="8"/>
        <v>0</v>
      </c>
      <c r="P113" s="306">
        <f t="shared" si="9"/>
        <v>0</v>
      </c>
      <c r="Q113" s="101"/>
    </row>
    <row r="114" spans="2:17" ht="14.1" customHeight="1">
      <c r="B114" s="211" t="s">
        <v>985</v>
      </c>
      <c r="C114" s="301">
        <v>1.1939999999999999E-2</v>
      </c>
      <c r="D114" s="302">
        <v>0</v>
      </c>
      <c r="E114" s="302">
        <v>0</v>
      </c>
      <c r="F114" s="301">
        <v>9.7654300000000003E-3</v>
      </c>
      <c r="G114" s="301">
        <v>9.4809999999999998E-3</v>
      </c>
      <c r="H114" s="303">
        <f t="shared" si="5"/>
        <v>2.1745699999999989E-3</v>
      </c>
      <c r="I114" s="42"/>
      <c r="J114" s="304">
        <v>7.8123440000000004E-4</v>
      </c>
      <c r="K114" s="303">
        <f t="shared" si="6"/>
        <v>1.3933355999999988E-3</v>
      </c>
      <c r="L114" s="42"/>
      <c r="M114" s="170">
        <f t="shared" si="7"/>
        <v>0.13211149489121876</v>
      </c>
      <c r="N114" s="301">
        <v>2.7051210499411001E-2</v>
      </c>
      <c r="O114" s="305">
        <f t="shared" si="8"/>
        <v>0</v>
      </c>
      <c r="P114" s="306">
        <f t="shared" si="9"/>
        <v>0</v>
      </c>
      <c r="Q114" s="101"/>
    </row>
    <row r="115" spans="2:17" ht="14.1" customHeight="1">
      <c r="B115" s="211" t="s">
        <v>986</v>
      </c>
      <c r="C115" s="301">
        <v>0.61292000000000002</v>
      </c>
      <c r="D115" s="302">
        <v>0</v>
      </c>
      <c r="E115" s="302">
        <v>0</v>
      </c>
      <c r="F115" s="301">
        <v>0.44684901999999999</v>
      </c>
      <c r="G115" s="301">
        <v>0.433834</v>
      </c>
      <c r="H115" s="303">
        <f t="shared" si="5"/>
        <v>0.16607098000000003</v>
      </c>
      <c r="I115" s="42"/>
      <c r="J115" s="304">
        <v>3.8199573544831E-2</v>
      </c>
      <c r="K115" s="303">
        <f t="shared" si="6"/>
        <v>0.12787140645516903</v>
      </c>
      <c r="L115" s="42"/>
      <c r="M115" s="170">
        <f t="shared" si="7"/>
        <v>0.26362597099944052</v>
      </c>
      <c r="N115" s="301">
        <v>1.01998976059544</v>
      </c>
      <c r="O115" s="305">
        <f t="shared" si="8"/>
        <v>0</v>
      </c>
      <c r="P115" s="306">
        <f t="shared" si="9"/>
        <v>0</v>
      </c>
      <c r="Q115" s="101"/>
    </row>
    <row r="116" spans="2:17" ht="14.1" customHeight="1">
      <c r="B116" s="211" t="s">
        <v>987</v>
      </c>
      <c r="C116" s="301">
        <v>2.9849999999999998E-3</v>
      </c>
      <c r="D116" s="302">
        <v>0</v>
      </c>
      <c r="E116" s="302">
        <v>0</v>
      </c>
      <c r="F116" s="301">
        <v>1.3060400000000001E-3</v>
      </c>
      <c r="G116" s="301">
        <v>1.268E-3</v>
      </c>
      <c r="H116" s="303">
        <f t="shared" si="5"/>
        <v>1.6789599999999997E-3</v>
      </c>
      <c r="I116" s="42"/>
      <c r="J116" s="304">
        <v>1.044832E-4</v>
      </c>
      <c r="K116" s="303">
        <f t="shared" si="6"/>
        <v>1.5744767999999998E-3</v>
      </c>
      <c r="L116" s="42"/>
      <c r="M116" s="170">
        <f t="shared" si="7"/>
        <v>1.1162360179541888</v>
      </c>
      <c r="N116" s="301">
        <v>1.1138733735051601E-2</v>
      </c>
      <c r="O116" s="305">
        <f t="shared" si="8"/>
        <v>0</v>
      </c>
      <c r="P116" s="306">
        <f t="shared" si="9"/>
        <v>0</v>
      </c>
      <c r="Q116" s="101"/>
    </row>
    <row r="117" spans="2:17" ht="14.1" customHeight="1">
      <c r="B117" s="211" t="s">
        <v>988</v>
      </c>
      <c r="C117" s="301">
        <v>0.97</v>
      </c>
      <c r="D117" s="302">
        <v>0</v>
      </c>
      <c r="E117" s="302">
        <v>0</v>
      </c>
      <c r="F117" s="301">
        <v>1.04642747</v>
      </c>
      <c r="G117" s="301">
        <v>1.015949</v>
      </c>
      <c r="H117" s="303">
        <f t="shared" si="5"/>
        <v>-7.6427470000000053E-2</v>
      </c>
      <c r="I117" s="42"/>
      <c r="J117" s="304">
        <v>0.12924578260303801</v>
      </c>
      <c r="K117" s="303">
        <f t="shared" si="6"/>
        <v>-0.20567325260303806</v>
      </c>
      <c r="L117" s="42"/>
      <c r="M117" s="170">
        <f t="shared" si="7"/>
        <v>-0.17494082828512125</v>
      </c>
      <c r="N117" s="301">
        <v>1.67717505096348</v>
      </c>
      <c r="O117" s="305">
        <f t="shared" si="8"/>
        <v>3.128836106903071E-4</v>
      </c>
      <c r="P117" s="306">
        <f t="shared" si="9"/>
        <v>9.5755818219567896E-4</v>
      </c>
      <c r="Q117" s="101"/>
    </row>
    <row r="118" spans="2:17" ht="14.1" customHeight="1">
      <c r="B118" s="211" t="s">
        <v>989</v>
      </c>
      <c r="C118" s="301">
        <v>1.2513000000000001</v>
      </c>
      <c r="D118" s="302">
        <v>0</v>
      </c>
      <c r="E118" s="302">
        <v>0</v>
      </c>
      <c r="F118" s="301">
        <v>0.77465476</v>
      </c>
      <c r="G118" s="301">
        <v>0.75209199999999998</v>
      </c>
      <c r="H118" s="303">
        <f t="shared" si="5"/>
        <v>0.47664524000000008</v>
      </c>
      <c r="I118" s="42"/>
      <c r="J118" s="304">
        <v>6.1972380799999997E-2</v>
      </c>
      <c r="K118" s="303">
        <f t="shared" si="6"/>
        <v>0.41467285920000008</v>
      </c>
      <c r="L118" s="42"/>
      <c r="M118" s="170">
        <f t="shared" si="7"/>
        <v>0.49564834676948372</v>
      </c>
      <c r="N118" s="301">
        <v>1.4610351157867301</v>
      </c>
      <c r="O118" s="305">
        <f t="shared" si="8"/>
        <v>0</v>
      </c>
      <c r="P118" s="306">
        <f t="shared" si="9"/>
        <v>0</v>
      </c>
      <c r="Q118" s="101"/>
    </row>
    <row r="119" spans="2:17" ht="14.1" customHeight="1">
      <c r="B119" s="211" t="s">
        <v>990</v>
      </c>
      <c r="C119" s="301">
        <v>0.38212559581910099</v>
      </c>
      <c r="D119" s="302">
        <v>0</v>
      </c>
      <c r="E119" s="302">
        <v>0</v>
      </c>
      <c r="F119" s="301">
        <v>0.82969177999999999</v>
      </c>
      <c r="G119" s="301">
        <v>0.80552599999999996</v>
      </c>
      <c r="H119" s="303">
        <f t="shared" si="5"/>
        <v>-0.447566184180899</v>
      </c>
      <c r="I119" s="42"/>
      <c r="J119" s="304">
        <v>8.6541699216288306E-2</v>
      </c>
      <c r="K119" s="303">
        <f t="shared" si="6"/>
        <v>-0.53410788339718729</v>
      </c>
      <c r="L119" s="42"/>
      <c r="M119" s="170">
        <f t="shared" si="7"/>
        <v>-0.58293862373817984</v>
      </c>
      <c r="N119" s="301">
        <v>1.4814515867618601</v>
      </c>
      <c r="O119" s="305">
        <f t="shared" si="8"/>
        <v>2.7637062765908542E-4</v>
      </c>
      <c r="P119" s="306">
        <f t="shared" si="9"/>
        <v>9.3915558918580572E-3</v>
      </c>
      <c r="Q119" s="101"/>
    </row>
    <row r="120" spans="2:17" ht="14.1" customHeight="1">
      <c r="B120" s="211" t="s">
        <v>991</v>
      </c>
      <c r="C120" s="301">
        <v>125.55207414716</v>
      </c>
      <c r="D120" s="302">
        <v>0</v>
      </c>
      <c r="E120" s="302">
        <v>0</v>
      </c>
      <c r="F120" s="301">
        <v>134.81313825999999</v>
      </c>
      <c r="G120" s="301">
        <v>130.88654199999999</v>
      </c>
      <c r="H120" s="303">
        <f t="shared" si="5"/>
        <v>-9.2610641128399891</v>
      </c>
      <c r="I120" s="42"/>
      <c r="J120" s="304">
        <v>10.785051060800001</v>
      </c>
      <c r="K120" s="303">
        <f t="shared" si="6"/>
        <v>-20.04611517363999</v>
      </c>
      <c r="L120" s="42"/>
      <c r="M120" s="170">
        <f t="shared" si="7"/>
        <v>-0.13768107465589358</v>
      </c>
      <c r="N120" s="301">
        <v>375.46525705100299</v>
      </c>
      <c r="O120" s="305">
        <f t="shared" si="8"/>
        <v>7.0044522333787163E-2</v>
      </c>
      <c r="P120" s="306">
        <f t="shared" si="9"/>
        <v>0.13277694511343094</v>
      </c>
      <c r="Q120" s="101"/>
    </row>
    <row r="121" spans="2:17" ht="14.1" customHeight="1">
      <c r="B121" s="211" t="s">
        <v>992</v>
      </c>
      <c r="C121" s="301">
        <v>15.4341805559263</v>
      </c>
      <c r="D121" s="302">
        <v>0</v>
      </c>
      <c r="E121" s="302">
        <v>0</v>
      </c>
      <c r="F121" s="301">
        <v>11.59081042</v>
      </c>
      <c r="G121" s="301">
        <v>11.253214</v>
      </c>
      <c r="H121" s="303">
        <f t="shared" si="5"/>
        <v>3.8433701359262997</v>
      </c>
      <c r="I121" s="42"/>
      <c r="J121" s="304">
        <v>1.0173092963267401</v>
      </c>
      <c r="K121" s="303">
        <f t="shared" si="6"/>
        <v>2.8260608395995597</v>
      </c>
      <c r="L121" s="42"/>
      <c r="M121" s="170">
        <f t="shared" si="7"/>
        <v>0.22414609816402556</v>
      </c>
      <c r="N121" s="301">
        <v>33.259254412074696</v>
      </c>
      <c r="O121" s="305">
        <f t="shared" si="8"/>
        <v>0</v>
      </c>
      <c r="P121" s="306">
        <f t="shared" si="9"/>
        <v>0</v>
      </c>
      <c r="Q121" s="101"/>
    </row>
    <row r="122" spans="2:17" ht="14.1" customHeight="1">
      <c r="B122" s="211" t="s">
        <v>993</v>
      </c>
      <c r="C122" s="301">
        <v>18.553319752392898</v>
      </c>
      <c r="D122" s="302">
        <v>0</v>
      </c>
      <c r="E122" s="302">
        <v>0</v>
      </c>
      <c r="F122" s="301">
        <v>12.744900700000001</v>
      </c>
      <c r="G122" s="301">
        <v>12.37369</v>
      </c>
      <c r="H122" s="303">
        <f t="shared" si="5"/>
        <v>5.8084190523928978</v>
      </c>
      <c r="I122" s="42"/>
      <c r="J122" s="304">
        <v>1.019592056</v>
      </c>
      <c r="K122" s="303">
        <f t="shared" si="6"/>
        <v>4.7888269963928973</v>
      </c>
      <c r="L122" s="42"/>
      <c r="M122" s="170">
        <f t="shared" si="7"/>
        <v>0.34791162168365608</v>
      </c>
      <c r="N122" s="301">
        <v>35.382684392262703</v>
      </c>
      <c r="O122" s="305">
        <f t="shared" si="8"/>
        <v>0</v>
      </c>
      <c r="P122" s="306">
        <f t="shared" si="9"/>
        <v>0</v>
      </c>
      <c r="Q122" s="101"/>
    </row>
    <row r="123" spans="2:17" ht="14.1" customHeight="1">
      <c r="B123" s="211" t="s">
        <v>994</v>
      </c>
      <c r="C123" s="301">
        <v>1.94</v>
      </c>
      <c r="D123" s="302">
        <v>0</v>
      </c>
      <c r="E123" s="302">
        <v>0</v>
      </c>
      <c r="F123" s="301">
        <v>1.80392449</v>
      </c>
      <c r="G123" s="301">
        <v>1.7513829999999999</v>
      </c>
      <c r="H123" s="303">
        <f t="shared" si="5"/>
        <v>0.13607550999999996</v>
      </c>
      <c r="I123" s="42"/>
      <c r="J123" s="304">
        <v>0.14431395920000001</v>
      </c>
      <c r="K123" s="303">
        <f t="shared" si="6"/>
        <v>-8.2384492000000531E-3</v>
      </c>
      <c r="L123" s="42"/>
      <c r="M123" s="170">
        <f t="shared" si="7"/>
        <v>-4.2286657484780603E-3</v>
      </c>
      <c r="N123" s="301">
        <v>4.3914681040703201</v>
      </c>
      <c r="O123" s="305">
        <f t="shared" si="8"/>
        <v>8.1924566898578194E-4</v>
      </c>
      <c r="P123" s="306">
        <f t="shared" si="9"/>
        <v>1.4649434834094447E-6</v>
      </c>
      <c r="Q123" s="101"/>
    </row>
    <row r="124" spans="2:17" ht="14.1" customHeight="1">
      <c r="B124" s="211" t="s">
        <v>995</v>
      </c>
      <c r="C124" s="301">
        <v>7.80091101774783</v>
      </c>
      <c r="D124" s="302">
        <v>0</v>
      </c>
      <c r="E124" s="302">
        <v>0</v>
      </c>
      <c r="F124" s="301">
        <v>7.48892297</v>
      </c>
      <c r="G124" s="301">
        <v>7.2707990000000002</v>
      </c>
      <c r="H124" s="303">
        <f t="shared" si="5"/>
        <v>0.31198804774783007</v>
      </c>
      <c r="I124" s="42"/>
      <c r="J124" s="304">
        <v>0.59911383760000003</v>
      </c>
      <c r="K124" s="303">
        <f t="shared" si="6"/>
        <v>-0.28712578985216997</v>
      </c>
      <c r="L124" s="42"/>
      <c r="M124" s="170">
        <f t="shared" si="7"/>
        <v>-3.5500059740377232E-2</v>
      </c>
      <c r="N124" s="301">
        <v>18.220593835244799</v>
      </c>
      <c r="O124" s="305">
        <f t="shared" si="8"/>
        <v>3.3991235350287114E-3</v>
      </c>
      <c r="P124" s="306">
        <f t="shared" si="9"/>
        <v>4.2837598526415438E-4</v>
      </c>
      <c r="Q124" s="101"/>
    </row>
    <row r="125" spans="2:17" ht="14.1" customHeight="1">
      <c r="B125" s="211" t="s">
        <v>996</v>
      </c>
      <c r="C125" s="301">
        <v>0.44774999999999998</v>
      </c>
      <c r="D125" s="302">
        <v>0</v>
      </c>
      <c r="E125" s="302">
        <v>0</v>
      </c>
      <c r="F125" s="301">
        <v>0.28679732000000002</v>
      </c>
      <c r="G125" s="301">
        <v>0.27844400000000002</v>
      </c>
      <c r="H125" s="303">
        <f t="shared" si="5"/>
        <v>0.16095267999999996</v>
      </c>
      <c r="I125" s="42"/>
      <c r="J125" s="304">
        <v>2.2943785599999999E-2</v>
      </c>
      <c r="K125" s="303">
        <f t="shared" si="6"/>
        <v>0.13800889439999997</v>
      </c>
      <c r="L125" s="42"/>
      <c r="M125" s="170">
        <f t="shared" si="7"/>
        <v>0.44556209009670417</v>
      </c>
      <c r="N125" s="301">
        <v>0.79327451373647695</v>
      </c>
      <c r="O125" s="305">
        <f t="shared" si="8"/>
        <v>0</v>
      </c>
      <c r="P125" s="306">
        <f t="shared" si="9"/>
        <v>0</v>
      </c>
      <c r="Q125" s="101"/>
    </row>
    <row r="126" spans="2:17" ht="14.1" customHeight="1">
      <c r="B126" s="211" t="s">
        <v>997</v>
      </c>
      <c r="C126" s="301">
        <v>19.613889344956998</v>
      </c>
      <c r="D126" s="302">
        <v>0</v>
      </c>
      <c r="E126" s="302">
        <v>0</v>
      </c>
      <c r="F126" s="301">
        <v>17.237349729999998</v>
      </c>
      <c r="G126" s="301">
        <v>16.735291</v>
      </c>
      <c r="H126" s="303">
        <f t="shared" si="5"/>
        <v>2.3765396149570002</v>
      </c>
      <c r="I126" s="42"/>
      <c r="J126" s="304">
        <v>1.42949860266697</v>
      </c>
      <c r="K126" s="303">
        <f t="shared" si="6"/>
        <v>0.94704101229003013</v>
      </c>
      <c r="L126" s="42"/>
      <c r="M126" s="170">
        <f t="shared" si="7"/>
        <v>5.0733846196880976E-2</v>
      </c>
      <c r="N126" s="301">
        <v>26.3753545312337</v>
      </c>
      <c r="O126" s="305">
        <f t="shared" si="8"/>
        <v>0</v>
      </c>
      <c r="P126" s="306">
        <f t="shared" si="9"/>
        <v>0</v>
      </c>
      <c r="Q126" s="101"/>
    </row>
    <row r="127" spans="2:17" ht="14.1" customHeight="1">
      <c r="B127" s="211" t="s">
        <v>998</v>
      </c>
      <c r="C127" s="301">
        <v>35.155598940255302</v>
      </c>
      <c r="D127" s="302">
        <v>0</v>
      </c>
      <c r="E127" s="302">
        <v>0</v>
      </c>
      <c r="F127" s="301">
        <v>32.180937870000001</v>
      </c>
      <c r="G127" s="301">
        <v>31.243628999999999</v>
      </c>
      <c r="H127" s="303">
        <f t="shared" si="5"/>
        <v>2.9746610702553014</v>
      </c>
      <c r="I127" s="42"/>
      <c r="J127" s="304">
        <v>2.5744750295999999</v>
      </c>
      <c r="K127" s="303">
        <f t="shared" si="6"/>
        <v>0.4001860406553015</v>
      </c>
      <c r="L127" s="42"/>
      <c r="M127" s="170">
        <f t="shared" si="7"/>
        <v>1.1514351500048132E-2</v>
      </c>
      <c r="N127" s="301">
        <v>47.013764952202301</v>
      </c>
      <c r="O127" s="305">
        <f t="shared" si="8"/>
        <v>0</v>
      </c>
      <c r="P127" s="306">
        <f t="shared" si="9"/>
        <v>0</v>
      </c>
      <c r="Q127" s="101"/>
    </row>
    <row r="128" spans="2:17" ht="14.1" customHeight="1">
      <c r="B128" s="211" t="s">
        <v>999</v>
      </c>
      <c r="C128" s="301">
        <v>9.9699999999999997E-2</v>
      </c>
      <c r="D128" s="302">
        <v>0</v>
      </c>
      <c r="E128" s="302">
        <v>0</v>
      </c>
      <c r="F128" s="301">
        <v>2.4176159999999999E-2</v>
      </c>
      <c r="G128" s="301">
        <v>2.3472E-2</v>
      </c>
      <c r="H128" s="303">
        <f t="shared" si="5"/>
        <v>7.5523839999999995E-2</v>
      </c>
      <c r="I128" s="42"/>
      <c r="J128" s="304">
        <v>1.9340927999999999E-3</v>
      </c>
      <c r="K128" s="303">
        <f t="shared" si="6"/>
        <v>7.35897472E-2</v>
      </c>
      <c r="L128" s="42"/>
      <c r="M128" s="170">
        <f t="shared" si="7"/>
        <v>2.8184233896042556</v>
      </c>
      <c r="N128" s="301">
        <v>7.6385372886178096E-2</v>
      </c>
      <c r="O128" s="305">
        <f t="shared" si="8"/>
        <v>0</v>
      </c>
      <c r="P128" s="306">
        <f t="shared" si="9"/>
        <v>0</v>
      </c>
      <c r="Q128" s="101"/>
    </row>
    <row r="129" spans="2:17" ht="14.1" customHeight="1">
      <c r="B129" s="211" t="s">
        <v>1000</v>
      </c>
      <c r="C129" s="301">
        <v>15.212120508442499</v>
      </c>
      <c r="D129" s="302">
        <v>0</v>
      </c>
      <c r="E129" s="302">
        <v>0</v>
      </c>
      <c r="F129" s="301">
        <v>12.96083608</v>
      </c>
      <c r="G129" s="301">
        <v>12.583335999999999</v>
      </c>
      <c r="H129" s="303">
        <f t="shared" si="5"/>
        <v>2.2512844284424993</v>
      </c>
      <c r="I129" s="42"/>
      <c r="J129" s="304">
        <v>1.0368668863999999</v>
      </c>
      <c r="K129" s="303">
        <f t="shared" si="6"/>
        <v>1.2144175420424994</v>
      </c>
      <c r="L129" s="42"/>
      <c r="M129" s="170">
        <f t="shared" si="7"/>
        <v>8.6758344919704314E-2</v>
      </c>
      <c r="N129" s="301">
        <v>20.714317735845398</v>
      </c>
      <c r="O129" s="305">
        <f t="shared" si="8"/>
        <v>0</v>
      </c>
      <c r="P129" s="306">
        <f t="shared" si="9"/>
        <v>0</v>
      </c>
      <c r="Q129" s="101"/>
    </row>
    <row r="130" spans="2:17" ht="14.1" customHeight="1">
      <c r="B130" s="211" t="s">
        <v>1001</v>
      </c>
      <c r="C130" s="301">
        <v>19.061931358488501</v>
      </c>
      <c r="D130" s="302">
        <v>0</v>
      </c>
      <c r="E130" s="302">
        <v>0</v>
      </c>
      <c r="F130" s="301">
        <v>15.795934770000001</v>
      </c>
      <c r="G130" s="301">
        <v>15.335858999999999</v>
      </c>
      <c r="H130" s="303">
        <f t="shared" si="5"/>
        <v>3.2659965884885001</v>
      </c>
      <c r="I130" s="42"/>
      <c r="J130" s="304">
        <v>1.3872202395002899</v>
      </c>
      <c r="K130" s="303">
        <f t="shared" si="6"/>
        <v>1.8787763489882101</v>
      </c>
      <c r="L130" s="42"/>
      <c r="M130" s="170">
        <f t="shared" si="7"/>
        <v>0.1093382645939855</v>
      </c>
      <c r="N130" s="301">
        <v>36.3006191068758</v>
      </c>
      <c r="O130" s="305">
        <f t="shared" si="8"/>
        <v>0</v>
      </c>
      <c r="P130" s="306">
        <f t="shared" si="9"/>
        <v>0</v>
      </c>
      <c r="Q130" s="101"/>
    </row>
    <row r="131" spans="2:17" ht="14.1" customHeight="1">
      <c r="B131" s="211" t="s">
        <v>1002</v>
      </c>
      <c r="C131" s="301">
        <v>0.4</v>
      </c>
      <c r="D131" s="302">
        <v>0</v>
      </c>
      <c r="E131" s="302">
        <v>0</v>
      </c>
      <c r="F131" s="301">
        <v>0.16474953000000001</v>
      </c>
      <c r="G131" s="301">
        <v>0.15995100000000001</v>
      </c>
      <c r="H131" s="303">
        <f t="shared" si="5"/>
        <v>0.23525047000000002</v>
      </c>
      <c r="I131" s="42"/>
      <c r="J131" s="304">
        <v>1.31799624E-2</v>
      </c>
      <c r="K131" s="303">
        <f t="shared" si="6"/>
        <v>0.22207050760000002</v>
      </c>
      <c r="L131" s="42"/>
      <c r="M131" s="170">
        <f t="shared" si="7"/>
        <v>1.2480814990511377</v>
      </c>
      <c r="N131" s="301">
        <v>0.135385731961949</v>
      </c>
      <c r="O131" s="305">
        <f t="shared" si="8"/>
        <v>0</v>
      </c>
      <c r="P131" s="306">
        <f t="shared" si="9"/>
        <v>0</v>
      </c>
      <c r="Q131" s="101"/>
    </row>
    <row r="132" spans="2:17" ht="14.1" customHeight="1">
      <c r="B132" s="211" t="s">
        <v>1003</v>
      </c>
      <c r="C132" s="301">
        <v>0.39944000000000002</v>
      </c>
      <c r="D132" s="302">
        <v>0</v>
      </c>
      <c r="E132" s="302">
        <v>0</v>
      </c>
      <c r="F132" s="301">
        <v>0.28389683999999998</v>
      </c>
      <c r="G132" s="301">
        <v>0.27562799999999998</v>
      </c>
      <c r="H132" s="303">
        <f t="shared" si="5"/>
        <v>0.11554316000000003</v>
      </c>
      <c r="I132" s="42"/>
      <c r="J132" s="304">
        <v>2.27117472E-2</v>
      </c>
      <c r="K132" s="303">
        <f t="shared" si="6"/>
        <v>9.283141280000004E-2</v>
      </c>
      <c r="L132" s="42"/>
      <c r="M132" s="170">
        <f t="shared" si="7"/>
        <v>0.30276846988452527</v>
      </c>
      <c r="N132" s="301">
        <v>0.92388236686606096</v>
      </c>
      <c r="O132" s="305">
        <f t="shared" si="8"/>
        <v>0</v>
      </c>
      <c r="P132" s="306">
        <f t="shared" si="9"/>
        <v>0</v>
      </c>
      <c r="Q132" s="101"/>
    </row>
    <row r="133" spans="2:17" ht="14.1" customHeight="1">
      <c r="B133" s="211" t="s">
        <v>1004</v>
      </c>
      <c r="C133" s="301">
        <v>0.24479320226127299</v>
      </c>
      <c r="D133" s="302">
        <v>0</v>
      </c>
      <c r="E133" s="302">
        <v>0</v>
      </c>
      <c r="F133" s="301">
        <v>0.18698825999999999</v>
      </c>
      <c r="G133" s="301">
        <v>0.18154200000000001</v>
      </c>
      <c r="H133" s="303">
        <f t="shared" si="5"/>
        <v>5.7804942261273001E-2</v>
      </c>
      <c r="I133" s="42"/>
      <c r="J133" s="304">
        <v>1.49590608E-2</v>
      </c>
      <c r="K133" s="303">
        <f t="shared" si="6"/>
        <v>4.2845881461273001E-2</v>
      </c>
      <c r="L133" s="42"/>
      <c r="M133" s="170">
        <f t="shared" si="7"/>
        <v>0.21216365382586944</v>
      </c>
      <c r="N133" s="301">
        <v>0.34481053609058898</v>
      </c>
      <c r="O133" s="305">
        <f t="shared" si="8"/>
        <v>0</v>
      </c>
      <c r="P133" s="306">
        <f t="shared" si="9"/>
        <v>0</v>
      </c>
      <c r="Q133" s="101"/>
    </row>
    <row r="134" spans="2:17" ht="14.1" customHeight="1">
      <c r="B134" s="211" t="s">
        <v>1005</v>
      </c>
      <c r="C134" s="301">
        <v>0.114186774157042</v>
      </c>
      <c r="D134" s="302">
        <v>0</v>
      </c>
      <c r="E134" s="302">
        <v>0</v>
      </c>
      <c r="F134" s="301">
        <v>7.4874819999999995E-2</v>
      </c>
      <c r="G134" s="301">
        <v>7.2693999999999995E-2</v>
      </c>
      <c r="H134" s="303">
        <f t="shared" si="5"/>
        <v>3.9311954157042001E-2</v>
      </c>
      <c r="I134" s="42"/>
      <c r="J134" s="304">
        <v>5.9899856E-3</v>
      </c>
      <c r="K134" s="303">
        <f t="shared" si="6"/>
        <v>3.3321968557042003E-2</v>
      </c>
      <c r="L134" s="42"/>
      <c r="M134" s="170">
        <f t="shared" si="7"/>
        <v>0.41207010033351277</v>
      </c>
      <c r="N134" s="301">
        <v>0.230578824747695</v>
      </c>
      <c r="O134" s="305">
        <f t="shared" si="8"/>
        <v>0</v>
      </c>
      <c r="P134" s="306">
        <f t="shared" si="9"/>
        <v>0</v>
      </c>
      <c r="Q134" s="101"/>
    </row>
    <row r="135" spans="2:17" ht="14.1" customHeight="1">
      <c r="B135" s="211" t="s">
        <v>1006</v>
      </c>
      <c r="C135" s="301">
        <v>9.9180000000000004E-2</v>
      </c>
      <c r="D135" s="302">
        <v>0</v>
      </c>
      <c r="E135" s="302">
        <v>0</v>
      </c>
      <c r="F135" s="301">
        <v>3.9104979999999998E-2</v>
      </c>
      <c r="G135" s="301">
        <v>3.7966E-2</v>
      </c>
      <c r="H135" s="303">
        <f t="shared" si="5"/>
        <v>6.0075020000000007E-2</v>
      </c>
      <c r="I135" s="42"/>
      <c r="J135" s="304">
        <v>3.1283983999999998E-3</v>
      </c>
      <c r="K135" s="303">
        <f t="shared" si="6"/>
        <v>5.6946621600000004E-2</v>
      </c>
      <c r="L135" s="42"/>
      <c r="M135" s="170">
        <f t="shared" si="7"/>
        <v>1.3483794988089326</v>
      </c>
      <c r="N135" s="301">
        <v>6.1346659795258301E-2</v>
      </c>
      <c r="O135" s="305">
        <f t="shared" si="8"/>
        <v>0</v>
      </c>
      <c r="P135" s="306">
        <f t="shared" si="9"/>
        <v>0</v>
      </c>
      <c r="Q135" s="101"/>
    </row>
    <row r="136" spans="2:17" ht="14.1" customHeight="1">
      <c r="B136" s="211" t="s">
        <v>1007</v>
      </c>
      <c r="C136" s="301">
        <v>9.919E-2</v>
      </c>
      <c r="D136" s="302">
        <v>0</v>
      </c>
      <c r="E136" s="302">
        <v>0</v>
      </c>
      <c r="F136" s="301">
        <v>8.6120360000000007E-2</v>
      </c>
      <c r="G136" s="301">
        <v>8.3612000000000006E-2</v>
      </c>
      <c r="H136" s="303">
        <f t="shared" si="5"/>
        <v>1.3069639999999993E-2</v>
      </c>
      <c r="I136" s="42"/>
      <c r="J136" s="304">
        <v>6.8896288000000003E-3</v>
      </c>
      <c r="K136" s="303">
        <f t="shared" si="6"/>
        <v>6.1800111999999931E-3</v>
      </c>
      <c r="L136" s="42"/>
      <c r="M136" s="170">
        <f t="shared" si="7"/>
        <v>6.6444596754966945E-2</v>
      </c>
      <c r="N136" s="301">
        <v>0.217886412376262</v>
      </c>
      <c r="O136" s="305">
        <f t="shared" si="8"/>
        <v>0</v>
      </c>
      <c r="P136" s="306">
        <f t="shared" si="9"/>
        <v>0</v>
      </c>
      <c r="Q136" s="101"/>
    </row>
    <row r="137" spans="2:17" ht="14.1" customHeight="1">
      <c r="B137" s="211" t="s">
        <v>1008</v>
      </c>
      <c r="C137" s="301">
        <v>9.9379999999999996E-2</v>
      </c>
      <c r="D137" s="302">
        <v>0</v>
      </c>
      <c r="E137" s="302">
        <v>0</v>
      </c>
      <c r="F137" s="301">
        <v>9.5142130000000005E-2</v>
      </c>
      <c r="G137" s="301">
        <v>9.2370999999999995E-2</v>
      </c>
      <c r="H137" s="303">
        <f t="shared" si="5"/>
        <v>4.2378699999999908E-3</v>
      </c>
      <c r="I137" s="42"/>
      <c r="J137" s="304">
        <v>7.6113704000000003E-3</v>
      </c>
      <c r="K137" s="303">
        <f t="shared" si="6"/>
        <v>-3.3735004000000094E-3</v>
      </c>
      <c r="L137" s="42"/>
      <c r="M137" s="170">
        <f t="shared" si="7"/>
        <v>-3.2831002222480095E-2</v>
      </c>
      <c r="N137" s="301">
        <v>0.12057791752861099</v>
      </c>
      <c r="O137" s="305">
        <f t="shared" si="8"/>
        <v>2.2494285366454196E-5</v>
      </c>
      <c r="P137" s="306">
        <f t="shared" si="9"/>
        <v>2.4246021247022679E-6</v>
      </c>
      <c r="Q137" s="101"/>
    </row>
    <row r="138" spans="2:17" ht="14.1" customHeight="1">
      <c r="B138" s="211" t="s">
        <v>1009</v>
      </c>
      <c r="C138" s="301">
        <v>0.19878000000000001</v>
      </c>
      <c r="D138" s="302">
        <v>0</v>
      </c>
      <c r="E138" s="302">
        <v>0</v>
      </c>
      <c r="F138" s="301">
        <v>0.13877705000000001</v>
      </c>
      <c r="G138" s="301">
        <v>0.13473499999999999</v>
      </c>
      <c r="H138" s="303">
        <f t="shared" si="5"/>
        <v>6.0002949999999999E-2</v>
      </c>
      <c r="I138" s="42"/>
      <c r="J138" s="304">
        <v>1.1102163999999999E-2</v>
      </c>
      <c r="K138" s="303">
        <f t="shared" si="6"/>
        <v>4.8900786000000002E-2</v>
      </c>
      <c r="L138" s="42"/>
      <c r="M138" s="170">
        <f t="shared" si="7"/>
        <v>0.32626796401534369</v>
      </c>
      <c r="N138" s="301">
        <v>0.137501134023855</v>
      </c>
      <c r="O138" s="305">
        <f t="shared" si="8"/>
        <v>0</v>
      </c>
      <c r="P138" s="306">
        <f t="shared" si="9"/>
        <v>0</v>
      </c>
      <c r="Q138" s="101"/>
    </row>
    <row r="139" spans="2:17" ht="14.1" customHeight="1">
      <c r="B139" s="211" t="s">
        <v>1010</v>
      </c>
      <c r="C139" s="301">
        <v>8.1664550279795893</v>
      </c>
      <c r="D139" s="302">
        <v>0</v>
      </c>
      <c r="E139" s="302">
        <v>0</v>
      </c>
      <c r="F139" s="301">
        <v>6.3091517000000001</v>
      </c>
      <c r="G139" s="301">
        <v>6.1253900000000003</v>
      </c>
      <c r="H139" s="303">
        <f t="shared" si="5"/>
        <v>1.8573033279795892</v>
      </c>
      <c r="I139" s="42"/>
      <c r="J139" s="304">
        <v>0.504732136</v>
      </c>
      <c r="K139" s="303">
        <f t="shared" si="6"/>
        <v>1.3525711919795893</v>
      </c>
      <c r="L139" s="42"/>
      <c r="M139" s="170">
        <f t="shared" si="7"/>
        <v>0.19850223815579429</v>
      </c>
      <c r="N139" s="301">
        <v>5.2648219728914798</v>
      </c>
      <c r="O139" s="305">
        <f t="shared" si="8"/>
        <v>0</v>
      </c>
      <c r="P139" s="306">
        <f t="shared" si="9"/>
        <v>0</v>
      </c>
      <c r="Q139" s="101"/>
    </row>
    <row r="140" spans="2:17" ht="14.1" customHeight="1">
      <c r="B140" s="211" t="s">
        <v>1011</v>
      </c>
      <c r="C140" s="301">
        <v>0.148345940157143</v>
      </c>
      <c r="D140" s="302">
        <v>0</v>
      </c>
      <c r="E140" s="302">
        <v>0</v>
      </c>
      <c r="F140" s="301">
        <v>0.10983199</v>
      </c>
      <c r="G140" s="301">
        <v>0.10663300000000001</v>
      </c>
      <c r="H140" s="303">
        <f t="shared" si="5"/>
        <v>3.8513950157142998E-2</v>
      </c>
      <c r="I140" s="42"/>
      <c r="J140" s="304">
        <v>8.7865592000000003E-3</v>
      </c>
      <c r="K140" s="303">
        <f t="shared" si="6"/>
        <v>2.9727390957142996E-2</v>
      </c>
      <c r="L140" s="42"/>
      <c r="M140" s="170">
        <f t="shared" si="7"/>
        <v>0.25061334131662938</v>
      </c>
      <c r="N140" s="301">
        <v>0.224098551627049</v>
      </c>
      <c r="O140" s="305">
        <f t="shared" si="8"/>
        <v>0</v>
      </c>
      <c r="P140" s="306">
        <f t="shared" si="9"/>
        <v>0</v>
      </c>
      <c r="Q140" s="101"/>
    </row>
    <row r="141" spans="2:17" ht="14.1" customHeight="1">
      <c r="B141" s="211" t="s">
        <v>1012</v>
      </c>
      <c r="C141" s="301">
        <v>2.8686845310521698</v>
      </c>
      <c r="D141" s="302">
        <v>0</v>
      </c>
      <c r="E141" s="302">
        <v>0</v>
      </c>
      <c r="F141" s="301">
        <v>2.3925550699999998</v>
      </c>
      <c r="G141" s="301">
        <v>2.3228689999999999</v>
      </c>
      <c r="H141" s="303">
        <f t="shared" ref="H141:H204" si="10">+C141+D141-E141-F141</f>
        <v>0.47612946105217002</v>
      </c>
      <c r="I141" s="42"/>
      <c r="J141" s="304">
        <v>0.20032344157687701</v>
      </c>
      <c r="K141" s="303">
        <f t="shared" ref="K141:K204" si="11">+H141-J141</f>
        <v>0.27580601947529304</v>
      </c>
      <c r="L141" s="42"/>
      <c r="M141" s="170">
        <f t="shared" ref="M141:M204" si="12">+IF(ISERROR(K141/(F141+J141)),0,K141/(F141+J141))</f>
        <v>0.10637059092582002</v>
      </c>
      <c r="N141" s="301">
        <v>5.0744119396302096</v>
      </c>
      <c r="O141" s="305">
        <f t="shared" ref="O141:O204" si="13">IF(K141&lt;0,N141/$N$263,0)</f>
        <v>0</v>
      </c>
      <c r="P141" s="306">
        <f t="shared" ref="P141:P204" si="14">(M141^2*O141)*100</f>
        <v>0</v>
      </c>
      <c r="Q141" s="101"/>
    </row>
    <row r="142" spans="2:17" ht="14.1" customHeight="1">
      <c r="B142" s="211" t="s">
        <v>1013</v>
      </c>
      <c r="C142" s="301">
        <v>6.2685000000000005E-2</v>
      </c>
      <c r="D142" s="302">
        <v>0</v>
      </c>
      <c r="E142" s="302">
        <v>0</v>
      </c>
      <c r="F142" s="301">
        <v>3.4777950000000002E-2</v>
      </c>
      <c r="G142" s="301">
        <v>3.3765000000000003E-2</v>
      </c>
      <c r="H142" s="303">
        <f t="shared" si="10"/>
        <v>2.7907050000000003E-2</v>
      </c>
      <c r="I142" s="42"/>
      <c r="J142" s="304">
        <v>2.782236E-3</v>
      </c>
      <c r="K142" s="303">
        <f t="shared" si="11"/>
        <v>2.5124814000000002E-2</v>
      </c>
      <c r="L142" s="42"/>
      <c r="M142" s="170">
        <f t="shared" si="12"/>
        <v>0.66892144783308582</v>
      </c>
      <c r="N142" s="301">
        <v>0.103085333748443</v>
      </c>
      <c r="O142" s="305">
        <f t="shared" si="13"/>
        <v>0</v>
      </c>
      <c r="P142" s="306">
        <f t="shared" si="14"/>
        <v>0</v>
      </c>
      <c r="Q142" s="101"/>
    </row>
    <row r="143" spans="2:17" ht="14.1" customHeight="1">
      <c r="B143" s="211" t="s">
        <v>1014</v>
      </c>
      <c r="C143" s="301">
        <v>0.123761874983721</v>
      </c>
      <c r="D143" s="302">
        <v>0</v>
      </c>
      <c r="E143" s="302">
        <v>0</v>
      </c>
      <c r="F143" s="301">
        <v>0.13247448000000001</v>
      </c>
      <c r="G143" s="301">
        <v>0.12861600000000001</v>
      </c>
      <c r="H143" s="303">
        <f t="shared" si="10"/>
        <v>-8.7126050162790042E-3</v>
      </c>
      <c r="I143" s="42"/>
      <c r="J143" s="304">
        <v>1.0597958399999999E-2</v>
      </c>
      <c r="K143" s="303">
        <f t="shared" si="11"/>
        <v>-1.9310563416279004E-2</v>
      </c>
      <c r="L143" s="42"/>
      <c r="M143" s="170">
        <f t="shared" si="12"/>
        <v>-0.13497053403319226</v>
      </c>
      <c r="N143" s="301">
        <v>0.20915864818524599</v>
      </c>
      <c r="O143" s="305">
        <f t="shared" si="13"/>
        <v>3.9019369512865713E-5</v>
      </c>
      <c r="P143" s="306">
        <f t="shared" si="14"/>
        <v>7.108176125196101E-5</v>
      </c>
      <c r="Q143" s="101"/>
    </row>
    <row r="144" spans="2:17" ht="14.1" customHeight="1">
      <c r="B144" s="211" t="s">
        <v>1015</v>
      </c>
      <c r="C144" s="301">
        <v>0.54725000000000001</v>
      </c>
      <c r="D144" s="302">
        <v>0</v>
      </c>
      <c r="E144" s="302">
        <v>0</v>
      </c>
      <c r="F144" s="301">
        <v>0.41437311999999998</v>
      </c>
      <c r="G144" s="301">
        <v>0.40230399999999999</v>
      </c>
      <c r="H144" s="303">
        <f t="shared" si="10"/>
        <v>0.13287688000000003</v>
      </c>
      <c r="I144" s="42"/>
      <c r="J144" s="304">
        <v>3.3149849600000003E-2</v>
      </c>
      <c r="K144" s="303">
        <f t="shared" si="11"/>
        <v>9.9727030400000027E-2</v>
      </c>
      <c r="L144" s="42"/>
      <c r="M144" s="170">
        <f t="shared" si="12"/>
        <v>0.22284226101095311</v>
      </c>
      <c r="N144" s="301">
        <v>0.58265623423032797</v>
      </c>
      <c r="O144" s="305">
        <f t="shared" si="13"/>
        <v>0</v>
      </c>
      <c r="P144" s="306">
        <f t="shared" si="14"/>
        <v>0</v>
      </c>
      <c r="Q144" s="101"/>
    </row>
    <row r="145" spans="2:17" ht="14.1" customHeight="1">
      <c r="B145" s="211" t="s">
        <v>1016</v>
      </c>
      <c r="C145" s="301">
        <v>2.8210649764875</v>
      </c>
      <c r="D145" s="302">
        <v>0</v>
      </c>
      <c r="E145" s="302">
        <v>0</v>
      </c>
      <c r="F145" s="301">
        <v>3.2537421900000001</v>
      </c>
      <c r="G145" s="301">
        <v>3.158973</v>
      </c>
      <c r="H145" s="303">
        <f t="shared" si="10"/>
        <v>-0.4326772135125001</v>
      </c>
      <c r="I145" s="42"/>
      <c r="J145" s="304">
        <v>0.267297231311306</v>
      </c>
      <c r="K145" s="303">
        <f t="shared" si="11"/>
        <v>-0.69997444482380611</v>
      </c>
      <c r="L145" s="42"/>
      <c r="M145" s="170">
        <f t="shared" si="12"/>
        <v>-0.19879767337655127</v>
      </c>
      <c r="N145" s="301">
        <v>5.7745046181267998</v>
      </c>
      <c r="O145" s="305">
        <f t="shared" si="13"/>
        <v>1.0772565772603469E-3</v>
      </c>
      <c r="P145" s="306">
        <f t="shared" si="14"/>
        <v>4.2573734655755348E-3</v>
      </c>
      <c r="Q145" s="101"/>
    </row>
    <row r="146" spans="2:17" ht="14.1" customHeight="1">
      <c r="B146" s="211" t="s">
        <v>1017</v>
      </c>
      <c r="C146" s="301">
        <v>0.42785000000000001</v>
      </c>
      <c r="D146" s="302">
        <v>0</v>
      </c>
      <c r="E146" s="302">
        <v>0</v>
      </c>
      <c r="F146" s="301">
        <v>0.19934310999999999</v>
      </c>
      <c r="G146" s="301">
        <v>0.19353699999999999</v>
      </c>
      <c r="H146" s="303">
        <f t="shared" si="10"/>
        <v>0.22850689000000002</v>
      </c>
      <c r="I146" s="42"/>
      <c r="J146" s="304">
        <v>1.59474488E-2</v>
      </c>
      <c r="K146" s="303">
        <f t="shared" si="11"/>
        <v>0.21255944120000003</v>
      </c>
      <c r="L146" s="42"/>
      <c r="M146" s="170">
        <f t="shared" si="12"/>
        <v>0.98731427139572303</v>
      </c>
      <c r="N146" s="301">
        <v>0.47359493910516398</v>
      </c>
      <c r="O146" s="305">
        <f t="shared" si="13"/>
        <v>0</v>
      </c>
      <c r="P146" s="306">
        <f t="shared" si="14"/>
        <v>0</v>
      </c>
      <c r="Q146" s="101"/>
    </row>
    <row r="147" spans="2:17" ht="14.1" customHeight="1">
      <c r="B147" s="211" t="s">
        <v>1018</v>
      </c>
      <c r="C147" s="301">
        <v>8.1589999999999996E-2</v>
      </c>
      <c r="D147" s="302">
        <v>0</v>
      </c>
      <c r="E147" s="302">
        <v>0</v>
      </c>
      <c r="F147" s="301">
        <v>4.2354629999999997E-2</v>
      </c>
      <c r="G147" s="301">
        <v>4.1120999999999998E-2</v>
      </c>
      <c r="H147" s="303">
        <f t="shared" si="10"/>
        <v>3.9235369999999999E-2</v>
      </c>
      <c r="I147" s="42"/>
      <c r="J147" s="304">
        <v>3.3883704000000001E-3</v>
      </c>
      <c r="K147" s="303">
        <f t="shared" si="11"/>
        <v>3.5846999599999999E-2</v>
      </c>
      <c r="L147" s="42"/>
      <c r="M147" s="170">
        <f t="shared" si="12"/>
        <v>0.78366087240748639</v>
      </c>
      <c r="N147" s="301">
        <v>8.8145430306639405E-2</v>
      </c>
      <c r="O147" s="305">
        <f t="shared" si="13"/>
        <v>0</v>
      </c>
      <c r="P147" s="306">
        <f t="shared" si="14"/>
        <v>0</v>
      </c>
      <c r="Q147" s="101"/>
    </row>
    <row r="148" spans="2:17" ht="14.1" customHeight="1">
      <c r="B148" s="211" t="s">
        <v>1019</v>
      </c>
      <c r="C148" s="301">
        <v>8.329543E-3</v>
      </c>
      <c r="D148" s="302">
        <v>0</v>
      </c>
      <c r="E148" s="302">
        <v>0</v>
      </c>
      <c r="F148" s="301">
        <v>4.9131000000000001E-3</v>
      </c>
      <c r="G148" s="301">
        <v>4.7699999999999999E-3</v>
      </c>
      <c r="H148" s="303">
        <f t="shared" si="10"/>
        <v>3.4164429999999999E-3</v>
      </c>
      <c r="I148" s="42"/>
      <c r="J148" s="304">
        <v>3.9304800000000001E-4</v>
      </c>
      <c r="K148" s="303">
        <f t="shared" si="11"/>
        <v>3.0233949999999999E-3</v>
      </c>
      <c r="L148" s="42"/>
      <c r="M148" s="170">
        <f t="shared" si="12"/>
        <v>0.56979092931444808</v>
      </c>
      <c r="N148" s="301">
        <v>1.9421874474344299E-2</v>
      </c>
      <c r="O148" s="305">
        <f t="shared" si="13"/>
        <v>0</v>
      </c>
      <c r="P148" s="306">
        <f t="shared" si="14"/>
        <v>0</v>
      </c>
      <c r="Q148" s="101"/>
    </row>
    <row r="149" spans="2:17" ht="14.1" customHeight="1">
      <c r="B149" s="211" t="s">
        <v>1020</v>
      </c>
      <c r="C149" s="301">
        <v>0.20596500000000001</v>
      </c>
      <c r="D149" s="302">
        <v>0</v>
      </c>
      <c r="E149" s="302">
        <v>0</v>
      </c>
      <c r="F149" s="301">
        <v>0.10353972</v>
      </c>
      <c r="G149" s="301">
        <v>0.100524</v>
      </c>
      <c r="H149" s="303">
        <f t="shared" si="10"/>
        <v>0.10242528000000001</v>
      </c>
      <c r="I149" s="42"/>
      <c r="J149" s="304">
        <v>8.2831776000000003E-3</v>
      </c>
      <c r="K149" s="303">
        <f t="shared" si="11"/>
        <v>9.4142102400000011E-2</v>
      </c>
      <c r="L149" s="42"/>
      <c r="M149" s="170">
        <f t="shared" si="12"/>
        <v>0.84188573557407098</v>
      </c>
      <c r="N149" s="301">
        <v>0.15686898613893499</v>
      </c>
      <c r="O149" s="305">
        <f t="shared" si="13"/>
        <v>0</v>
      </c>
      <c r="P149" s="306">
        <f t="shared" si="14"/>
        <v>0</v>
      </c>
      <c r="Q149" s="101"/>
    </row>
    <row r="150" spans="2:17" ht="14.1" customHeight="1">
      <c r="B150" s="211" t="s">
        <v>1021</v>
      </c>
      <c r="C150" s="301">
        <v>7.9600000000000004E-2</v>
      </c>
      <c r="D150" s="302">
        <v>0</v>
      </c>
      <c r="E150" s="302">
        <v>0</v>
      </c>
      <c r="F150" s="301">
        <v>4.7980490000000001E-2</v>
      </c>
      <c r="G150" s="301">
        <v>4.6582999999999999E-2</v>
      </c>
      <c r="H150" s="303">
        <f t="shared" si="10"/>
        <v>3.1619510000000003E-2</v>
      </c>
      <c r="I150" s="42"/>
      <c r="J150" s="304">
        <v>5.9269627935156499E-3</v>
      </c>
      <c r="K150" s="303">
        <f t="shared" si="11"/>
        <v>2.5692547206484354E-2</v>
      </c>
      <c r="L150" s="42"/>
      <c r="M150" s="170">
        <f t="shared" si="12"/>
        <v>0.47660473413380838</v>
      </c>
      <c r="N150" s="301">
        <v>0.15238701510639399</v>
      </c>
      <c r="O150" s="305">
        <f t="shared" si="13"/>
        <v>0</v>
      </c>
      <c r="P150" s="306">
        <f t="shared" si="14"/>
        <v>0</v>
      </c>
      <c r="Q150" s="101"/>
    </row>
    <row r="151" spans="2:17" ht="14.1" customHeight="1">
      <c r="B151" s="211" t="s">
        <v>1022</v>
      </c>
      <c r="C151" s="301">
        <v>0.46765000000000001</v>
      </c>
      <c r="D151" s="302">
        <v>0</v>
      </c>
      <c r="E151" s="302">
        <v>0</v>
      </c>
      <c r="F151" s="301">
        <v>0.33597776000000001</v>
      </c>
      <c r="G151" s="301">
        <v>0.32619199999999998</v>
      </c>
      <c r="H151" s="303">
        <f t="shared" si="10"/>
        <v>0.13167224</v>
      </c>
      <c r="I151" s="42"/>
      <c r="J151" s="304">
        <v>2.6878220800000002E-2</v>
      </c>
      <c r="K151" s="303">
        <f t="shared" si="11"/>
        <v>0.10479401919999999</v>
      </c>
      <c r="L151" s="42"/>
      <c r="M151" s="170">
        <f t="shared" si="12"/>
        <v>0.28880334001649172</v>
      </c>
      <c r="N151" s="301">
        <v>0.38694349914270498</v>
      </c>
      <c r="O151" s="305">
        <f t="shared" si="13"/>
        <v>0</v>
      </c>
      <c r="P151" s="306">
        <f t="shared" si="14"/>
        <v>0</v>
      </c>
      <c r="Q151" s="101"/>
    </row>
    <row r="152" spans="2:17" ht="14.1" customHeight="1">
      <c r="B152" s="211" t="s">
        <v>1023</v>
      </c>
      <c r="C152" s="301">
        <v>0.14924999999999999</v>
      </c>
      <c r="D152" s="302">
        <v>0</v>
      </c>
      <c r="E152" s="302">
        <v>0</v>
      </c>
      <c r="F152" s="301">
        <v>6.7498989999999995E-2</v>
      </c>
      <c r="G152" s="301">
        <v>6.5532999999999994E-2</v>
      </c>
      <c r="H152" s="303">
        <f t="shared" si="10"/>
        <v>8.1751009999999999E-2</v>
      </c>
      <c r="I152" s="42"/>
      <c r="J152" s="304">
        <v>5.3999191999999996E-3</v>
      </c>
      <c r="K152" s="303">
        <f t="shared" si="11"/>
        <v>7.6351090799999993E-2</v>
      </c>
      <c r="L152" s="42"/>
      <c r="M152" s="170">
        <f t="shared" si="12"/>
        <v>1.047355737388729</v>
      </c>
      <c r="N152" s="301">
        <v>0.177784850957459</v>
      </c>
      <c r="O152" s="305">
        <f t="shared" si="13"/>
        <v>0</v>
      </c>
      <c r="P152" s="306">
        <f t="shared" si="14"/>
        <v>0</v>
      </c>
      <c r="Q152" s="101"/>
    </row>
    <row r="153" spans="2:17" ht="14.1" customHeight="1">
      <c r="B153" s="211" t="s">
        <v>1024</v>
      </c>
      <c r="C153" s="301">
        <v>0.13930000000000001</v>
      </c>
      <c r="D153" s="302">
        <v>0</v>
      </c>
      <c r="E153" s="302">
        <v>0</v>
      </c>
      <c r="F153" s="301">
        <v>0.11383045</v>
      </c>
      <c r="G153" s="301">
        <v>0.110515</v>
      </c>
      <c r="H153" s="303">
        <f t="shared" si="10"/>
        <v>2.5469550000000007E-2</v>
      </c>
      <c r="I153" s="42"/>
      <c r="J153" s="304">
        <v>9.1064360000000007E-3</v>
      </c>
      <c r="K153" s="303">
        <f t="shared" si="11"/>
        <v>1.6363114000000005E-2</v>
      </c>
      <c r="L153" s="42"/>
      <c r="M153" s="170">
        <f t="shared" si="12"/>
        <v>0.1331017445813619</v>
      </c>
      <c r="N153" s="301">
        <v>0.13595312132040999</v>
      </c>
      <c r="O153" s="305">
        <f t="shared" si="13"/>
        <v>0</v>
      </c>
      <c r="P153" s="306">
        <f t="shared" si="14"/>
        <v>0</v>
      </c>
      <c r="Q153" s="101"/>
    </row>
    <row r="154" spans="2:17" ht="14.1" customHeight="1">
      <c r="B154" s="211" t="s">
        <v>1025</v>
      </c>
      <c r="C154" s="301">
        <v>0.94215053433478202</v>
      </c>
      <c r="D154" s="302">
        <v>0</v>
      </c>
      <c r="E154" s="302">
        <v>0</v>
      </c>
      <c r="F154" s="301">
        <v>0.89908082</v>
      </c>
      <c r="G154" s="301">
        <v>0.87289399999999995</v>
      </c>
      <c r="H154" s="303">
        <f t="shared" si="10"/>
        <v>4.3069714334782017E-2</v>
      </c>
      <c r="I154" s="42"/>
      <c r="J154" s="304">
        <v>8.55916844258552E-2</v>
      </c>
      <c r="K154" s="303">
        <f t="shared" si="11"/>
        <v>-4.2521970091073183E-2</v>
      </c>
      <c r="L154" s="42"/>
      <c r="M154" s="170">
        <f t="shared" si="12"/>
        <v>-4.3183870677761006E-2</v>
      </c>
      <c r="N154" s="301">
        <v>0.98155165612647599</v>
      </c>
      <c r="O154" s="305">
        <f t="shared" si="13"/>
        <v>1.8311232692823414E-4</v>
      </c>
      <c r="P154" s="306">
        <f t="shared" si="14"/>
        <v>3.4147641616853252E-5</v>
      </c>
      <c r="Q154" s="101"/>
    </row>
    <row r="155" spans="2:17" ht="14.1" customHeight="1">
      <c r="B155" s="211" t="s">
        <v>1026</v>
      </c>
      <c r="C155" s="301">
        <v>2.2224957640845102E-3</v>
      </c>
      <c r="D155" s="302">
        <v>0</v>
      </c>
      <c r="E155" s="302">
        <v>0</v>
      </c>
      <c r="F155" s="301">
        <v>2.5574900000000001E-2</v>
      </c>
      <c r="G155" s="301">
        <v>2.4830000000000001E-2</v>
      </c>
      <c r="H155" s="303">
        <f t="shared" si="10"/>
        <v>-2.3352404235915492E-2</v>
      </c>
      <c r="I155" s="42"/>
      <c r="J155" s="304">
        <v>2.0459919999999999E-3</v>
      </c>
      <c r="K155" s="303">
        <f t="shared" si="11"/>
        <v>-2.5398396235915492E-2</v>
      </c>
      <c r="L155" s="42"/>
      <c r="M155" s="170">
        <f t="shared" si="12"/>
        <v>-0.91953569913366628</v>
      </c>
      <c r="N155" s="301">
        <v>1.6433893785983599E-2</v>
      </c>
      <c r="O155" s="305">
        <f t="shared" si="13"/>
        <v>3.0658076045823038E-6</v>
      </c>
      <c r="P155" s="306">
        <f t="shared" si="14"/>
        <v>2.5922810563174903E-4</v>
      </c>
      <c r="Q155" s="101"/>
    </row>
    <row r="156" spans="2:17" ht="14.1" customHeight="1">
      <c r="B156" s="211" t="s">
        <v>1027</v>
      </c>
      <c r="C156" s="301">
        <v>0.52869177433846204</v>
      </c>
      <c r="D156" s="302">
        <v>0</v>
      </c>
      <c r="E156" s="302">
        <v>0</v>
      </c>
      <c r="F156" s="301">
        <v>0.63035279</v>
      </c>
      <c r="G156" s="301">
        <v>0.61199300000000001</v>
      </c>
      <c r="H156" s="303">
        <f t="shared" si="10"/>
        <v>-0.10166101566153796</v>
      </c>
      <c r="I156" s="42"/>
      <c r="J156" s="304">
        <v>7.19804541719581E-2</v>
      </c>
      <c r="K156" s="303">
        <f t="shared" si="11"/>
        <v>-0.17364146983349604</v>
      </c>
      <c r="L156" s="42"/>
      <c r="M156" s="170">
        <f t="shared" si="12"/>
        <v>-0.24723515692072517</v>
      </c>
      <c r="N156" s="301">
        <v>1.00396151128918</v>
      </c>
      <c r="O156" s="305">
        <f t="shared" si="13"/>
        <v>1.8729297366175529E-4</v>
      </c>
      <c r="P156" s="306">
        <f t="shared" si="14"/>
        <v>1.1448324747248603E-3</v>
      </c>
      <c r="Q156" s="101"/>
    </row>
    <row r="157" spans="2:17" ht="14.1" customHeight="1">
      <c r="B157" s="211" t="s">
        <v>1028</v>
      </c>
      <c r="C157" s="301">
        <v>9.0545E-2</v>
      </c>
      <c r="D157" s="302">
        <v>0</v>
      </c>
      <c r="E157" s="302">
        <v>0</v>
      </c>
      <c r="F157" s="301">
        <v>4.7656039999999997E-2</v>
      </c>
      <c r="G157" s="301">
        <v>4.6267999999999997E-2</v>
      </c>
      <c r="H157" s="303">
        <f t="shared" si="10"/>
        <v>4.2888960000000004E-2</v>
      </c>
      <c r="I157" s="42"/>
      <c r="J157" s="304">
        <v>3.8124831999999998E-3</v>
      </c>
      <c r="K157" s="303">
        <f t="shared" si="11"/>
        <v>3.9076476800000003E-2</v>
      </c>
      <c r="L157" s="42"/>
      <c r="M157" s="170">
        <f t="shared" si="12"/>
        <v>0.75923058153726086</v>
      </c>
      <c r="N157" s="301">
        <v>0.129977159943689</v>
      </c>
      <c r="O157" s="305">
        <f t="shared" si="13"/>
        <v>0</v>
      </c>
      <c r="P157" s="306">
        <f t="shared" si="14"/>
        <v>0</v>
      </c>
      <c r="Q157" s="101"/>
    </row>
    <row r="158" spans="2:17" ht="14.1" customHeight="1">
      <c r="B158" s="211" t="s">
        <v>1029</v>
      </c>
      <c r="C158" s="301">
        <v>0.16317999999999999</v>
      </c>
      <c r="D158" s="302">
        <v>0</v>
      </c>
      <c r="E158" s="302">
        <v>0</v>
      </c>
      <c r="F158" s="301">
        <v>0.13577254</v>
      </c>
      <c r="G158" s="301">
        <v>0.13181799999999999</v>
      </c>
      <c r="H158" s="303">
        <f t="shared" si="10"/>
        <v>2.7407459999999995E-2</v>
      </c>
      <c r="I158" s="42"/>
      <c r="J158" s="304">
        <v>1.0861803200000001E-2</v>
      </c>
      <c r="K158" s="303">
        <f t="shared" si="11"/>
        <v>1.6545656799999996E-2</v>
      </c>
      <c r="L158" s="42"/>
      <c r="M158" s="170">
        <f t="shared" si="12"/>
        <v>0.1128361640180893</v>
      </c>
      <c r="N158" s="301">
        <v>0.28684614608262299</v>
      </c>
      <c r="O158" s="305">
        <f t="shared" si="13"/>
        <v>0</v>
      </c>
      <c r="P158" s="306">
        <f t="shared" si="14"/>
        <v>0</v>
      </c>
      <c r="Q158" s="101"/>
    </row>
    <row r="159" spans="2:17" ht="14.1" customHeight="1">
      <c r="B159" s="211" t="s">
        <v>1030</v>
      </c>
      <c r="C159" s="301">
        <v>0.6169</v>
      </c>
      <c r="D159" s="302">
        <v>0</v>
      </c>
      <c r="E159" s="302">
        <v>0</v>
      </c>
      <c r="F159" s="301">
        <v>0.37678018000000002</v>
      </c>
      <c r="G159" s="301">
        <v>0.36580600000000002</v>
      </c>
      <c r="H159" s="303">
        <f t="shared" si="10"/>
        <v>0.24011981999999998</v>
      </c>
      <c r="I159" s="42"/>
      <c r="J159" s="304">
        <v>3.8264065271929402E-2</v>
      </c>
      <c r="K159" s="303">
        <f t="shared" si="11"/>
        <v>0.20185575472807057</v>
      </c>
      <c r="L159" s="42"/>
      <c r="M159" s="170">
        <f t="shared" si="12"/>
        <v>0.48634755698351723</v>
      </c>
      <c r="N159" s="301">
        <v>0.82020069895500103</v>
      </c>
      <c r="O159" s="305">
        <f t="shared" si="13"/>
        <v>0</v>
      </c>
      <c r="P159" s="306">
        <f t="shared" si="14"/>
        <v>0</v>
      </c>
      <c r="Q159" s="101"/>
    </row>
    <row r="160" spans="2:17" ht="14.1" customHeight="1">
      <c r="B160" s="211" t="s">
        <v>1031</v>
      </c>
      <c r="C160" s="301">
        <v>4.0794999999999998E-2</v>
      </c>
      <c r="D160" s="302">
        <v>0</v>
      </c>
      <c r="E160" s="302">
        <v>0</v>
      </c>
      <c r="F160" s="301">
        <v>1.8053840000000002E-2</v>
      </c>
      <c r="G160" s="301">
        <v>1.7527999999999998E-2</v>
      </c>
      <c r="H160" s="303">
        <f t="shared" si="10"/>
        <v>2.2741159999999996E-2</v>
      </c>
      <c r="I160" s="42"/>
      <c r="J160" s="304">
        <v>1.4443072E-3</v>
      </c>
      <c r="K160" s="303">
        <f t="shared" si="11"/>
        <v>2.1296852799999995E-2</v>
      </c>
      <c r="L160" s="42"/>
      <c r="M160" s="170">
        <f t="shared" si="12"/>
        <v>1.092250077997154</v>
      </c>
      <c r="N160" s="301">
        <v>2.9879806883606599E-2</v>
      </c>
      <c r="O160" s="305">
        <f t="shared" si="13"/>
        <v>0</v>
      </c>
      <c r="P160" s="306">
        <f t="shared" si="14"/>
        <v>0</v>
      </c>
      <c r="Q160" s="101"/>
    </row>
    <row r="161" spans="2:17" ht="14.1" customHeight="1">
      <c r="B161" s="211" t="s">
        <v>1032</v>
      </c>
      <c r="C161" s="301">
        <v>1.1639999999999999</v>
      </c>
      <c r="D161" s="302">
        <v>0</v>
      </c>
      <c r="E161" s="302">
        <v>0</v>
      </c>
      <c r="F161" s="301">
        <v>0.74489291000000002</v>
      </c>
      <c r="G161" s="301">
        <v>0.72319699999999998</v>
      </c>
      <c r="H161" s="303">
        <f t="shared" si="10"/>
        <v>0.4191070899999999</v>
      </c>
      <c r="I161" s="42"/>
      <c r="J161" s="304">
        <v>5.9591432799999997E-2</v>
      </c>
      <c r="K161" s="303">
        <f t="shared" si="11"/>
        <v>0.35951565719999989</v>
      </c>
      <c r="L161" s="42"/>
      <c r="M161" s="170">
        <f t="shared" si="12"/>
        <v>0.44688956400159274</v>
      </c>
      <c r="N161" s="301">
        <v>1.44767664351074</v>
      </c>
      <c r="O161" s="305">
        <f t="shared" si="13"/>
        <v>0</v>
      </c>
      <c r="P161" s="306">
        <f t="shared" si="14"/>
        <v>0</v>
      </c>
      <c r="Q161" s="101"/>
    </row>
    <row r="162" spans="2:17" ht="14.1" customHeight="1">
      <c r="B162" s="211" t="s">
        <v>1033</v>
      </c>
      <c r="C162" s="301">
        <v>0.54914550125106398</v>
      </c>
      <c r="D162" s="302">
        <v>0</v>
      </c>
      <c r="E162" s="302">
        <v>0</v>
      </c>
      <c r="F162" s="301">
        <v>0.53190641999999999</v>
      </c>
      <c r="G162" s="301">
        <v>0.51641400000000004</v>
      </c>
      <c r="H162" s="303">
        <f t="shared" si="10"/>
        <v>1.7239081251063992E-2</v>
      </c>
      <c r="I162" s="42"/>
      <c r="J162" s="304">
        <v>4.33681628890683E-2</v>
      </c>
      <c r="K162" s="303">
        <f t="shared" si="11"/>
        <v>-2.6129081638004308E-2</v>
      </c>
      <c r="L162" s="42"/>
      <c r="M162" s="170">
        <f t="shared" si="12"/>
        <v>-4.5420191357633553E-2</v>
      </c>
      <c r="N162" s="301">
        <v>0.85605646721532902</v>
      </c>
      <c r="O162" s="305">
        <f t="shared" si="13"/>
        <v>1.5970070522051483E-4</v>
      </c>
      <c r="P162" s="306">
        <f t="shared" si="14"/>
        <v>3.2946156200489649E-5</v>
      </c>
      <c r="Q162" s="101"/>
    </row>
    <row r="163" spans="2:17" ht="14.1" customHeight="1">
      <c r="B163" s="211" t="s">
        <v>1034</v>
      </c>
      <c r="C163" s="301">
        <v>0.96592240986867495</v>
      </c>
      <c r="D163" s="302">
        <v>0</v>
      </c>
      <c r="E163" s="302">
        <v>0</v>
      </c>
      <c r="F163" s="301">
        <v>0.86610845999999997</v>
      </c>
      <c r="G163" s="301">
        <v>0.84088200000000002</v>
      </c>
      <c r="H163" s="303">
        <f t="shared" si="10"/>
        <v>9.9813949868674978E-2</v>
      </c>
      <c r="I163" s="42"/>
      <c r="J163" s="304">
        <v>6.9288676800000004E-2</v>
      </c>
      <c r="K163" s="303">
        <f t="shared" si="11"/>
        <v>3.0525273068674974E-2</v>
      </c>
      <c r="L163" s="42"/>
      <c r="M163" s="170">
        <f t="shared" si="12"/>
        <v>3.263348995604385E-2</v>
      </c>
      <c r="N163" s="301">
        <v>1.4840084772520501</v>
      </c>
      <c r="O163" s="305">
        <f t="shared" si="13"/>
        <v>0</v>
      </c>
      <c r="P163" s="306">
        <f t="shared" si="14"/>
        <v>0</v>
      </c>
      <c r="Q163" s="101"/>
    </row>
    <row r="164" spans="2:17" ht="14.1" customHeight="1">
      <c r="B164" s="211" t="s">
        <v>1035</v>
      </c>
      <c r="C164" s="301">
        <v>0.86565000000000003</v>
      </c>
      <c r="D164" s="302">
        <v>0</v>
      </c>
      <c r="E164" s="302">
        <v>0</v>
      </c>
      <c r="F164" s="301">
        <v>0.83134390000000002</v>
      </c>
      <c r="G164" s="301">
        <v>0.80713000000000001</v>
      </c>
      <c r="H164" s="303">
        <f t="shared" si="10"/>
        <v>3.4306100000000006E-2</v>
      </c>
      <c r="I164" s="42"/>
      <c r="J164" s="304">
        <v>6.6507512000000005E-2</v>
      </c>
      <c r="K164" s="303">
        <f t="shared" si="11"/>
        <v>-3.2201411999999999E-2</v>
      </c>
      <c r="L164" s="42"/>
      <c r="M164" s="170">
        <f t="shared" si="12"/>
        <v>-3.5864967821646637E-2</v>
      </c>
      <c r="N164" s="301">
        <v>1.59728145629638</v>
      </c>
      <c r="O164" s="305">
        <f t="shared" si="13"/>
        <v>2.9797914597381255E-4</v>
      </c>
      <c r="P164" s="306">
        <f t="shared" si="14"/>
        <v>3.8328935877189442E-5</v>
      </c>
      <c r="Q164" s="101"/>
    </row>
    <row r="165" spans="2:17" ht="14.1" customHeight="1">
      <c r="B165" s="211" t="s">
        <v>1036</v>
      </c>
      <c r="C165" s="301">
        <v>10.1864513778158</v>
      </c>
      <c r="D165" s="302">
        <v>0</v>
      </c>
      <c r="E165" s="302">
        <v>0</v>
      </c>
      <c r="F165" s="301">
        <v>7.0873939500000001</v>
      </c>
      <c r="G165" s="301">
        <v>6.8809649999999998</v>
      </c>
      <c r="H165" s="303">
        <f t="shared" si="10"/>
        <v>3.0990574278157998</v>
      </c>
      <c r="I165" s="42"/>
      <c r="J165" s="304">
        <v>0.56699151599999997</v>
      </c>
      <c r="K165" s="303">
        <f t="shared" si="11"/>
        <v>2.5320659118158</v>
      </c>
      <c r="L165" s="42"/>
      <c r="M165" s="170">
        <f t="shared" si="12"/>
        <v>0.33079937286448124</v>
      </c>
      <c r="N165" s="301">
        <v>10.747660314594301</v>
      </c>
      <c r="O165" s="305">
        <f t="shared" si="13"/>
        <v>0</v>
      </c>
      <c r="P165" s="306">
        <f t="shared" si="14"/>
        <v>0</v>
      </c>
      <c r="Q165" s="101"/>
    </row>
    <row r="166" spans="2:17" ht="14.1" customHeight="1">
      <c r="B166" s="211" t="s">
        <v>1037</v>
      </c>
      <c r="C166" s="301">
        <v>3.4840032260471201</v>
      </c>
      <c r="D166" s="302">
        <v>0</v>
      </c>
      <c r="E166" s="302">
        <v>0</v>
      </c>
      <c r="F166" s="301">
        <v>3.5463415</v>
      </c>
      <c r="G166" s="301">
        <v>3.4430499999999999</v>
      </c>
      <c r="H166" s="303">
        <f t="shared" si="10"/>
        <v>-6.2338273952879941E-2</v>
      </c>
      <c r="I166" s="42"/>
      <c r="J166" s="304">
        <v>0.28370731999999999</v>
      </c>
      <c r="K166" s="303">
        <f t="shared" si="11"/>
        <v>-0.34604559395287993</v>
      </c>
      <c r="L166" s="42"/>
      <c r="M166" s="170">
        <f t="shared" si="12"/>
        <v>-9.0350178343909446E-2</v>
      </c>
      <c r="N166" s="301">
        <v>5.2748955969739999</v>
      </c>
      <c r="O166" s="305">
        <f t="shared" si="13"/>
        <v>9.840525468391109E-4</v>
      </c>
      <c r="P166" s="306">
        <f t="shared" si="14"/>
        <v>8.0329731991258895E-4</v>
      </c>
      <c r="Q166" s="101"/>
    </row>
    <row r="167" spans="2:17" ht="14.1" customHeight="1">
      <c r="B167" s="211" t="s">
        <v>1038</v>
      </c>
      <c r="C167" s="301">
        <v>0.18905</v>
      </c>
      <c r="D167" s="302">
        <v>0</v>
      </c>
      <c r="E167" s="302">
        <v>0</v>
      </c>
      <c r="F167" s="301">
        <v>0.10325028999999999</v>
      </c>
      <c r="G167" s="301">
        <v>0.100243</v>
      </c>
      <c r="H167" s="303">
        <f t="shared" si="10"/>
        <v>8.5799710000000001E-2</v>
      </c>
      <c r="I167" s="42"/>
      <c r="J167" s="304">
        <v>8.2600231999999992E-3</v>
      </c>
      <c r="K167" s="303">
        <f t="shared" si="11"/>
        <v>7.7539686800000007E-2</v>
      </c>
      <c r="L167" s="42"/>
      <c r="M167" s="170">
        <f t="shared" si="12"/>
        <v>0.69535888273336866</v>
      </c>
      <c r="N167" s="301">
        <v>0.312514339944306</v>
      </c>
      <c r="O167" s="305">
        <f t="shared" si="13"/>
        <v>0</v>
      </c>
      <c r="P167" s="306">
        <f t="shared" si="14"/>
        <v>0</v>
      </c>
      <c r="Q167" s="101"/>
    </row>
    <row r="168" spans="2:17" ht="14.1" customHeight="1">
      <c r="B168" s="211" t="s">
        <v>1039</v>
      </c>
      <c r="C168" s="301">
        <v>3.30132903307365</v>
      </c>
      <c r="D168" s="302">
        <v>0</v>
      </c>
      <c r="E168" s="302">
        <v>0</v>
      </c>
      <c r="F168" s="301">
        <v>2.9694312900000002</v>
      </c>
      <c r="G168" s="301">
        <v>2.882943</v>
      </c>
      <c r="H168" s="303">
        <f t="shared" si="10"/>
        <v>0.33189774307364983</v>
      </c>
      <c r="I168" s="42"/>
      <c r="J168" s="304">
        <v>0.66256120447690303</v>
      </c>
      <c r="K168" s="303">
        <f t="shared" si="11"/>
        <v>-0.3306634614032532</v>
      </c>
      <c r="L168" s="42"/>
      <c r="M168" s="170">
        <f t="shared" si="12"/>
        <v>-9.104189006615139E-2</v>
      </c>
      <c r="N168" s="301">
        <v>6.8123129117219303</v>
      </c>
      <c r="O168" s="305">
        <f t="shared" si="13"/>
        <v>1.2708638014542997E-3</v>
      </c>
      <c r="P168" s="306">
        <f t="shared" si="14"/>
        <v>1.0533714425432085E-3</v>
      </c>
      <c r="Q168" s="101"/>
    </row>
    <row r="169" spans="2:17" ht="14.1" customHeight="1">
      <c r="B169" s="211" t="s">
        <v>1040</v>
      </c>
      <c r="C169" s="301">
        <v>9.8586382813999993</v>
      </c>
      <c r="D169" s="302">
        <v>0</v>
      </c>
      <c r="E169" s="302">
        <v>0</v>
      </c>
      <c r="F169" s="301">
        <v>8.4448453699999995</v>
      </c>
      <c r="G169" s="301">
        <v>8.1988789999999998</v>
      </c>
      <c r="H169" s="303">
        <f t="shared" si="10"/>
        <v>1.4137929113999999</v>
      </c>
      <c r="I169" s="42"/>
      <c r="J169" s="304">
        <v>0.67558762959999996</v>
      </c>
      <c r="K169" s="303">
        <f t="shared" si="11"/>
        <v>0.73820528179999989</v>
      </c>
      <c r="L169" s="42"/>
      <c r="M169" s="170">
        <f t="shared" si="12"/>
        <v>8.093971874278072E-2</v>
      </c>
      <c r="N169" s="301">
        <v>12.7021406909919</v>
      </c>
      <c r="O169" s="305">
        <f t="shared" si="13"/>
        <v>0</v>
      </c>
      <c r="P169" s="306">
        <f t="shared" si="14"/>
        <v>0</v>
      </c>
      <c r="Q169" s="101"/>
    </row>
    <row r="170" spans="2:17" ht="14.1" customHeight="1">
      <c r="B170" s="211" t="s">
        <v>1041</v>
      </c>
      <c r="C170" s="301">
        <v>0.60097999999999996</v>
      </c>
      <c r="D170" s="302">
        <v>0</v>
      </c>
      <c r="E170" s="302">
        <v>0</v>
      </c>
      <c r="F170" s="301">
        <v>0.52847960999999999</v>
      </c>
      <c r="G170" s="301">
        <v>0.51308699999999996</v>
      </c>
      <c r="H170" s="303">
        <f t="shared" si="10"/>
        <v>7.250038999999997E-2</v>
      </c>
      <c r="I170" s="42"/>
      <c r="J170" s="304">
        <v>4.22783688E-2</v>
      </c>
      <c r="K170" s="303">
        <f t="shared" si="11"/>
        <v>3.022202119999997E-2</v>
      </c>
      <c r="L170" s="42"/>
      <c r="M170" s="170">
        <f t="shared" si="12"/>
        <v>5.2950676683558205E-2</v>
      </c>
      <c r="N170" s="301">
        <v>1.0516453721894801</v>
      </c>
      <c r="O170" s="305">
        <f t="shared" si="13"/>
        <v>0</v>
      </c>
      <c r="P170" s="306">
        <f t="shared" si="14"/>
        <v>0</v>
      </c>
      <c r="Q170" s="101"/>
    </row>
    <row r="171" spans="2:17" ht="14.1" customHeight="1">
      <c r="B171" s="211" t="s">
        <v>1042</v>
      </c>
      <c r="C171" s="301">
        <v>0.30845</v>
      </c>
      <c r="D171" s="302">
        <v>0</v>
      </c>
      <c r="E171" s="302">
        <v>0</v>
      </c>
      <c r="F171" s="301">
        <v>0.21586739999999999</v>
      </c>
      <c r="G171" s="301">
        <v>0.20957999999999999</v>
      </c>
      <c r="H171" s="303">
        <f t="shared" si="10"/>
        <v>9.2582600000000015E-2</v>
      </c>
      <c r="I171" s="42"/>
      <c r="J171" s="304">
        <v>1.7269392000000001E-2</v>
      </c>
      <c r="K171" s="303">
        <f t="shared" si="11"/>
        <v>7.531320800000002E-2</v>
      </c>
      <c r="L171" s="42"/>
      <c r="M171" s="170">
        <f t="shared" si="12"/>
        <v>0.32304299700580946</v>
      </c>
      <c r="N171" s="301">
        <v>0.41951653242523701</v>
      </c>
      <c r="O171" s="305">
        <f t="shared" si="13"/>
        <v>0</v>
      </c>
      <c r="P171" s="306">
        <f t="shared" si="14"/>
        <v>0</v>
      </c>
      <c r="Q171" s="101"/>
    </row>
    <row r="172" spans="2:17" ht="14.1" customHeight="1">
      <c r="B172" s="211" t="s">
        <v>1043</v>
      </c>
      <c r="C172" s="301">
        <v>1.0034275615736801</v>
      </c>
      <c r="D172" s="302">
        <v>0</v>
      </c>
      <c r="E172" s="302">
        <v>0</v>
      </c>
      <c r="F172" s="301">
        <v>0.51665932999999997</v>
      </c>
      <c r="G172" s="301">
        <v>0.50161100000000003</v>
      </c>
      <c r="H172" s="303">
        <f t="shared" si="10"/>
        <v>0.4867682315736801</v>
      </c>
      <c r="I172" s="42"/>
      <c r="J172" s="304">
        <v>4.9454983313163801E-2</v>
      </c>
      <c r="K172" s="303">
        <f t="shared" si="11"/>
        <v>0.43731324826051632</v>
      </c>
      <c r="L172" s="42"/>
      <c r="M172" s="170">
        <f t="shared" si="12"/>
        <v>0.77248223190322851</v>
      </c>
      <c r="N172" s="301">
        <v>0.96978265773258798</v>
      </c>
      <c r="O172" s="305">
        <f t="shared" si="13"/>
        <v>0</v>
      </c>
      <c r="P172" s="306">
        <f t="shared" si="14"/>
        <v>0</v>
      </c>
      <c r="Q172" s="101"/>
    </row>
    <row r="173" spans="2:17" ht="14.1" customHeight="1">
      <c r="B173" s="211" t="s">
        <v>1044</v>
      </c>
      <c r="C173" s="301">
        <v>0.19900000000000001</v>
      </c>
      <c r="D173" s="302">
        <v>0</v>
      </c>
      <c r="E173" s="302">
        <v>0</v>
      </c>
      <c r="F173" s="301">
        <v>0.15119782000000001</v>
      </c>
      <c r="G173" s="301">
        <v>0.14679400000000001</v>
      </c>
      <c r="H173" s="303">
        <f t="shared" si="10"/>
        <v>4.780218E-2</v>
      </c>
      <c r="I173" s="42"/>
      <c r="J173" s="304">
        <v>1.20958256E-2</v>
      </c>
      <c r="K173" s="303">
        <f t="shared" si="11"/>
        <v>3.5706354400000001E-2</v>
      </c>
      <c r="L173" s="42"/>
      <c r="M173" s="170">
        <f t="shared" si="12"/>
        <v>0.21866346524876654</v>
      </c>
      <c r="N173" s="301">
        <v>0.37202874847195899</v>
      </c>
      <c r="O173" s="305">
        <f t="shared" si="13"/>
        <v>0</v>
      </c>
      <c r="P173" s="306">
        <f t="shared" si="14"/>
        <v>0</v>
      </c>
      <c r="Q173" s="101"/>
    </row>
    <row r="174" spans="2:17" ht="14.1" customHeight="1">
      <c r="B174" s="211" t="s">
        <v>1045</v>
      </c>
      <c r="C174" s="301">
        <v>2.5870000000000001E-2</v>
      </c>
      <c r="D174" s="302">
        <v>0</v>
      </c>
      <c r="E174" s="302">
        <v>0</v>
      </c>
      <c r="F174" s="301">
        <v>1.4896889999999999E-2</v>
      </c>
      <c r="G174" s="301">
        <v>1.4463E-2</v>
      </c>
      <c r="H174" s="303">
        <f t="shared" si="10"/>
        <v>1.0973110000000001E-2</v>
      </c>
      <c r="I174" s="42"/>
      <c r="J174" s="304">
        <v>1.1917512000000001E-3</v>
      </c>
      <c r="K174" s="303">
        <f t="shared" si="11"/>
        <v>9.7813588000000007E-3</v>
      </c>
      <c r="L174" s="42"/>
      <c r="M174" s="170">
        <f t="shared" si="12"/>
        <v>0.60796674364271364</v>
      </c>
      <c r="N174" s="301">
        <v>3.68221243519474E-2</v>
      </c>
      <c r="O174" s="305">
        <f t="shared" si="13"/>
        <v>0</v>
      </c>
      <c r="P174" s="306">
        <f t="shared" si="14"/>
        <v>0</v>
      </c>
      <c r="Q174" s="101"/>
    </row>
    <row r="175" spans="2:17" ht="14.1" customHeight="1">
      <c r="B175" s="211" t="s">
        <v>1046</v>
      </c>
      <c r="C175" s="301">
        <v>6.9176151930947398</v>
      </c>
      <c r="D175" s="302">
        <v>0</v>
      </c>
      <c r="E175" s="302">
        <v>0</v>
      </c>
      <c r="F175" s="301">
        <v>6.5354859599999999</v>
      </c>
      <c r="G175" s="301">
        <v>6.3451320000000004</v>
      </c>
      <c r="H175" s="303">
        <f t="shared" si="10"/>
        <v>0.3821292330947399</v>
      </c>
      <c r="I175" s="42"/>
      <c r="J175" s="304">
        <v>0.52283887679999996</v>
      </c>
      <c r="K175" s="303">
        <f t="shared" si="11"/>
        <v>-0.14070964370526007</v>
      </c>
      <c r="L175" s="42"/>
      <c r="M175" s="170">
        <f t="shared" si="12"/>
        <v>-1.993527458124936E-2</v>
      </c>
      <c r="N175" s="301">
        <v>13.595940798356001</v>
      </c>
      <c r="O175" s="305">
        <f t="shared" si="13"/>
        <v>2.5363762985131065E-3</v>
      </c>
      <c r="P175" s="306">
        <f t="shared" si="14"/>
        <v>1.0079944245277367E-4</v>
      </c>
      <c r="Q175" s="101"/>
    </row>
    <row r="176" spans="2:17" ht="14.1" customHeight="1">
      <c r="B176" s="211" t="s">
        <v>1047</v>
      </c>
      <c r="C176" s="301">
        <v>3.98E-3</v>
      </c>
      <c r="D176" s="302">
        <v>0</v>
      </c>
      <c r="E176" s="302">
        <v>0</v>
      </c>
      <c r="F176" s="301">
        <v>4.1653200000000001E-3</v>
      </c>
      <c r="G176" s="301">
        <v>4.0439999999999999E-3</v>
      </c>
      <c r="H176" s="303">
        <f t="shared" si="10"/>
        <v>-1.853200000000001E-4</v>
      </c>
      <c r="I176" s="42"/>
      <c r="J176" s="304">
        <v>3.3322560000000002E-4</v>
      </c>
      <c r="K176" s="303">
        <f t="shared" si="11"/>
        <v>-5.1854560000000013E-4</v>
      </c>
      <c r="L176" s="42"/>
      <c r="M176" s="170">
        <f t="shared" si="12"/>
        <v>-0.1152696106937318</v>
      </c>
      <c r="N176" s="301">
        <v>1.1138733735051601E-2</v>
      </c>
      <c r="O176" s="305">
        <f t="shared" si="13"/>
        <v>2.0779746440532777E-6</v>
      </c>
      <c r="P176" s="306">
        <f t="shared" si="14"/>
        <v>2.7610221878056334E-6</v>
      </c>
      <c r="Q176" s="101"/>
    </row>
    <row r="177" spans="2:17" ht="14.1" customHeight="1">
      <c r="B177" s="211" t="s">
        <v>1048</v>
      </c>
      <c r="C177" s="301">
        <v>0.14010113254166701</v>
      </c>
      <c r="D177" s="302">
        <v>0</v>
      </c>
      <c r="E177" s="302">
        <v>0</v>
      </c>
      <c r="F177" s="301">
        <v>0.20364645000000001</v>
      </c>
      <c r="G177" s="301">
        <v>0.197715</v>
      </c>
      <c r="H177" s="303">
        <f t="shared" si="10"/>
        <v>-6.3545317458333E-2</v>
      </c>
      <c r="I177" s="42"/>
      <c r="J177" s="304">
        <v>1.7284857824800898E-2</v>
      </c>
      <c r="K177" s="303">
        <f t="shared" si="11"/>
        <v>-8.0830175283133895E-2</v>
      </c>
      <c r="L177" s="42"/>
      <c r="M177" s="170">
        <f t="shared" si="12"/>
        <v>-0.3658611180052056</v>
      </c>
      <c r="N177" s="301">
        <v>0.37523498149127399</v>
      </c>
      <c r="O177" s="305">
        <f t="shared" si="13"/>
        <v>7.0001563521264682E-5</v>
      </c>
      <c r="P177" s="306">
        <f t="shared" si="14"/>
        <v>9.3700143208959134E-4</v>
      </c>
      <c r="Q177" s="101"/>
    </row>
    <row r="178" spans="2:17" ht="14.1" customHeight="1">
      <c r="B178" s="211" t="s">
        <v>1049</v>
      </c>
      <c r="C178" s="301">
        <v>13.871</v>
      </c>
      <c r="D178" s="302">
        <v>0</v>
      </c>
      <c r="E178" s="302">
        <v>0</v>
      </c>
      <c r="F178" s="301">
        <v>9.4471157100000003</v>
      </c>
      <c r="G178" s="301">
        <v>9.1719570000000008</v>
      </c>
      <c r="H178" s="303">
        <f t="shared" si="10"/>
        <v>4.4238842900000002</v>
      </c>
      <c r="I178" s="42"/>
      <c r="J178" s="304">
        <v>2.6884647198710301</v>
      </c>
      <c r="K178" s="303">
        <f t="shared" si="11"/>
        <v>1.7354195701289701</v>
      </c>
      <c r="L178" s="42"/>
      <c r="M178" s="170">
        <f t="shared" si="12"/>
        <v>0.14300260133065701</v>
      </c>
      <c r="N178" s="301">
        <v>19.784559693854298</v>
      </c>
      <c r="O178" s="305">
        <f t="shared" si="13"/>
        <v>0</v>
      </c>
      <c r="P178" s="306">
        <f t="shared" si="14"/>
        <v>0</v>
      </c>
      <c r="Q178" s="101"/>
    </row>
    <row r="179" spans="2:17" ht="14.1" customHeight="1">
      <c r="B179" s="211" t="s">
        <v>1050</v>
      </c>
      <c r="C179" s="301">
        <v>225.589619501556</v>
      </c>
      <c r="D179" s="302">
        <v>0</v>
      </c>
      <c r="E179" s="302">
        <v>0</v>
      </c>
      <c r="F179" s="301">
        <v>193.86539798999999</v>
      </c>
      <c r="G179" s="301">
        <v>188.21883299999999</v>
      </c>
      <c r="H179" s="303">
        <f t="shared" si="10"/>
        <v>31.72422151155601</v>
      </c>
      <c r="I179" s="42"/>
      <c r="J179" s="304">
        <v>15.910411955743999</v>
      </c>
      <c r="K179" s="303">
        <f t="shared" si="11"/>
        <v>15.813809555812011</v>
      </c>
      <c r="L179" s="42"/>
      <c r="M179" s="170">
        <f t="shared" si="12"/>
        <v>7.5384333207446863E-2</v>
      </c>
      <c r="N179" s="301">
        <v>703.60126085478203</v>
      </c>
      <c r="O179" s="305">
        <f t="shared" si="13"/>
        <v>0</v>
      </c>
      <c r="P179" s="306">
        <f t="shared" si="14"/>
        <v>0</v>
      </c>
      <c r="Q179" s="101"/>
    </row>
    <row r="180" spans="2:17" ht="14.1" customHeight="1">
      <c r="B180" s="211" t="s">
        <v>1051</v>
      </c>
      <c r="C180" s="301">
        <v>614.17738099999997</v>
      </c>
      <c r="D180" s="302">
        <v>0</v>
      </c>
      <c r="E180" s="302">
        <v>0</v>
      </c>
      <c r="F180" s="301">
        <v>404.73720529000002</v>
      </c>
      <c r="G180" s="301">
        <v>392.94874299999998</v>
      </c>
      <c r="H180" s="303">
        <f t="shared" si="10"/>
        <v>209.44017570999995</v>
      </c>
      <c r="I180" s="42"/>
      <c r="J180" s="304">
        <v>32.378976423200001</v>
      </c>
      <c r="K180" s="303">
        <f t="shared" si="11"/>
        <v>177.06119928679993</v>
      </c>
      <c r="L180" s="42"/>
      <c r="M180" s="170">
        <f t="shared" si="12"/>
        <v>0.40506667722260864</v>
      </c>
      <c r="N180" s="301">
        <v>1338.66150175091</v>
      </c>
      <c r="O180" s="305">
        <f t="shared" si="13"/>
        <v>0</v>
      </c>
      <c r="P180" s="306">
        <f t="shared" si="14"/>
        <v>0</v>
      </c>
      <c r="Q180" s="101"/>
    </row>
    <row r="181" spans="2:17" ht="14.1" customHeight="1">
      <c r="B181" s="211" t="s">
        <v>1052</v>
      </c>
      <c r="C181" s="301">
        <v>9.9960334326469393</v>
      </c>
      <c r="D181" s="302">
        <v>0</v>
      </c>
      <c r="E181" s="302">
        <v>0</v>
      </c>
      <c r="F181" s="301">
        <v>8.4671561999999998</v>
      </c>
      <c r="G181" s="301">
        <v>8.2205399999999997</v>
      </c>
      <c r="H181" s="303">
        <f t="shared" si="10"/>
        <v>1.5288772326469395</v>
      </c>
      <c r="I181" s="42"/>
      <c r="J181" s="304">
        <v>0.77748800228135995</v>
      </c>
      <c r="K181" s="303">
        <f t="shared" si="11"/>
        <v>0.75138923036557959</v>
      </c>
      <c r="L181" s="42"/>
      <c r="M181" s="170">
        <f t="shared" si="12"/>
        <v>8.1278328719255027E-2</v>
      </c>
      <c r="N181" s="301">
        <v>21.906392548739198</v>
      </c>
      <c r="O181" s="305">
        <f t="shared" si="13"/>
        <v>0</v>
      </c>
      <c r="P181" s="306">
        <f t="shared" si="14"/>
        <v>0</v>
      </c>
      <c r="Q181" s="101"/>
    </row>
    <row r="182" spans="2:17" ht="14.1" customHeight="1">
      <c r="B182" s="211" t="s">
        <v>1053</v>
      </c>
      <c r="C182" s="301">
        <v>22.304170546261201</v>
      </c>
      <c r="D182" s="302">
        <v>0</v>
      </c>
      <c r="E182" s="302">
        <v>0</v>
      </c>
      <c r="F182" s="301">
        <v>12.044873559999999</v>
      </c>
      <c r="G182" s="301">
        <v>11.694051999999999</v>
      </c>
      <c r="H182" s="303">
        <f t="shared" si="10"/>
        <v>10.259296986261202</v>
      </c>
      <c r="I182" s="42"/>
      <c r="J182" s="304">
        <v>1.0354790784105801</v>
      </c>
      <c r="K182" s="303">
        <f t="shared" si="11"/>
        <v>9.2238179078506217</v>
      </c>
      <c r="L182" s="42"/>
      <c r="M182" s="170">
        <f t="shared" si="12"/>
        <v>0.70516584398227866</v>
      </c>
      <c r="N182" s="301">
        <v>49.640212053063301</v>
      </c>
      <c r="O182" s="305">
        <f t="shared" si="13"/>
        <v>0</v>
      </c>
      <c r="P182" s="306">
        <f t="shared" si="14"/>
        <v>0</v>
      </c>
      <c r="Q182" s="101"/>
    </row>
    <row r="183" spans="2:17" ht="14.1" customHeight="1">
      <c r="B183" s="211" t="s">
        <v>1054</v>
      </c>
      <c r="C183" s="301">
        <v>22.795000000000002</v>
      </c>
      <c r="D183" s="302">
        <v>0</v>
      </c>
      <c r="E183" s="302">
        <v>0</v>
      </c>
      <c r="F183" s="301">
        <v>15.34367413</v>
      </c>
      <c r="G183" s="301">
        <v>14.896770999999999</v>
      </c>
      <c r="H183" s="303">
        <f t="shared" si="10"/>
        <v>7.4513258700000016</v>
      </c>
      <c r="I183" s="42"/>
      <c r="J183" s="304">
        <v>1.5275133635321201</v>
      </c>
      <c r="K183" s="303">
        <f t="shared" si="11"/>
        <v>5.9238125064678817</v>
      </c>
      <c r="L183" s="42"/>
      <c r="M183" s="170">
        <f t="shared" si="12"/>
        <v>0.35112006838516163</v>
      </c>
      <c r="N183" s="301">
        <v>48.539793279229201</v>
      </c>
      <c r="O183" s="305">
        <f t="shared" si="13"/>
        <v>0</v>
      </c>
      <c r="P183" s="306">
        <f t="shared" si="14"/>
        <v>0</v>
      </c>
      <c r="Q183" s="101"/>
    </row>
    <row r="184" spans="2:17" ht="14.1" customHeight="1">
      <c r="B184" s="211" t="s">
        <v>1055</v>
      </c>
      <c r="C184" s="301">
        <v>1.87179948265306E-3</v>
      </c>
      <c r="D184" s="302">
        <v>0</v>
      </c>
      <c r="E184" s="302">
        <v>0</v>
      </c>
      <c r="F184" s="301">
        <v>9.3318000000000003E-4</v>
      </c>
      <c r="G184" s="301">
        <v>9.0600000000000001E-4</v>
      </c>
      <c r="H184" s="303">
        <f t="shared" si="10"/>
        <v>9.3861948265306001E-4</v>
      </c>
      <c r="I184" s="42"/>
      <c r="J184" s="304">
        <v>7.4654399999999995E-5</v>
      </c>
      <c r="K184" s="303">
        <f t="shared" si="11"/>
        <v>8.6396508265306003E-4</v>
      </c>
      <c r="L184" s="42"/>
      <c r="M184" s="170">
        <f t="shared" si="12"/>
        <v>0.85724905069033164</v>
      </c>
      <c r="N184" s="301">
        <v>1.49399034418033E-3</v>
      </c>
      <c r="O184" s="305">
        <f t="shared" si="13"/>
        <v>0</v>
      </c>
      <c r="P184" s="306">
        <f t="shared" si="14"/>
        <v>0</v>
      </c>
      <c r="Q184" s="101"/>
    </row>
    <row r="185" spans="2:17" ht="14.1" customHeight="1">
      <c r="B185" s="211" t="s">
        <v>1056</v>
      </c>
      <c r="C185" s="301">
        <v>1.4925000000000001E-2</v>
      </c>
      <c r="D185" s="302">
        <v>0</v>
      </c>
      <c r="E185" s="302">
        <v>0</v>
      </c>
      <c r="F185" s="301">
        <v>5.7906600000000004E-3</v>
      </c>
      <c r="G185" s="301">
        <v>5.6220000000000003E-3</v>
      </c>
      <c r="H185" s="303">
        <f t="shared" si="10"/>
        <v>9.1343400000000012E-3</v>
      </c>
      <c r="I185" s="42"/>
      <c r="J185" s="304">
        <v>4.6325279999999999E-4</v>
      </c>
      <c r="K185" s="303">
        <f t="shared" si="11"/>
        <v>8.6710872000000019E-3</v>
      </c>
      <c r="L185" s="42"/>
      <c r="M185" s="170">
        <f t="shared" si="12"/>
        <v>1.3865059327338241</v>
      </c>
      <c r="N185" s="301">
        <v>3.2867787571967198E-2</v>
      </c>
      <c r="O185" s="305">
        <f t="shared" si="13"/>
        <v>0</v>
      </c>
      <c r="P185" s="306">
        <f t="shared" si="14"/>
        <v>0</v>
      </c>
      <c r="Q185" s="101"/>
    </row>
    <row r="186" spans="2:17" ht="14.1" customHeight="1">
      <c r="B186" s="211" t="s">
        <v>1057</v>
      </c>
      <c r="C186" s="301">
        <v>5.8014542363636302E-3</v>
      </c>
      <c r="D186" s="302">
        <v>0</v>
      </c>
      <c r="E186" s="302">
        <v>0</v>
      </c>
      <c r="F186" s="301">
        <v>6.3097800000000001E-3</v>
      </c>
      <c r="G186" s="301">
        <v>6.1260000000000004E-3</v>
      </c>
      <c r="H186" s="303">
        <f t="shared" si="10"/>
        <v>-5.0832576363636986E-4</v>
      </c>
      <c r="I186" s="42"/>
      <c r="J186" s="304">
        <v>5.0478239999999998E-4</v>
      </c>
      <c r="K186" s="303">
        <f t="shared" si="11"/>
        <v>-1.0131081636363698E-3</v>
      </c>
      <c r="L186" s="42"/>
      <c r="M186" s="170">
        <f t="shared" si="12"/>
        <v>-0.14866811750617617</v>
      </c>
      <c r="N186" s="301">
        <v>2.2277467470103202E-2</v>
      </c>
      <c r="O186" s="305">
        <f t="shared" si="13"/>
        <v>4.1559492881065554E-6</v>
      </c>
      <c r="P186" s="306">
        <f t="shared" si="14"/>
        <v>9.1855660435846386E-6</v>
      </c>
      <c r="Q186" s="101"/>
    </row>
    <row r="187" spans="2:17" ht="14.1" customHeight="1">
      <c r="B187" s="211" t="s">
        <v>1058</v>
      </c>
      <c r="C187" s="301">
        <v>17.988298185106402</v>
      </c>
      <c r="D187" s="302">
        <v>0</v>
      </c>
      <c r="E187" s="302">
        <v>0</v>
      </c>
      <c r="F187" s="301">
        <v>14.7384451</v>
      </c>
      <c r="G187" s="301">
        <v>14.30917</v>
      </c>
      <c r="H187" s="303">
        <f t="shared" si="10"/>
        <v>3.2498530851064018</v>
      </c>
      <c r="I187" s="42"/>
      <c r="J187" s="304">
        <v>1.3155611402646199</v>
      </c>
      <c r="K187" s="303">
        <f t="shared" si="11"/>
        <v>1.9342919448417819</v>
      </c>
      <c r="L187" s="42"/>
      <c r="M187" s="170">
        <f t="shared" si="12"/>
        <v>0.12048655742953659</v>
      </c>
      <c r="N187" s="301">
        <v>34.373385226418598</v>
      </c>
      <c r="O187" s="305">
        <f t="shared" si="13"/>
        <v>0</v>
      </c>
      <c r="P187" s="306">
        <f t="shared" si="14"/>
        <v>0</v>
      </c>
      <c r="Q187" s="101"/>
    </row>
    <row r="188" spans="2:17" ht="14.1" customHeight="1">
      <c r="B188" s="211" t="s">
        <v>1059</v>
      </c>
      <c r="C188" s="301">
        <v>87.619446381020396</v>
      </c>
      <c r="D188" s="302">
        <v>0</v>
      </c>
      <c r="E188" s="302">
        <v>0</v>
      </c>
      <c r="F188" s="301">
        <v>86.122637330000003</v>
      </c>
      <c r="G188" s="301">
        <v>83.614210999999997</v>
      </c>
      <c r="H188" s="303">
        <f t="shared" si="10"/>
        <v>1.4968090510203922</v>
      </c>
      <c r="I188" s="42"/>
      <c r="J188" s="304">
        <v>7.6873506126132103</v>
      </c>
      <c r="K188" s="303">
        <f t="shared" si="11"/>
        <v>-6.1905415615928181</v>
      </c>
      <c r="L188" s="42"/>
      <c r="M188" s="170">
        <f t="shared" si="12"/>
        <v>-6.5990218071233356E-2</v>
      </c>
      <c r="N188" s="301">
        <v>202.14099487194599</v>
      </c>
      <c r="O188" s="305">
        <f t="shared" si="13"/>
        <v>3.7710198650839868E-2</v>
      </c>
      <c r="P188" s="306">
        <f t="shared" si="14"/>
        <v>1.6421693697244031E-2</v>
      </c>
      <c r="Q188" s="101"/>
    </row>
    <row r="189" spans="2:17" ht="14.1" customHeight="1">
      <c r="B189" s="211" t="s">
        <v>1060</v>
      </c>
      <c r="C189" s="301">
        <v>4.9598261530612202</v>
      </c>
      <c r="D189" s="302">
        <v>0</v>
      </c>
      <c r="E189" s="302">
        <v>0</v>
      </c>
      <c r="F189" s="301">
        <v>5.1275975000000003</v>
      </c>
      <c r="G189" s="301">
        <v>4.9782500000000001</v>
      </c>
      <c r="H189" s="303">
        <f t="shared" si="10"/>
        <v>-0.16777134693878004</v>
      </c>
      <c r="I189" s="42"/>
      <c r="J189" s="304">
        <v>0.45769197280641299</v>
      </c>
      <c r="K189" s="303">
        <f t="shared" si="11"/>
        <v>-0.62546331974519309</v>
      </c>
      <c r="L189" s="42"/>
      <c r="M189" s="170">
        <f t="shared" si="12"/>
        <v>-0.11198404716361453</v>
      </c>
      <c r="N189" s="301">
        <v>8.3547255140137704</v>
      </c>
      <c r="O189" s="305">
        <f t="shared" si="13"/>
        <v>1.5586069466328955E-3</v>
      </c>
      <c r="P189" s="306">
        <f t="shared" si="14"/>
        <v>1.9545596354057187E-3</v>
      </c>
      <c r="Q189" s="101"/>
    </row>
    <row r="190" spans="2:17" ht="14.1" customHeight="1">
      <c r="B190" s="211" t="s">
        <v>1061</v>
      </c>
      <c r="C190" s="301">
        <v>51.505612053253103</v>
      </c>
      <c r="D190" s="302">
        <v>0</v>
      </c>
      <c r="E190" s="302">
        <v>0</v>
      </c>
      <c r="F190" s="301">
        <v>50.221549580000001</v>
      </c>
      <c r="G190" s="301">
        <v>48.758786000000001</v>
      </c>
      <c r="H190" s="303">
        <f t="shared" si="10"/>
        <v>1.2840624732531012</v>
      </c>
      <c r="I190" s="42"/>
      <c r="J190" s="304">
        <v>4.4828011763141102</v>
      </c>
      <c r="K190" s="303">
        <f t="shared" si="11"/>
        <v>-3.198738703061009</v>
      </c>
      <c r="L190" s="42"/>
      <c r="M190" s="170">
        <f t="shared" si="12"/>
        <v>-5.8473204760442252E-2</v>
      </c>
      <c r="N190" s="301">
        <v>119.655241694035</v>
      </c>
      <c r="O190" s="305">
        <f t="shared" si="13"/>
        <v>2.2322156555896835E-2</v>
      </c>
      <c r="P190" s="306">
        <f t="shared" si="14"/>
        <v>7.6322035379102239E-3</v>
      </c>
      <c r="Q190" s="101"/>
    </row>
    <row r="191" spans="2:17" ht="14.1" customHeight="1">
      <c r="B191" s="211" t="s">
        <v>1062</v>
      </c>
      <c r="C191" s="301">
        <v>51.373146924772499</v>
      </c>
      <c r="D191" s="302">
        <v>0</v>
      </c>
      <c r="E191" s="302">
        <v>0</v>
      </c>
      <c r="F191" s="301">
        <v>52.93012822</v>
      </c>
      <c r="G191" s="301">
        <v>51.388474000000002</v>
      </c>
      <c r="H191" s="303">
        <f t="shared" si="10"/>
        <v>-1.5569812952275015</v>
      </c>
      <c r="I191" s="42"/>
      <c r="J191" s="304">
        <v>4.2344102575999996</v>
      </c>
      <c r="K191" s="303">
        <f t="shared" si="11"/>
        <v>-5.7913915528275011</v>
      </c>
      <c r="L191" s="42"/>
      <c r="M191" s="170">
        <f t="shared" si="12"/>
        <v>-0.10131091244787825</v>
      </c>
      <c r="N191" s="301">
        <v>141.59474758355699</v>
      </c>
      <c r="O191" s="305">
        <f t="shared" si="13"/>
        <v>2.6415057780209389E-2</v>
      </c>
      <c r="P191" s="306">
        <f t="shared" si="14"/>
        <v>2.7112153746403481E-2</v>
      </c>
      <c r="Q191" s="101"/>
    </row>
    <row r="192" spans="2:17" ht="14.1" customHeight="1">
      <c r="B192" s="211" t="s">
        <v>1063</v>
      </c>
      <c r="C192" s="301">
        <v>16.782399999999999</v>
      </c>
      <c r="D192" s="302">
        <v>0</v>
      </c>
      <c r="E192" s="302">
        <v>0</v>
      </c>
      <c r="F192" s="301">
        <v>15.884687810000001</v>
      </c>
      <c r="G192" s="301">
        <v>15.422027</v>
      </c>
      <c r="H192" s="303">
        <f t="shared" si="10"/>
        <v>0.89771218999999824</v>
      </c>
      <c r="I192" s="42"/>
      <c r="J192" s="304">
        <v>1.2707750248</v>
      </c>
      <c r="K192" s="303">
        <f t="shared" si="11"/>
        <v>-0.3730628348000018</v>
      </c>
      <c r="L192" s="42"/>
      <c r="M192" s="170">
        <f t="shared" si="12"/>
        <v>-2.1746008160341827E-2</v>
      </c>
      <c r="N192" s="301">
        <v>32.175032251977903</v>
      </c>
      <c r="O192" s="305">
        <f t="shared" si="13"/>
        <v>6.0023789760602258E-3</v>
      </c>
      <c r="P192" s="306">
        <f t="shared" si="14"/>
        <v>2.8384582167609616E-4</v>
      </c>
      <c r="Q192" s="101"/>
    </row>
    <row r="193" spans="2:17" ht="14.1" customHeight="1">
      <c r="B193" s="211" t="s">
        <v>1064</v>
      </c>
      <c r="C193" s="301">
        <v>9.8542622407959204</v>
      </c>
      <c r="D193" s="302">
        <v>0</v>
      </c>
      <c r="E193" s="302">
        <v>0</v>
      </c>
      <c r="F193" s="301">
        <v>14.540305030000001</v>
      </c>
      <c r="G193" s="301">
        <v>14.116801000000001</v>
      </c>
      <c r="H193" s="303">
        <f t="shared" si="10"/>
        <v>-4.6860427892040803</v>
      </c>
      <c r="I193" s="42"/>
      <c r="J193" s="304">
        <v>1.1632244024</v>
      </c>
      <c r="K193" s="303">
        <f t="shared" si="11"/>
        <v>-5.8492671916040804</v>
      </c>
      <c r="L193" s="42"/>
      <c r="M193" s="170">
        <f t="shared" si="12"/>
        <v>-0.37248105381556418</v>
      </c>
      <c r="N193" s="301">
        <v>30.93265869987</v>
      </c>
      <c r="O193" s="305">
        <f t="shared" si="13"/>
        <v>5.7706092972861717E-3</v>
      </c>
      <c r="P193" s="306">
        <f t="shared" si="14"/>
        <v>8.006266567620704E-2</v>
      </c>
      <c r="Q193" s="101"/>
    </row>
    <row r="194" spans="2:17" ht="14.1" customHeight="1">
      <c r="B194" s="211" t="s">
        <v>1065</v>
      </c>
      <c r="C194" s="301">
        <v>9.1256079999999997</v>
      </c>
      <c r="D194" s="302">
        <v>0</v>
      </c>
      <c r="E194" s="302">
        <v>0</v>
      </c>
      <c r="F194" s="301">
        <v>5.4384628299999997</v>
      </c>
      <c r="G194" s="301">
        <v>5.2800609999999999</v>
      </c>
      <c r="H194" s="303">
        <f t="shared" si="10"/>
        <v>3.68714517</v>
      </c>
      <c r="I194" s="42"/>
      <c r="J194" s="304">
        <v>0.43507702640000001</v>
      </c>
      <c r="K194" s="303">
        <f t="shared" si="11"/>
        <v>3.2520681435999998</v>
      </c>
      <c r="L194" s="42"/>
      <c r="M194" s="170">
        <f t="shared" si="12"/>
        <v>0.55368112298692251</v>
      </c>
      <c r="N194" s="301">
        <v>12.7386204254079</v>
      </c>
      <c r="O194" s="305">
        <f t="shared" si="13"/>
        <v>0</v>
      </c>
      <c r="P194" s="306">
        <f t="shared" si="14"/>
        <v>0</v>
      </c>
      <c r="Q194" s="101"/>
    </row>
    <row r="195" spans="2:17" ht="14.1" customHeight="1">
      <c r="B195" s="211" t="s">
        <v>1066</v>
      </c>
      <c r="C195" s="301">
        <v>4.7869576441105304</v>
      </c>
      <c r="D195" s="302">
        <v>0</v>
      </c>
      <c r="E195" s="302">
        <v>0</v>
      </c>
      <c r="F195" s="301">
        <v>4.6157482700000001</v>
      </c>
      <c r="G195" s="301">
        <v>4.4813090000000004</v>
      </c>
      <c r="H195" s="303">
        <f t="shared" si="10"/>
        <v>0.17120937411053028</v>
      </c>
      <c r="I195" s="42"/>
      <c r="J195" s="304">
        <v>0.36925986160000002</v>
      </c>
      <c r="K195" s="303">
        <f t="shared" si="11"/>
        <v>-0.19805048748946974</v>
      </c>
      <c r="L195" s="42"/>
      <c r="M195" s="170">
        <f t="shared" si="12"/>
        <v>-3.9729220547109319E-2</v>
      </c>
      <c r="N195" s="301">
        <v>4.8677294652425296</v>
      </c>
      <c r="O195" s="305">
        <f t="shared" si="13"/>
        <v>9.0809410149152289E-4</v>
      </c>
      <c r="P195" s="306">
        <f t="shared" si="14"/>
        <v>1.4333456873010837E-4</v>
      </c>
      <c r="Q195" s="101"/>
    </row>
    <row r="196" spans="2:17" ht="14.1" customHeight="1">
      <c r="B196" s="211" t="s">
        <v>1067</v>
      </c>
      <c r="C196" s="301">
        <v>4.8499999999999996</v>
      </c>
      <c r="D196" s="302">
        <v>0</v>
      </c>
      <c r="E196" s="302">
        <v>0</v>
      </c>
      <c r="F196" s="301">
        <v>4.6577372500000003</v>
      </c>
      <c r="G196" s="301">
        <v>4.5220750000000001</v>
      </c>
      <c r="H196" s="303">
        <f t="shared" si="10"/>
        <v>0.19226274999999937</v>
      </c>
      <c r="I196" s="42"/>
      <c r="J196" s="304">
        <v>0.37261897999999999</v>
      </c>
      <c r="K196" s="303">
        <f t="shared" si="11"/>
        <v>-0.18035623000000062</v>
      </c>
      <c r="L196" s="42"/>
      <c r="M196" s="170">
        <f t="shared" si="12"/>
        <v>-3.5853570155607167E-2</v>
      </c>
      <c r="N196" s="301">
        <v>12.907055975612399</v>
      </c>
      <c r="O196" s="305">
        <f t="shared" si="13"/>
        <v>2.4078621219124296E-3</v>
      </c>
      <c r="P196" s="306">
        <f t="shared" si="14"/>
        <v>3.0952549715943184E-4</v>
      </c>
      <c r="Q196" s="101"/>
    </row>
    <row r="197" spans="2:17" ht="14.1" customHeight="1">
      <c r="B197" s="211" t="s">
        <v>1068</v>
      </c>
      <c r="C197" s="301">
        <v>121.00796624938999</v>
      </c>
      <c r="D197" s="302">
        <v>0</v>
      </c>
      <c r="E197" s="302">
        <v>0</v>
      </c>
      <c r="F197" s="301">
        <v>98.537497189999996</v>
      </c>
      <c r="G197" s="301">
        <v>95.667473000000001</v>
      </c>
      <c r="H197" s="303">
        <f t="shared" si="10"/>
        <v>22.470469059389998</v>
      </c>
      <c r="I197" s="42"/>
      <c r="J197" s="304">
        <v>7.8829997752000001</v>
      </c>
      <c r="K197" s="303">
        <f t="shared" si="11"/>
        <v>14.587469284189998</v>
      </c>
      <c r="L197" s="42"/>
      <c r="M197" s="170">
        <f t="shared" si="12"/>
        <v>0.13707386922803197</v>
      </c>
      <c r="N197" s="301">
        <v>163.17397614892101</v>
      </c>
      <c r="O197" s="305">
        <f t="shared" si="13"/>
        <v>0</v>
      </c>
      <c r="P197" s="306">
        <f t="shared" si="14"/>
        <v>0</v>
      </c>
      <c r="Q197" s="101"/>
    </row>
    <row r="198" spans="2:17" ht="14.1" customHeight="1">
      <c r="B198" s="211" t="s">
        <v>1069</v>
      </c>
      <c r="C198" s="301">
        <v>62.4011598795461</v>
      </c>
      <c r="D198" s="302">
        <v>0</v>
      </c>
      <c r="E198" s="302">
        <v>0</v>
      </c>
      <c r="F198" s="301">
        <v>72.152441420000002</v>
      </c>
      <c r="G198" s="301">
        <v>70.050914000000006</v>
      </c>
      <c r="H198" s="303">
        <f t="shared" si="10"/>
        <v>-9.7512815404539026</v>
      </c>
      <c r="I198" s="42"/>
      <c r="J198" s="304">
        <v>5.7721953136000002</v>
      </c>
      <c r="K198" s="303">
        <f t="shared" si="11"/>
        <v>-15.523476854053904</v>
      </c>
      <c r="L198" s="42"/>
      <c r="M198" s="170">
        <f t="shared" si="12"/>
        <v>-0.19921141123986019</v>
      </c>
      <c r="N198" s="301">
        <v>172.40435578322101</v>
      </c>
      <c r="O198" s="305">
        <f t="shared" si="13"/>
        <v>3.2162711522093289E-2</v>
      </c>
      <c r="P198" s="306">
        <f t="shared" si="14"/>
        <v>0.12763832008601761</v>
      </c>
      <c r="Q198" s="101"/>
    </row>
    <row r="199" spans="2:17" ht="14.1" customHeight="1">
      <c r="B199" s="211" t="s">
        <v>1070</v>
      </c>
      <c r="C199" s="301">
        <v>150.81445567806301</v>
      </c>
      <c r="D199" s="302">
        <v>0</v>
      </c>
      <c r="E199" s="302">
        <v>0</v>
      </c>
      <c r="F199" s="301">
        <v>127.41436295</v>
      </c>
      <c r="G199" s="301">
        <v>123.703265</v>
      </c>
      <c r="H199" s="303">
        <f t="shared" si="10"/>
        <v>23.400092728063015</v>
      </c>
      <c r="I199" s="42"/>
      <c r="J199" s="304">
        <v>10.425239301796701</v>
      </c>
      <c r="K199" s="303">
        <f t="shared" si="11"/>
        <v>12.974853426266314</v>
      </c>
      <c r="L199" s="42"/>
      <c r="M199" s="170">
        <f t="shared" si="12"/>
        <v>9.4130084636813383E-2</v>
      </c>
      <c r="N199" s="301">
        <v>387.02882238465799</v>
      </c>
      <c r="O199" s="305">
        <f t="shared" si="13"/>
        <v>0</v>
      </c>
      <c r="P199" s="306">
        <f t="shared" si="14"/>
        <v>0</v>
      </c>
      <c r="Q199" s="101"/>
    </row>
    <row r="200" spans="2:17" ht="14.1" customHeight="1">
      <c r="B200" s="211" t="s">
        <v>1071</v>
      </c>
      <c r="C200" s="301">
        <v>13.993</v>
      </c>
      <c r="D200" s="302">
        <v>0</v>
      </c>
      <c r="E200" s="302">
        <v>0</v>
      </c>
      <c r="F200" s="301">
        <v>8.7618649499999997</v>
      </c>
      <c r="G200" s="301">
        <v>8.5066649999999999</v>
      </c>
      <c r="H200" s="303">
        <f t="shared" si="10"/>
        <v>5.2311350500000007</v>
      </c>
      <c r="I200" s="42"/>
      <c r="J200" s="304">
        <v>0.71690927709319996</v>
      </c>
      <c r="K200" s="303">
        <f t="shared" si="11"/>
        <v>4.5142257729068005</v>
      </c>
      <c r="L200" s="42"/>
      <c r="M200" s="170">
        <f t="shared" si="12"/>
        <v>0.47624573228084494</v>
      </c>
      <c r="N200" s="301">
        <v>17.957686090718699</v>
      </c>
      <c r="O200" s="305">
        <f t="shared" si="13"/>
        <v>0</v>
      </c>
      <c r="P200" s="306">
        <f t="shared" si="14"/>
        <v>0</v>
      </c>
      <c r="Q200" s="101"/>
    </row>
    <row r="201" spans="2:17" ht="14.1" customHeight="1">
      <c r="B201" s="211"/>
      <c r="C201" s="307"/>
      <c r="D201" s="307"/>
      <c r="E201" s="307"/>
      <c r="F201" s="307"/>
      <c r="G201" s="307"/>
      <c r="H201" s="303">
        <f t="shared" si="10"/>
        <v>0</v>
      </c>
      <c r="I201" s="42"/>
      <c r="J201" s="17"/>
      <c r="K201" s="303">
        <f t="shared" si="11"/>
        <v>0</v>
      </c>
      <c r="L201" s="42"/>
      <c r="M201" s="170">
        <f t="shared" si="12"/>
        <v>0</v>
      </c>
      <c r="N201" s="307"/>
      <c r="O201" s="305">
        <f t="shared" si="13"/>
        <v>0</v>
      </c>
      <c r="P201" s="306">
        <f t="shared" si="14"/>
        <v>0</v>
      </c>
      <c r="Q201" s="101"/>
    </row>
    <row r="202" spans="2:17" ht="14.1" customHeight="1">
      <c r="B202" s="211"/>
      <c r="C202" s="307"/>
      <c r="D202" s="307"/>
      <c r="E202" s="307"/>
      <c r="F202" s="307"/>
      <c r="G202" s="307"/>
      <c r="H202" s="303">
        <f t="shared" si="10"/>
        <v>0</v>
      </c>
      <c r="I202" s="42"/>
      <c r="J202" s="17"/>
      <c r="K202" s="303">
        <f t="shared" si="11"/>
        <v>0</v>
      </c>
      <c r="L202" s="42"/>
      <c r="M202" s="170">
        <f t="shared" si="12"/>
        <v>0</v>
      </c>
      <c r="N202" s="307"/>
      <c r="O202" s="305">
        <f t="shared" si="13"/>
        <v>0</v>
      </c>
      <c r="P202" s="306">
        <f t="shared" si="14"/>
        <v>0</v>
      </c>
      <c r="Q202" s="101"/>
    </row>
    <row r="203" spans="2:17" ht="14.1" customHeight="1">
      <c r="B203" s="211"/>
      <c r="C203" s="307"/>
      <c r="D203" s="307"/>
      <c r="E203" s="307"/>
      <c r="F203" s="307"/>
      <c r="G203" s="307"/>
      <c r="H203" s="303">
        <f t="shared" si="10"/>
        <v>0</v>
      </c>
      <c r="I203" s="42"/>
      <c r="J203" s="17"/>
      <c r="K203" s="303">
        <f t="shared" si="11"/>
        <v>0</v>
      </c>
      <c r="L203" s="42"/>
      <c r="M203" s="170">
        <f t="shared" si="12"/>
        <v>0</v>
      </c>
      <c r="N203" s="307"/>
      <c r="O203" s="305">
        <f t="shared" si="13"/>
        <v>0</v>
      </c>
      <c r="P203" s="306">
        <f t="shared" si="14"/>
        <v>0</v>
      </c>
      <c r="Q203" s="101"/>
    </row>
    <row r="204" spans="2:17" ht="14.1" customHeight="1">
      <c r="B204" s="211"/>
      <c r="C204" s="307"/>
      <c r="D204" s="307"/>
      <c r="E204" s="307"/>
      <c r="F204" s="307"/>
      <c r="G204" s="307"/>
      <c r="H204" s="303">
        <f t="shared" si="10"/>
        <v>0</v>
      </c>
      <c r="I204" s="42"/>
      <c r="J204" s="17"/>
      <c r="K204" s="303">
        <f t="shared" si="11"/>
        <v>0</v>
      </c>
      <c r="L204" s="42"/>
      <c r="M204" s="170">
        <f t="shared" si="12"/>
        <v>0</v>
      </c>
      <c r="N204" s="307"/>
      <c r="O204" s="305">
        <f t="shared" si="13"/>
        <v>0</v>
      </c>
      <c r="P204" s="306">
        <f t="shared" si="14"/>
        <v>0</v>
      </c>
      <c r="Q204" s="101"/>
    </row>
    <row r="205" spans="2:17" ht="14.1" customHeight="1">
      <c r="B205" s="211"/>
      <c r="C205" s="307"/>
      <c r="D205" s="307"/>
      <c r="E205" s="307"/>
      <c r="F205" s="307"/>
      <c r="G205" s="307"/>
      <c r="H205" s="303">
        <f t="shared" ref="H205:H262" si="15">+C205+D205-E205-F205</f>
        <v>0</v>
      </c>
      <c r="I205" s="42"/>
      <c r="J205" s="17"/>
      <c r="K205" s="303">
        <f t="shared" ref="K205:K262" si="16">+H205-J205</f>
        <v>0</v>
      </c>
      <c r="L205" s="42"/>
      <c r="M205" s="170">
        <f t="shared" ref="M205:M262" si="17">+IF(ISERROR(K205/(F205+J205)),0,K205/(F205+J205))</f>
        <v>0</v>
      </c>
      <c r="N205" s="307"/>
      <c r="O205" s="305">
        <f t="shared" ref="O205:O262" si="18">IF(K205&lt;0,N205/$N$263,0)</f>
        <v>0</v>
      </c>
      <c r="P205" s="306">
        <f t="shared" ref="P205:P262" si="19">(M205^2*O205)*100</f>
        <v>0</v>
      </c>
      <c r="Q205" s="101"/>
    </row>
    <row r="206" spans="2:17" ht="14.1" customHeight="1">
      <c r="B206" s="211"/>
      <c r="C206" s="307"/>
      <c r="D206" s="307"/>
      <c r="E206" s="307"/>
      <c r="F206" s="307"/>
      <c r="G206" s="307"/>
      <c r="H206" s="303">
        <f t="shared" si="15"/>
        <v>0</v>
      </c>
      <c r="I206" s="42"/>
      <c r="J206" s="17"/>
      <c r="K206" s="303">
        <f t="shared" si="16"/>
        <v>0</v>
      </c>
      <c r="L206" s="42"/>
      <c r="M206" s="170">
        <f t="shared" si="17"/>
        <v>0</v>
      </c>
      <c r="N206" s="307"/>
      <c r="O206" s="305">
        <f t="shared" si="18"/>
        <v>0</v>
      </c>
      <c r="P206" s="306">
        <f t="shared" si="19"/>
        <v>0</v>
      </c>
      <c r="Q206" s="101"/>
    </row>
    <row r="207" spans="2:17" ht="14.1" customHeight="1">
      <c r="B207" s="211"/>
      <c r="C207" s="307"/>
      <c r="D207" s="307"/>
      <c r="E207" s="307"/>
      <c r="F207" s="307"/>
      <c r="G207" s="307"/>
      <c r="H207" s="303">
        <f t="shared" si="15"/>
        <v>0</v>
      </c>
      <c r="I207" s="42"/>
      <c r="J207" s="17"/>
      <c r="K207" s="303">
        <f t="shared" si="16"/>
        <v>0</v>
      </c>
      <c r="L207" s="42"/>
      <c r="M207" s="170">
        <f t="shared" si="17"/>
        <v>0</v>
      </c>
      <c r="N207" s="307"/>
      <c r="O207" s="305">
        <f t="shared" si="18"/>
        <v>0</v>
      </c>
      <c r="P207" s="306">
        <f t="shared" si="19"/>
        <v>0</v>
      </c>
      <c r="Q207" s="101"/>
    </row>
    <row r="208" spans="2:17" ht="14.1" customHeight="1">
      <c r="B208" s="211"/>
      <c r="C208" s="307"/>
      <c r="D208" s="307"/>
      <c r="E208" s="307"/>
      <c r="F208" s="307"/>
      <c r="G208" s="307"/>
      <c r="H208" s="303">
        <f t="shared" si="15"/>
        <v>0</v>
      </c>
      <c r="I208" s="42"/>
      <c r="J208" s="17"/>
      <c r="K208" s="303">
        <f t="shared" si="16"/>
        <v>0</v>
      </c>
      <c r="L208" s="42"/>
      <c r="M208" s="170">
        <f t="shared" si="17"/>
        <v>0</v>
      </c>
      <c r="N208" s="307"/>
      <c r="O208" s="305">
        <f t="shared" si="18"/>
        <v>0</v>
      </c>
      <c r="P208" s="306">
        <f t="shared" si="19"/>
        <v>0</v>
      </c>
      <c r="Q208" s="101"/>
    </row>
    <row r="209" spans="2:17" ht="14.1" customHeight="1">
      <c r="B209" s="211"/>
      <c r="C209" s="307"/>
      <c r="D209" s="307"/>
      <c r="E209" s="307"/>
      <c r="F209" s="307"/>
      <c r="G209" s="307"/>
      <c r="H209" s="303">
        <f t="shared" si="15"/>
        <v>0</v>
      </c>
      <c r="I209" s="42"/>
      <c r="J209" s="17"/>
      <c r="K209" s="303">
        <f t="shared" si="16"/>
        <v>0</v>
      </c>
      <c r="L209" s="42"/>
      <c r="M209" s="170">
        <f t="shared" si="17"/>
        <v>0</v>
      </c>
      <c r="N209" s="307"/>
      <c r="O209" s="305">
        <f t="shared" si="18"/>
        <v>0</v>
      </c>
      <c r="P209" s="306">
        <f t="shared" si="19"/>
        <v>0</v>
      </c>
      <c r="Q209" s="101"/>
    </row>
    <row r="210" spans="2:17" ht="14.1" customHeight="1">
      <c r="B210" s="211"/>
      <c r="C210" s="307"/>
      <c r="D210" s="307"/>
      <c r="E210" s="307"/>
      <c r="F210" s="307"/>
      <c r="G210" s="307"/>
      <c r="H210" s="303">
        <f t="shared" si="15"/>
        <v>0</v>
      </c>
      <c r="I210" s="42"/>
      <c r="J210" s="17"/>
      <c r="K210" s="303">
        <f t="shared" si="16"/>
        <v>0</v>
      </c>
      <c r="L210" s="42"/>
      <c r="M210" s="170">
        <f t="shared" si="17"/>
        <v>0</v>
      </c>
      <c r="N210" s="307"/>
      <c r="O210" s="305">
        <f t="shared" si="18"/>
        <v>0</v>
      </c>
      <c r="P210" s="306">
        <f t="shared" si="19"/>
        <v>0</v>
      </c>
      <c r="Q210" s="101"/>
    </row>
    <row r="211" spans="2:17" ht="14.1" customHeight="1">
      <c r="B211" s="211"/>
      <c r="C211" s="307"/>
      <c r="D211" s="307"/>
      <c r="E211" s="307"/>
      <c r="F211" s="307"/>
      <c r="G211" s="307"/>
      <c r="H211" s="303">
        <f t="shared" si="15"/>
        <v>0</v>
      </c>
      <c r="I211" s="42"/>
      <c r="J211" s="17"/>
      <c r="K211" s="303">
        <f t="shared" si="16"/>
        <v>0</v>
      </c>
      <c r="L211" s="42"/>
      <c r="M211" s="170">
        <f t="shared" si="17"/>
        <v>0</v>
      </c>
      <c r="N211" s="307"/>
      <c r="O211" s="305">
        <f t="shared" si="18"/>
        <v>0</v>
      </c>
      <c r="P211" s="306">
        <f t="shared" si="19"/>
        <v>0</v>
      </c>
      <c r="Q211" s="101"/>
    </row>
    <row r="212" spans="2:17" ht="14.1" customHeight="1">
      <c r="B212" s="211"/>
      <c r="C212" s="307"/>
      <c r="D212" s="307"/>
      <c r="E212" s="307"/>
      <c r="F212" s="307"/>
      <c r="G212" s="307"/>
      <c r="H212" s="303">
        <f t="shared" si="15"/>
        <v>0</v>
      </c>
      <c r="I212" s="42"/>
      <c r="J212" s="17"/>
      <c r="K212" s="303">
        <f t="shared" si="16"/>
        <v>0</v>
      </c>
      <c r="L212" s="42"/>
      <c r="M212" s="170">
        <f t="shared" si="17"/>
        <v>0</v>
      </c>
      <c r="N212" s="307"/>
      <c r="O212" s="305">
        <f t="shared" si="18"/>
        <v>0</v>
      </c>
      <c r="P212" s="306">
        <f t="shared" si="19"/>
        <v>0</v>
      </c>
      <c r="Q212" s="101"/>
    </row>
    <row r="213" spans="2:17" ht="14.1" customHeight="1">
      <c r="B213" s="211"/>
      <c r="C213" s="307"/>
      <c r="D213" s="307"/>
      <c r="E213" s="307"/>
      <c r="F213" s="307"/>
      <c r="G213" s="307"/>
      <c r="H213" s="303">
        <f t="shared" si="15"/>
        <v>0</v>
      </c>
      <c r="I213" s="42"/>
      <c r="J213" s="17"/>
      <c r="K213" s="303">
        <f t="shared" si="16"/>
        <v>0</v>
      </c>
      <c r="L213" s="42"/>
      <c r="M213" s="170">
        <f t="shared" si="17"/>
        <v>0</v>
      </c>
      <c r="N213" s="307"/>
      <c r="O213" s="305">
        <f t="shared" si="18"/>
        <v>0</v>
      </c>
      <c r="P213" s="306">
        <f t="shared" si="19"/>
        <v>0</v>
      </c>
      <c r="Q213" s="101"/>
    </row>
    <row r="214" spans="2:17" ht="14.1" customHeight="1">
      <c r="B214" s="211"/>
      <c r="C214" s="307"/>
      <c r="D214" s="307"/>
      <c r="E214" s="307"/>
      <c r="F214" s="307"/>
      <c r="G214" s="307"/>
      <c r="H214" s="303">
        <f t="shared" si="15"/>
        <v>0</v>
      </c>
      <c r="I214" s="42"/>
      <c r="J214" s="17"/>
      <c r="K214" s="303">
        <f t="shared" si="16"/>
        <v>0</v>
      </c>
      <c r="L214" s="42"/>
      <c r="M214" s="170">
        <f t="shared" si="17"/>
        <v>0</v>
      </c>
      <c r="N214" s="307"/>
      <c r="O214" s="305">
        <f t="shared" si="18"/>
        <v>0</v>
      </c>
      <c r="P214" s="306">
        <f t="shared" si="19"/>
        <v>0</v>
      </c>
      <c r="Q214" s="101"/>
    </row>
    <row r="215" spans="2:17" ht="14.1" customHeight="1">
      <c r="B215" s="211"/>
      <c r="C215" s="307"/>
      <c r="D215" s="307"/>
      <c r="E215" s="307"/>
      <c r="F215" s="307"/>
      <c r="G215" s="307"/>
      <c r="H215" s="303">
        <f t="shared" si="15"/>
        <v>0</v>
      </c>
      <c r="I215" s="42"/>
      <c r="J215" s="17"/>
      <c r="K215" s="303">
        <f t="shared" si="16"/>
        <v>0</v>
      </c>
      <c r="L215" s="42"/>
      <c r="M215" s="170">
        <f t="shared" si="17"/>
        <v>0</v>
      </c>
      <c r="N215" s="307"/>
      <c r="O215" s="305">
        <f t="shared" si="18"/>
        <v>0</v>
      </c>
      <c r="P215" s="306">
        <f t="shared" si="19"/>
        <v>0</v>
      </c>
      <c r="Q215" s="101"/>
    </row>
    <row r="216" spans="2:17" ht="14.1" customHeight="1">
      <c r="B216" s="211"/>
      <c r="C216" s="307"/>
      <c r="D216" s="307"/>
      <c r="E216" s="307"/>
      <c r="F216" s="307"/>
      <c r="G216" s="307"/>
      <c r="H216" s="303">
        <f t="shared" si="15"/>
        <v>0</v>
      </c>
      <c r="I216" s="42"/>
      <c r="J216" s="17"/>
      <c r="K216" s="303">
        <f t="shared" si="16"/>
        <v>0</v>
      </c>
      <c r="L216" s="42"/>
      <c r="M216" s="170">
        <f t="shared" si="17"/>
        <v>0</v>
      </c>
      <c r="N216" s="307"/>
      <c r="O216" s="305">
        <f t="shared" si="18"/>
        <v>0</v>
      </c>
      <c r="P216" s="306">
        <f t="shared" si="19"/>
        <v>0</v>
      </c>
      <c r="Q216" s="101"/>
    </row>
    <row r="217" spans="2:17" ht="14.1" customHeight="1">
      <c r="B217" s="211"/>
      <c r="C217" s="307"/>
      <c r="D217" s="307"/>
      <c r="E217" s="307"/>
      <c r="F217" s="307"/>
      <c r="G217" s="307"/>
      <c r="H217" s="303">
        <f t="shared" si="15"/>
        <v>0</v>
      </c>
      <c r="I217" s="42"/>
      <c r="J217" s="17"/>
      <c r="K217" s="303">
        <f t="shared" si="16"/>
        <v>0</v>
      </c>
      <c r="L217" s="42"/>
      <c r="M217" s="170">
        <f t="shared" si="17"/>
        <v>0</v>
      </c>
      <c r="N217" s="307"/>
      <c r="O217" s="305">
        <f t="shared" si="18"/>
        <v>0</v>
      </c>
      <c r="P217" s="306">
        <f t="shared" si="19"/>
        <v>0</v>
      </c>
      <c r="Q217" s="101"/>
    </row>
    <row r="218" spans="2:17" ht="14.1" customHeight="1">
      <c r="B218" s="211"/>
      <c r="C218" s="307"/>
      <c r="D218" s="307"/>
      <c r="E218" s="307"/>
      <c r="F218" s="307"/>
      <c r="G218" s="307"/>
      <c r="H218" s="303">
        <f t="shared" si="15"/>
        <v>0</v>
      </c>
      <c r="I218" s="42"/>
      <c r="J218" s="17"/>
      <c r="K218" s="303">
        <f t="shared" si="16"/>
        <v>0</v>
      </c>
      <c r="L218" s="42"/>
      <c r="M218" s="170">
        <f t="shared" si="17"/>
        <v>0</v>
      </c>
      <c r="N218" s="307"/>
      <c r="O218" s="305">
        <f t="shared" si="18"/>
        <v>0</v>
      </c>
      <c r="P218" s="306">
        <f t="shared" si="19"/>
        <v>0</v>
      </c>
      <c r="Q218" s="101"/>
    </row>
    <row r="219" spans="2:17" ht="14.1" customHeight="1">
      <c r="B219" s="211"/>
      <c r="C219" s="307"/>
      <c r="D219" s="307"/>
      <c r="E219" s="307"/>
      <c r="F219" s="307"/>
      <c r="G219" s="307"/>
      <c r="H219" s="303">
        <f t="shared" si="15"/>
        <v>0</v>
      </c>
      <c r="I219" s="42"/>
      <c r="J219" s="17"/>
      <c r="K219" s="303">
        <f t="shared" si="16"/>
        <v>0</v>
      </c>
      <c r="L219" s="42"/>
      <c r="M219" s="170">
        <f t="shared" si="17"/>
        <v>0</v>
      </c>
      <c r="N219" s="307"/>
      <c r="O219" s="305">
        <f t="shared" si="18"/>
        <v>0</v>
      </c>
      <c r="P219" s="306">
        <f t="shared" si="19"/>
        <v>0</v>
      </c>
      <c r="Q219" s="101"/>
    </row>
    <row r="220" spans="2:17" ht="14.1" customHeight="1">
      <c r="B220" s="211"/>
      <c r="C220" s="307"/>
      <c r="D220" s="307"/>
      <c r="E220" s="307"/>
      <c r="F220" s="307"/>
      <c r="G220" s="307"/>
      <c r="H220" s="303">
        <f t="shared" si="15"/>
        <v>0</v>
      </c>
      <c r="I220" s="42"/>
      <c r="J220" s="17"/>
      <c r="K220" s="303">
        <f t="shared" si="16"/>
        <v>0</v>
      </c>
      <c r="L220" s="42"/>
      <c r="M220" s="170">
        <f t="shared" si="17"/>
        <v>0</v>
      </c>
      <c r="N220" s="307"/>
      <c r="O220" s="305">
        <f t="shared" si="18"/>
        <v>0</v>
      </c>
      <c r="P220" s="306">
        <f t="shared" si="19"/>
        <v>0</v>
      </c>
      <c r="Q220" s="101"/>
    </row>
    <row r="221" spans="2:17" ht="14.1" customHeight="1">
      <c r="B221" s="211"/>
      <c r="C221" s="307"/>
      <c r="D221" s="307"/>
      <c r="E221" s="307"/>
      <c r="F221" s="307"/>
      <c r="G221" s="307"/>
      <c r="H221" s="303">
        <f t="shared" si="15"/>
        <v>0</v>
      </c>
      <c r="I221" s="42"/>
      <c r="J221" s="17"/>
      <c r="K221" s="303">
        <f t="shared" si="16"/>
        <v>0</v>
      </c>
      <c r="L221" s="42"/>
      <c r="M221" s="170">
        <f t="shared" si="17"/>
        <v>0</v>
      </c>
      <c r="N221" s="307"/>
      <c r="O221" s="305">
        <f t="shared" si="18"/>
        <v>0</v>
      </c>
      <c r="P221" s="306">
        <f t="shared" si="19"/>
        <v>0</v>
      </c>
      <c r="Q221" s="101"/>
    </row>
    <row r="222" spans="2:17" ht="14.1" customHeight="1">
      <c r="B222" s="211"/>
      <c r="C222" s="307"/>
      <c r="D222" s="307"/>
      <c r="E222" s="307"/>
      <c r="F222" s="307"/>
      <c r="G222" s="307"/>
      <c r="H222" s="303">
        <f t="shared" si="15"/>
        <v>0</v>
      </c>
      <c r="I222" s="42"/>
      <c r="J222" s="17"/>
      <c r="K222" s="303">
        <f t="shared" si="16"/>
        <v>0</v>
      </c>
      <c r="L222" s="42"/>
      <c r="M222" s="170">
        <f t="shared" si="17"/>
        <v>0</v>
      </c>
      <c r="N222" s="307"/>
      <c r="O222" s="305">
        <f t="shared" si="18"/>
        <v>0</v>
      </c>
      <c r="P222" s="306">
        <f t="shared" si="19"/>
        <v>0</v>
      </c>
      <c r="Q222" s="101"/>
    </row>
    <row r="223" spans="2:17" ht="14.1" customHeight="1">
      <c r="B223" s="211"/>
      <c r="C223" s="307"/>
      <c r="D223" s="307"/>
      <c r="E223" s="307"/>
      <c r="F223" s="307"/>
      <c r="G223" s="307"/>
      <c r="H223" s="303">
        <f t="shared" si="15"/>
        <v>0</v>
      </c>
      <c r="I223" s="42"/>
      <c r="J223" s="17"/>
      <c r="K223" s="303">
        <f t="shared" si="16"/>
        <v>0</v>
      </c>
      <c r="L223" s="42"/>
      <c r="M223" s="170">
        <f t="shared" si="17"/>
        <v>0</v>
      </c>
      <c r="N223" s="307"/>
      <c r="O223" s="305">
        <f t="shared" si="18"/>
        <v>0</v>
      </c>
      <c r="P223" s="306">
        <f t="shared" si="19"/>
        <v>0</v>
      </c>
      <c r="Q223" s="101"/>
    </row>
    <row r="224" spans="2:17" ht="14.1" customHeight="1">
      <c r="B224" s="211"/>
      <c r="C224" s="307"/>
      <c r="D224" s="307"/>
      <c r="E224" s="307"/>
      <c r="F224" s="307"/>
      <c r="G224" s="307"/>
      <c r="H224" s="303">
        <f t="shared" si="15"/>
        <v>0</v>
      </c>
      <c r="I224" s="42"/>
      <c r="J224" s="17"/>
      <c r="K224" s="303">
        <f t="shared" si="16"/>
        <v>0</v>
      </c>
      <c r="L224" s="42"/>
      <c r="M224" s="170">
        <f t="shared" si="17"/>
        <v>0</v>
      </c>
      <c r="N224" s="307"/>
      <c r="O224" s="305">
        <f t="shared" si="18"/>
        <v>0</v>
      </c>
      <c r="P224" s="306">
        <f t="shared" si="19"/>
        <v>0</v>
      </c>
      <c r="Q224" s="101"/>
    </row>
    <row r="225" spans="2:17" ht="14.1" customHeight="1">
      <c r="B225" s="211"/>
      <c r="C225" s="307"/>
      <c r="D225" s="307"/>
      <c r="E225" s="307"/>
      <c r="F225" s="307"/>
      <c r="G225" s="307"/>
      <c r="H225" s="303">
        <f t="shared" si="15"/>
        <v>0</v>
      </c>
      <c r="I225" s="42"/>
      <c r="J225" s="17"/>
      <c r="K225" s="303">
        <f t="shared" si="16"/>
        <v>0</v>
      </c>
      <c r="L225" s="42"/>
      <c r="M225" s="170">
        <f t="shared" si="17"/>
        <v>0</v>
      </c>
      <c r="N225" s="307"/>
      <c r="O225" s="305">
        <f t="shared" si="18"/>
        <v>0</v>
      </c>
      <c r="P225" s="306">
        <f t="shared" si="19"/>
        <v>0</v>
      </c>
      <c r="Q225" s="101"/>
    </row>
    <row r="226" spans="2:17" ht="14.1" customHeight="1">
      <c r="B226" s="211"/>
      <c r="C226" s="307"/>
      <c r="D226" s="307"/>
      <c r="E226" s="307"/>
      <c r="F226" s="307"/>
      <c r="G226" s="307"/>
      <c r="H226" s="303">
        <f t="shared" si="15"/>
        <v>0</v>
      </c>
      <c r="I226" s="42"/>
      <c r="J226" s="17"/>
      <c r="K226" s="303">
        <f t="shared" si="16"/>
        <v>0</v>
      </c>
      <c r="L226" s="42"/>
      <c r="M226" s="170">
        <f t="shared" si="17"/>
        <v>0</v>
      </c>
      <c r="N226" s="307"/>
      <c r="O226" s="305">
        <f t="shared" si="18"/>
        <v>0</v>
      </c>
      <c r="P226" s="306">
        <f t="shared" si="19"/>
        <v>0</v>
      </c>
      <c r="Q226" s="101"/>
    </row>
    <row r="227" spans="2:17" ht="14.1" customHeight="1">
      <c r="B227" s="211"/>
      <c r="C227" s="307"/>
      <c r="D227" s="307"/>
      <c r="E227" s="307"/>
      <c r="F227" s="307"/>
      <c r="G227" s="307"/>
      <c r="H227" s="303">
        <f t="shared" si="15"/>
        <v>0</v>
      </c>
      <c r="I227" s="42"/>
      <c r="J227" s="17"/>
      <c r="K227" s="303">
        <f t="shared" si="16"/>
        <v>0</v>
      </c>
      <c r="L227" s="42"/>
      <c r="M227" s="170">
        <f t="shared" si="17"/>
        <v>0</v>
      </c>
      <c r="N227" s="307"/>
      <c r="O227" s="305">
        <f t="shared" si="18"/>
        <v>0</v>
      </c>
      <c r="P227" s="306">
        <f t="shared" si="19"/>
        <v>0</v>
      </c>
      <c r="Q227" s="101"/>
    </row>
    <row r="228" spans="2:17" ht="14.1" customHeight="1">
      <c r="B228" s="211"/>
      <c r="C228" s="307"/>
      <c r="D228" s="307"/>
      <c r="E228" s="307"/>
      <c r="F228" s="307"/>
      <c r="G228" s="307"/>
      <c r="H228" s="303">
        <f t="shared" si="15"/>
        <v>0</v>
      </c>
      <c r="I228" s="42"/>
      <c r="J228" s="17"/>
      <c r="K228" s="303">
        <f t="shared" si="16"/>
        <v>0</v>
      </c>
      <c r="L228" s="42"/>
      <c r="M228" s="170">
        <f t="shared" si="17"/>
        <v>0</v>
      </c>
      <c r="N228" s="307"/>
      <c r="O228" s="305">
        <f t="shared" si="18"/>
        <v>0</v>
      </c>
      <c r="P228" s="306">
        <f t="shared" si="19"/>
        <v>0</v>
      </c>
      <c r="Q228" s="101"/>
    </row>
    <row r="229" spans="2:17" ht="14.1" customHeight="1">
      <c r="B229" s="211"/>
      <c r="C229" s="307"/>
      <c r="D229" s="307"/>
      <c r="E229" s="307"/>
      <c r="F229" s="307"/>
      <c r="G229" s="307"/>
      <c r="H229" s="303">
        <f t="shared" si="15"/>
        <v>0</v>
      </c>
      <c r="I229" s="42"/>
      <c r="J229" s="17"/>
      <c r="K229" s="303">
        <f t="shared" si="16"/>
        <v>0</v>
      </c>
      <c r="L229" s="42"/>
      <c r="M229" s="170">
        <f t="shared" si="17"/>
        <v>0</v>
      </c>
      <c r="N229" s="307"/>
      <c r="O229" s="305">
        <f t="shared" si="18"/>
        <v>0</v>
      </c>
      <c r="P229" s="306">
        <f t="shared" si="19"/>
        <v>0</v>
      </c>
      <c r="Q229" s="101"/>
    </row>
    <row r="230" spans="2:17" ht="14.1" customHeight="1">
      <c r="B230" s="211"/>
      <c r="C230" s="307"/>
      <c r="D230" s="307"/>
      <c r="E230" s="307"/>
      <c r="F230" s="307"/>
      <c r="G230" s="307"/>
      <c r="H230" s="303">
        <f t="shared" si="15"/>
        <v>0</v>
      </c>
      <c r="I230" s="42"/>
      <c r="J230" s="17"/>
      <c r="K230" s="303">
        <f t="shared" si="16"/>
        <v>0</v>
      </c>
      <c r="L230" s="42"/>
      <c r="M230" s="170">
        <f t="shared" si="17"/>
        <v>0</v>
      </c>
      <c r="N230" s="307"/>
      <c r="O230" s="305">
        <f t="shared" si="18"/>
        <v>0</v>
      </c>
      <c r="P230" s="306">
        <f t="shared" si="19"/>
        <v>0</v>
      </c>
      <c r="Q230" s="101"/>
    </row>
    <row r="231" spans="2:17" ht="14.1" customHeight="1">
      <c r="B231" s="211"/>
      <c r="C231" s="307"/>
      <c r="D231" s="307"/>
      <c r="E231" s="307"/>
      <c r="F231" s="307"/>
      <c r="G231" s="307"/>
      <c r="H231" s="303">
        <f t="shared" si="15"/>
        <v>0</v>
      </c>
      <c r="I231" s="42"/>
      <c r="J231" s="17"/>
      <c r="K231" s="303">
        <f t="shared" si="16"/>
        <v>0</v>
      </c>
      <c r="L231" s="42"/>
      <c r="M231" s="170">
        <f t="shared" si="17"/>
        <v>0</v>
      </c>
      <c r="N231" s="307"/>
      <c r="O231" s="305">
        <f t="shared" si="18"/>
        <v>0</v>
      </c>
      <c r="P231" s="306">
        <f t="shared" si="19"/>
        <v>0</v>
      </c>
      <c r="Q231" s="101"/>
    </row>
    <row r="232" spans="2:17" ht="14.1" customHeight="1">
      <c r="B232" s="211"/>
      <c r="C232" s="307"/>
      <c r="D232" s="307"/>
      <c r="E232" s="307"/>
      <c r="F232" s="307"/>
      <c r="G232" s="307"/>
      <c r="H232" s="303">
        <f t="shared" si="15"/>
        <v>0</v>
      </c>
      <c r="I232" s="42"/>
      <c r="J232" s="17"/>
      <c r="K232" s="303">
        <f t="shared" si="16"/>
        <v>0</v>
      </c>
      <c r="L232" s="42"/>
      <c r="M232" s="170">
        <f t="shared" si="17"/>
        <v>0</v>
      </c>
      <c r="N232" s="307"/>
      <c r="O232" s="305">
        <f t="shared" si="18"/>
        <v>0</v>
      </c>
      <c r="P232" s="306">
        <f t="shared" si="19"/>
        <v>0</v>
      </c>
      <c r="Q232" s="101"/>
    </row>
    <row r="233" spans="2:17" ht="14.1" customHeight="1">
      <c r="B233" s="211"/>
      <c r="C233" s="307"/>
      <c r="D233" s="307"/>
      <c r="E233" s="307"/>
      <c r="F233" s="307"/>
      <c r="G233" s="307"/>
      <c r="H233" s="303">
        <f t="shared" si="15"/>
        <v>0</v>
      </c>
      <c r="I233" s="42"/>
      <c r="J233" s="17"/>
      <c r="K233" s="303">
        <f t="shared" si="16"/>
        <v>0</v>
      </c>
      <c r="L233" s="42"/>
      <c r="M233" s="170">
        <f t="shared" si="17"/>
        <v>0</v>
      </c>
      <c r="N233" s="307"/>
      <c r="O233" s="305">
        <f t="shared" si="18"/>
        <v>0</v>
      </c>
      <c r="P233" s="306">
        <f t="shared" si="19"/>
        <v>0</v>
      </c>
      <c r="Q233" s="101"/>
    </row>
    <row r="234" spans="2:17" ht="14.1" customHeight="1">
      <c r="B234" s="211"/>
      <c r="C234" s="307"/>
      <c r="D234" s="307"/>
      <c r="E234" s="307"/>
      <c r="F234" s="307"/>
      <c r="G234" s="307"/>
      <c r="H234" s="303">
        <f t="shared" si="15"/>
        <v>0</v>
      </c>
      <c r="I234" s="42"/>
      <c r="J234" s="17"/>
      <c r="K234" s="303">
        <f t="shared" si="16"/>
        <v>0</v>
      </c>
      <c r="L234" s="42"/>
      <c r="M234" s="170">
        <f t="shared" si="17"/>
        <v>0</v>
      </c>
      <c r="N234" s="307"/>
      <c r="O234" s="305">
        <f t="shared" si="18"/>
        <v>0</v>
      </c>
      <c r="P234" s="306">
        <f t="shared" si="19"/>
        <v>0</v>
      </c>
      <c r="Q234" s="101"/>
    </row>
    <row r="235" spans="2:17" ht="14.1" customHeight="1">
      <c r="B235" s="211"/>
      <c r="C235" s="307"/>
      <c r="D235" s="307"/>
      <c r="E235" s="307"/>
      <c r="F235" s="307"/>
      <c r="G235" s="307"/>
      <c r="H235" s="303">
        <f t="shared" si="15"/>
        <v>0</v>
      </c>
      <c r="I235" s="42"/>
      <c r="J235" s="17"/>
      <c r="K235" s="303">
        <f t="shared" si="16"/>
        <v>0</v>
      </c>
      <c r="L235" s="42"/>
      <c r="M235" s="170">
        <f t="shared" si="17"/>
        <v>0</v>
      </c>
      <c r="N235" s="307"/>
      <c r="O235" s="305">
        <f t="shared" si="18"/>
        <v>0</v>
      </c>
      <c r="P235" s="306">
        <f t="shared" si="19"/>
        <v>0</v>
      </c>
      <c r="Q235" s="101"/>
    </row>
    <row r="236" spans="2:17" ht="14.1" customHeight="1">
      <c r="B236" s="211"/>
      <c r="C236" s="307"/>
      <c r="D236" s="307"/>
      <c r="E236" s="307"/>
      <c r="F236" s="307"/>
      <c r="G236" s="307"/>
      <c r="H236" s="303">
        <f t="shared" si="15"/>
        <v>0</v>
      </c>
      <c r="I236" s="42"/>
      <c r="J236" s="17"/>
      <c r="K236" s="303">
        <f t="shared" si="16"/>
        <v>0</v>
      </c>
      <c r="L236" s="42"/>
      <c r="M236" s="170">
        <f t="shared" si="17"/>
        <v>0</v>
      </c>
      <c r="N236" s="307"/>
      <c r="O236" s="305">
        <f t="shared" si="18"/>
        <v>0</v>
      </c>
      <c r="P236" s="306">
        <f t="shared" si="19"/>
        <v>0</v>
      </c>
      <c r="Q236" s="101"/>
    </row>
    <row r="237" spans="2:17" ht="14.1" customHeight="1">
      <c r="B237" s="211"/>
      <c r="C237" s="307"/>
      <c r="D237" s="307"/>
      <c r="E237" s="307"/>
      <c r="F237" s="307"/>
      <c r="G237" s="307"/>
      <c r="H237" s="303">
        <f t="shared" si="15"/>
        <v>0</v>
      </c>
      <c r="I237" s="42"/>
      <c r="J237" s="17"/>
      <c r="K237" s="303">
        <f t="shared" si="16"/>
        <v>0</v>
      </c>
      <c r="L237" s="42"/>
      <c r="M237" s="170">
        <f t="shared" si="17"/>
        <v>0</v>
      </c>
      <c r="N237" s="307"/>
      <c r="O237" s="305">
        <f t="shared" si="18"/>
        <v>0</v>
      </c>
      <c r="P237" s="306">
        <f t="shared" si="19"/>
        <v>0</v>
      </c>
      <c r="Q237" s="101"/>
    </row>
    <row r="238" spans="2:17" ht="14.1" customHeight="1">
      <c r="B238" s="211"/>
      <c r="C238" s="307"/>
      <c r="D238" s="307"/>
      <c r="E238" s="307"/>
      <c r="F238" s="307"/>
      <c r="G238" s="307"/>
      <c r="H238" s="303">
        <f t="shared" si="15"/>
        <v>0</v>
      </c>
      <c r="I238" s="42"/>
      <c r="J238" s="17"/>
      <c r="K238" s="303">
        <f t="shared" si="16"/>
        <v>0</v>
      </c>
      <c r="L238" s="42"/>
      <c r="M238" s="170">
        <f t="shared" si="17"/>
        <v>0</v>
      </c>
      <c r="N238" s="307"/>
      <c r="O238" s="305">
        <f t="shared" si="18"/>
        <v>0</v>
      </c>
      <c r="P238" s="306">
        <f t="shared" si="19"/>
        <v>0</v>
      </c>
      <c r="Q238" s="101"/>
    </row>
    <row r="239" spans="2:17" ht="14.1" customHeight="1">
      <c r="B239" s="211"/>
      <c r="C239" s="307"/>
      <c r="D239" s="307"/>
      <c r="E239" s="307"/>
      <c r="F239" s="307"/>
      <c r="G239" s="307"/>
      <c r="H239" s="303">
        <f t="shared" si="15"/>
        <v>0</v>
      </c>
      <c r="I239" s="42"/>
      <c r="J239" s="17"/>
      <c r="K239" s="303">
        <f t="shared" si="16"/>
        <v>0</v>
      </c>
      <c r="L239" s="42"/>
      <c r="M239" s="170">
        <f t="shared" si="17"/>
        <v>0</v>
      </c>
      <c r="N239" s="307"/>
      <c r="O239" s="305">
        <f t="shared" si="18"/>
        <v>0</v>
      </c>
      <c r="P239" s="306">
        <f t="shared" si="19"/>
        <v>0</v>
      </c>
      <c r="Q239" s="101"/>
    </row>
    <row r="240" spans="2:17" ht="14.1" customHeight="1">
      <c r="B240" s="211"/>
      <c r="C240" s="307"/>
      <c r="D240" s="307"/>
      <c r="E240" s="307"/>
      <c r="F240" s="307"/>
      <c r="G240" s="307"/>
      <c r="H240" s="303">
        <f t="shared" si="15"/>
        <v>0</v>
      </c>
      <c r="I240" s="42"/>
      <c r="J240" s="17"/>
      <c r="K240" s="303">
        <f t="shared" si="16"/>
        <v>0</v>
      </c>
      <c r="L240" s="42"/>
      <c r="M240" s="170">
        <f t="shared" si="17"/>
        <v>0</v>
      </c>
      <c r="N240" s="307"/>
      <c r="O240" s="305">
        <f t="shared" si="18"/>
        <v>0</v>
      </c>
      <c r="P240" s="306">
        <f t="shared" si="19"/>
        <v>0</v>
      </c>
      <c r="Q240" s="101"/>
    </row>
    <row r="241" spans="2:17" ht="14.1" customHeight="1">
      <c r="B241" s="211"/>
      <c r="C241" s="307"/>
      <c r="D241" s="307"/>
      <c r="E241" s="307"/>
      <c r="F241" s="307"/>
      <c r="G241" s="307"/>
      <c r="H241" s="303">
        <f t="shared" si="15"/>
        <v>0</v>
      </c>
      <c r="I241" s="42"/>
      <c r="J241" s="17"/>
      <c r="K241" s="303">
        <f t="shared" si="16"/>
        <v>0</v>
      </c>
      <c r="L241" s="42"/>
      <c r="M241" s="170">
        <f t="shared" si="17"/>
        <v>0</v>
      </c>
      <c r="N241" s="307"/>
      <c r="O241" s="305">
        <f t="shared" si="18"/>
        <v>0</v>
      </c>
      <c r="P241" s="306">
        <f t="shared" si="19"/>
        <v>0</v>
      </c>
      <c r="Q241" s="101"/>
    </row>
    <row r="242" spans="2:17" ht="14.1" customHeight="1">
      <c r="B242" s="211"/>
      <c r="C242" s="307"/>
      <c r="D242" s="307"/>
      <c r="E242" s="307"/>
      <c r="F242" s="307"/>
      <c r="G242" s="307"/>
      <c r="H242" s="303">
        <f t="shared" si="15"/>
        <v>0</v>
      </c>
      <c r="I242" s="42"/>
      <c r="J242" s="17"/>
      <c r="K242" s="303">
        <f t="shared" si="16"/>
        <v>0</v>
      </c>
      <c r="L242" s="42"/>
      <c r="M242" s="170">
        <f t="shared" si="17"/>
        <v>0</v>
      </c>
      <c r="N242" s="307"/>
      <c r="O242" s="305">
        <f t="shared" si="18"/>
        <v>0</v>
      </c>
      <c r="P242" s="306">
        <f t="shared" si="19"/>
        <v>0</v>
      </c>
      <c r="Q242" s="101"/>
    </row>
    <row r="243" spans="2:17" ht="14.1" customHeight="1">
      <c r="B243" s="211"/>
      <c r="C243" s="307"/>
      <c r="D243" s="307"/>
      <c r="E243" s="307"/>
      <c r="F243" s="307"/>
      <c r="G243" s="307"/>
      <c r="H243" s="303">
        <f t="shared" si="15"/>
        <v>0</v>
      </c>
      <c r="I243" s="42"/>
      <c r="J243" s="17"/>
      <c r="K243" s="303">
        <f t="shared" si="16"/>
        <v>0</v>
      </c>
      <c r="L243" s="42"/>
      <c r="M243" s="170">
        <f t="shared" si="17"/>
        <v>0</v>
      </c>
      <c r="N243" s="307"/>
      <c r="O243" s="305">
        <f t="shared" si="18"/>
        <v>0</v>
      </c>
      <c r="P243" s="306">
        <f t="shared" si="19"/>
        <v>0</v>
      </c>
      <c r="Q243" s="101"/>
    </row>
    <row r="244" spans="2:17" ht="14.1" customHeight="1">
      <c r="B244" s="211"/>
      <c r="C244" s="307"/>
      <c r="D244" s="307"/>
      <c r="E244" s="307"/>
      <c r="F244" s="307"/>
      <c r="G244" s="307"/>
      <c r="H244" s="303">
        <f t="shared" si="15"/>
        <v>0</v>
      </c>
      <c r="I244" s="42"/>
      <c r="J244" s="17"/>
      <c r="K244" s="303">
        <f t="shared" si="16"/>
        <v>0</v>
      </c>
      <c r="L244" s="42"/>
      <c r="M244" s="170">
        <f t="shared" si="17"/>
        <v>0</v>
      </c>
      <c r="N244" s="307"/>
      <c r="O244" s="305">
        <f t="shared" si="18"/>
        <v>0</v>
      </c>
      <c r="P244" s="306">
        <f t="shared" si="19"/>
        <v>0</v>
      </c>
      <c r="Q244" s="101"/>
    </row>
    <row r="245" spans="2:17" ht="14.1" customHeight="1">
      <c r="B245" s="211"/>
      <c r="C245" s="307"/>
      <c r="D245" s="307"/>
      <c r="E245" s="307"/>
      <c r="F245" s="307"/>
      <c r="G245" s="307"/>
      <c r="H245" s="303">
        <f t="shared" si="15"/>
        <v>0</v>
      </c>
      <c r="I245" s="42"/>
      <c r="J245" s="17"/>
      <c r="K245" s="303">
        <f t="shared" si="16"/>
        <v>0</v>
      </c>
      <c r="L245" s="42"/>
      <c r="M245" s="170">
        <f t="shared" si="17"/>
        <v>0</v>
      </c>
      <c r="N245" s="307"/>
      <c r="O245" s="305">
        <f t="shared" si="18"/>
        <v>0</v>
      </c>
      <c r="P245" s="306">
        <f t="shared" si="19"/>
        <v>0</v>
      </c>
      <c r="Q245" s="101"/>
    </row>
    <row r="246" spans="2:17" ht="14.1" customHeight="1">
      <c r="B246" s="211"/>
      <c r="C246" s="307"/>
      <c r="D246" s="307"/>
      <c r="E246" s="307"/>
      <c r="F246" s="307"/>
      <c r="G246" s="307"/>
      <c r="H246" s="303">
        <f t="shared" si="15"/>
        <v>0</v>
      </c>
      <c r="I246" s="42"/>
      <c r="J246" s="17"/>
      <c r="K246" s="303">
        <f t="shared" si="16"/>
        <v>0</v>
      </c>
      <c r="L246" s="42"/>
      <c r="M246" s="170">
        <f t="shared" si="17"/>
        <v>0</v>
      </c>
      <c r="N246" s="307"/>
      <c r="O246" s="305">
        <f t="shared" si="18"/>
        <v>0</v>
      </c>
      <c r="P246" s="306">
        <f t="shared" si="19"/>
        <v>0</v>
      </c>
      <c r="Q246" s="101"/>
    </row>
    <row r="247" spans="2:17" ht="14.1" customHeight="1">
      <c r="B247" s="211"/>
      <c r="C247" s="307"/>
      <c r="D247" s="307"/>
      <c r="E247" s="307"/>
      <c r="F247" s="307"/>
      <c r="G247" s="307"/>
      <c r="H247" s="303">
        <f t="shared" si="15"/>
        <v>0</v>
      </c>
      <c r="I247" s="42"/>
      <c r="J247" s="17"/>
      <c r="K247" s="303">
        <f t="shared" si="16"/>
        <v>0</v>
      </c>
      <c r="L247" s="42"/>
      <c r="M247" s="170">
        <f t="shared" si="17"/>
        <v>0</v>
      </c>
      <c r="N247" s="307"/>
      <c r="O247" s="305">
        <f t="shared" si="18"/>
        <v>0</v>
      </c>
      <c r="P247" s="306">
        <f t="shared" si="19"/>
        <v>0</v>
      </c>
      <c r="Q247" s="101"/>
    </row>
    <row r="248" spans="2:17" ht="14.1" customHeight="1">
      <c r="B248" s="211"/>
      <c r="C248" s="307"/>
      <c r="D248" s="307"/>
      <c r="E248" s="307"/>
      <c r="F248" s="307"/>
      <c r="G248" s="307"/>
      <c r="H248" s="303">
        <f t="shared" si="15"/>
        <v>0</v>
      </c>
      <c r="I248" s="42"/>
      <c r="J248" s="17"/>
      <c r="K248" s="303">
        <f t="shared" si="16"/>
        <v>0</v>
      </c>
      <c r="L248" s="42"/>
      <c r="M248" s="170">
        <f t="shared" si="17"/>
        <v>0</v>
      </c>
      <c r="N248" s="307"/>
      <c r="O248" s="305">
        <f t="shared" si="18"/>
        <v>0</v>
      </c>
      <c r="P248" s="306">
        <f t="shared" si="19"/>
        <v>0</v>
      </c>
      <c r="Q248" s="101"/>
    </row>
    <row r="249" spans="2:17" ht="14.1" customHeight="1">
      <c r="B249" s="211"/>
      <c r="C249" s="307"/>
      <c r="D249" s="307"/>
      <c r="E249" s="307"/>
      <c r="F249" s="307"/>
      <c r="G249" s="307"/>
      <c r="H249" s="303">
        <f t="shared" si="15"/>
        <v>0</v>
      </c>
      <c r="I249" s="42"/>
      <c r="J249" s="17"/>
      <c r="K249" s="303">
        <f t="shared" si="16"/>
        <v>0</v>
      </c>
      <c r="L249" s="42"/>
      <c r="M249" s="170">
        <f t="shared" si="17"/>
        <v>0</v>
      </c>
      <c r="N249" s="307"/>
      <c r="O249" s="305">
        <f t="shared" si="18"/>
        <v>0</v>
      </c>
      <c r="P249" s="306">
        <f t="shared" si="19"/>
        <v>0</v>
      </c>
      <c r="Q249" s="101"/>
    </row>
    <row r="250" spans="2:17" ht="14.1" customHeight="1">
      <c r="B250" s="211"/>
      <c r="C250" s="307"/>
      <c r="D250" s="307"/>
      <c r="E250" s="307"/>
      <c r="F250" s="307"/>
      <c r="G250" s="307"/>
      <c r="H250" s="303">
        <f t="shared" si="15"/>
        <v>0</v>
      </c>
      <c r="I250" s="42"/>
      <c r="J250" s="17"/>
      <c r="K250" s="303">
        <f t="shared" si="16"/>
        <v>0</v>
      </c>
      <c r="L250" s="42"/>
      <c r="M250" s="170">
        <f t="shared" si="17"/>
        <v>0</v>
      </c>
      <c r="N250" s="307"/>
      <c r="O250" s="305">
        <f t="shared" si="18"/>
        <v>0</v>
      </c>
      <c r="P250" s="306">
        <f t="shared" si="19"/>
        <v>0</v>
      </c>
      <c r="Q250" s="101"/>
    </row>
    <row r="251" spans="2:17" ht="14.1" customHeight="1">
      <c r="B251" s="211"/>
      <c r="C251" s="307"/>
      <c r="D251" s="307"/>
      <c r="E251" s="307"/>
      <c r="F251" s="307"/>
      <c r="G251" s="307"/>
      <c r="H251" s="303">
        <f t="shared" si="15"/>
        <v>0</v>
      </c>
      <c r="I251" s="42"/>
      <c r="J251" s="17"/>
      <c r="K251" s="303">
        <f t="shared" si="16"/>
        <v>0</v>
      </c>
      <c r="L251" s="42"/>
      <c r="M251" s="170">
        <f t="shared" si="17"/>
        <v>0</v>
      </c>
      <c r="N251" s="307"/>
      <c r="O251" s="305">
        <f t="shared" si="18"/>
        <v>0</v>
      </c>
      <c r="P251" s="306">
        <f t="shared" si="19"/>
        <v>0</v>
      </c>
      <c r="Q251" s="101"/>
    </row>
    <row r="252" spans="2:17" ht="14.1" customHeight="1">
      <c r="B252" s="211"/>
      <c r="C252" s="307"/>
      <c r="D252" s="307"/>
      <c r="E252" s="307"/>
      <c r="F252" s="307"/>
      <c r="G252" s="307"/>
      <c r="H252" s="303">
        <f t="shared" si="15"/>
        <v>0</v>
      </c>
      <c r="I252" s="42"/>
      <c r="J252" s="17"/>
      <c r="K252" s="303">
        <f t="shared" si="16"/>
        <v>0</v>
      </c>
      <c r="L252" s="42"/>
      <c r="M252" s="170">
        <f t="shared" si="17"/>
        <v>0</v>
      </c>
      <c r="N252" s="307"/>
      <c r="O252" s="305">
        <f t="shared" si="18"/>
        <v>0</v>
      </c>
      <c r="P252" s="306">
        <f t="shared" si="19"/>
        <v>0</v>
      </c>
      <c r="Q252" s="101"/>
    </row>
    <row r="253" spans="2:17" ht="14.1" customHeight="1">
      <c r="B253" s="211"/>
      <c r="C253" s="307"/>
      <c r="D253" s="307"/>
      <c r="E253" s="307"/>
      <c r="F253" s="307"/>
      <c r="G253" s="307"/>
      <c r="H253" s="303">
        <f t="shared" si="15"/>
        <v>0</v>
      </c>
      <c r="I253" s="42"/>
      <c r="J253" s="17"/>
      <c r="K253" s="303">
        <f t="shared" si="16"/>
        <v>0</v>
      </c>
      <c r="L253" s="42"/>
      <c r="M253" s="170">
        <f t="shared" si="17"/>
        <v>0</v>
      </c>
      <c r="N253" s="307"/>
      <c r="O253" s="305">
        <f t="shared" si="18"/>
        <v>0</v>
      </c>
      <c r="P253" s="306">
        <f t="shared" si="19"/>
        <v>0</v>
      </c>
      <c r="Q253" s="101"/>
    </row>
    <row r="254" spans="2:17" ht="14.1" customHeight="1">
      <c r="B254" s="211"/>
      <c r="C254" s="307"/>
      <c r="D254" s="307"/>
      <c r="E254" s="307"/>
      <c r="F254" s="307"/>
      <c r="G254" s="307"/>
      <c r="H254" s="303">
        <f t="shared" si="15"/>
        <v>0</v>
      </c>
      <c r="I254" s="42"/>
      <c r="J254" s="17"/>
      <c r="K254" s="303">
        <f t="shared" si="16"/>
        <v>0</v>
      </c>
      <c r="L254" s="42"/>
      <c r="M254" s="170">
        <f t="shared" si="17"/>
        <v>0</v>
      </c>
      <c r="N254" s="307"/>
      <c r="O254" s="305">
        <f t="shared" si="18"/>
        <v>0</v>
      </c>
      <c r="P254" s="306">
        <f t="shared" si="19"/>
        <v>0</v>
      </c>
      <c r="Q254" s="101"/>
    </row>
    <row r="255" spans="2:17" ht="14.1" customHeight="1">
      <c r="B255" s="211"/>
      <c r="C255" s="307"/>
      <c r="D255" s="307"/>
      <c r="E255" s="307"/>
      <c r="F255" s="307"/>
      <c r="G255" s="307"/>
      <c r="H255" s="303">
        <f t="shared" si="15"/>
        <v>0</v>
      </c>
      <c r="I255" s="42"/>
      <c r="J255" s="17"/>
      <c r="K255" s="303">
        <f t="shared" si="16"/>
        <v>0</v>
      </c>
      <c r="L255" s="42"/>
      <c r="M255" s="170">
        <f t="shared" si="17"/>
        <v>0</v>
      </c>
      <c r="N255" s="307"/>
      <c r="O255" s="305">
        <f t="shared" si="18"/>
        <v>0</v>
      </c>
      <c r="P255" s="306">
        <f t="shared" si="19"/>
        <v>0</v>
      </c>
      <c r="Q255" s="101"/>
    </row>
    <row r="256" spans="2:17" ht="14.1" customHeight="1">
      <c r="B256" s="211"/>
      <c r="C256" s="307"/>
      <c r="D256" s="307"/>
      <c r="E256" s="307"/>
      <c r="F256" s="307"/>
      <c r="G256" s="307"/>
      <c r="H256" s="303">
        <f t="shared" si="15"/>
        <v>0</v>
      </c>
      <c r="I256" s="42"/>
      <c r="J256" s="17"/>
      <c r="K256" s="303">
        <f t="shared" si="16"/>
        <v>0</v>
      </c>
      <c r="L256" s="42"/>
      <c r="M256" s="170">
        <f t="shared" si="17"/>
        <v>0</v>
      </c>
      <c r="N256" s="307"/>
      <c r="O256" s="305">
        <f t="shared" si="18"/>
        <v>0</v>
      </c>
      <c r="P256" s="306">
        <f t="shared" si="19"/>
        <v>0</v>
      </c>
      <c r="Q256" s="101"/>
    </row>
    <row r="257" spans="1:19" ht="14.1" customHeight="1">
      <c r="B257" s="211"/>
      <c r="C257" s="307"/>
      <c r="D257" s="307"/>
      <c r="E257" s="307"/>
      <c r="F257" s="307"/>
      <c r="G257" s="307"/>
      <c r="H257" s="303">
        <f t="shared" si="15"/>
        <v>0</v>
      </c>
      <c r="I257" s="42"/>
      <c r="J257" s="17"/>
      <c r="K257" s="303">
        <f t="shared" si="16"/>
        <v>0</v>
      </c>
      <c r="L257" s="42"/>
      <c r="M257" s="170">
        <f t="shared" si="17"/>
        <v>0</v>
      </c>
      <c r="N257" s="307"/>
      <c r="O257" s="305">
        <f t="shared" si="18"/>
        <v>0</v>
      </c>
      <c r="P257" s="306">
        <f t="shared" si="19"/>
        <v>0</v>
      </c>
      <c r="Q257" s="101"/>
    </row>
    <row r="258" spans="1:19" ht="14.1" customHeight="1">
      <c r="B258" s="211"/>
      <c r="C258" s="307"/>
      <c r="D258" s="307"/>
      <c r="E258" s="307"/>
      <c r="F258" s="307"/>
      <c r="G258" s="307"/>
      <c r="H258" s="303">
        <f t="shared" si="15"/>
        <v>0</v>
      </c>
      <c r="I258" s="42"/>
      <c r="J258" s="17"/>
      <c r="K258" s="303">
        <f t="shared" si="16"/>
        <v>0</v>
      </c>
      <c r="L258" s="42"/>
      <c r="M258" s="170">
        <f t="shared" si="17"/>
        <v>0</v>
      </c>
      <c r="N258" s="307"/>
      <c r="O258" s="305">
        <f t="shared" si="18"/>
        <v>0</v>
      </c>
      <c r="P258" s="306">
        <f t="shared" si="19"/>
        <v>0</v>
      </c>
      <c r="Q258" s="101"/>
    </row>
    <row r="259" spans="1:19" ht="14.1" customHeight="1">
      <c r="B259" s="211"/>
      <c r="C259" s="307"/>
      <c r="D259" s="307"/>
      <c r="E259" s="307"/>
      <c r="F259" s="307"/>
      <c r="G259" s="307"/>
      <c r="H259" s="303">
        <f t="shared" si="15"/>
        <v>0</v>
      </c>
      <c r="I259" s="42"/>
      <c r="J259" s="17"/>
      <c r="K259" s="303">
        <f t="shared" si="16"/>
        <v>0</v>
      </c>
      <c r="L259" s="42"/>
      <c r="M259" s="170">
        <f t="shared" si="17"/>
        <v>0</v>
      </c>
      <c r="N259" s="307"/>
      <c r="O259" s="305">
        <f t="shared" si="18"/>
        <v>0</v>
      </c>
      <c r="P259" s="306">
        <f t="shared" si="19"/>
        <v>0</v>
      </c>
      <c r="Q259" s="101"/>
    </row>
    <row r="260" spans="1:19" ht="14.1" customHeight="1">
      <c r="B260" s="211"/>
      <c r="C260" s="307"/>
      <c r="D260" s="307"/>
      <c r="E260" s="307"/>
      <c r="F260" s="307"/>
      <c r="G260" s="307"/>
      <c r="H260" s="303">
        <f t="shared" si="15"/>
        <v>0</v>
      </c>
      <c r="I260" s="42"/>
      <c r="J260" s="17"/>
      <c r="K260" s="303">
        <f t="shared" si="16"/>
        <v>0</v>
      </c>
      <c r="L260" s="42"/>
      <c r="M260" s="170">
        <f t="shared" si="17"/>
        <v>0</v>
      </c>
      <c r="N260" s="307"/>
      <c r="O260" s="305">
        <f t="shared" si="18"/>
        <v>0</v>
      </c>
      <c r="P260" s="306">
        <f t="shared" si="19"/>
        <v>0</v>
      </c>
      <c r="Q260" s="101"/>
    </row>
    <row r="261" spans="1:19" ht="14.1" customHeight="1">
      <c r="B261" s="211"/>
      <c r="C261" s="307"/>
      <c r="D261" s="307"/>
      <c r="E261" s="307"/>
      <c r="F261" s="307"/>
      <c r="G261" s="307"/>
      <c r="H261" s="303">
        <f t="shared" si="15"/>
        <v>0</v>
      </c>
      <c r="I261" s="42"/>
      <c r="J261" s="17"/>
      <c r="K261" s="303">
        <f t="shared" si="16"/>
        <v>0</v>
      </c>
      <c r="L261" s="42"/>
      <c r="M261" s="170">
        <f t="shared" si="17"/>
        <v>0</v>
      </c>
      <c r="N261" s="307"/>
      <c r="O261" s="305">
        <f t="shared" si="18"/>
        <v>0</v>
      </c>
      <c r="P261" s="306">
        <f t="shared" si="19"/>
        <v>0</v>
      </c>
      <c r="Q261" s="101"/>
    </row>
    <row r="262" spans="1:19" ht="15" customHeight="1">
      <c r="B262" s="209"/>
      <c r="C262" s="318"/>
      <c r="D262" s="318"/>
      <c r="E262" s="318"/>
      <c r="F262" s="318"/>
      <c r="G262" s="318"/>
      <c r="H262" s="308">
        <f t="shared" si="15"/>
        <v>0</v>
      </c>
      <c r="I262" s="42"/>
      <c r="J262" s="144"/>
      <c r="K262" s="308">
        <f t="shared" si="16"/>
        <v>0</v>
      </c>
      <c r="L262" s="42"/>
      <c r="M262" s="309">
        <f t="shared" si="17"/>
        <v>0</v>
      </c>
      <c r="N262" s="318"/>
      <c r="O262" s="310">
        <f t="shared" si="18"/>
        <v>0</v>
      </c>
      <c r="P262" s="311">
        <f t="shared" si="19"/>
        <v>0</v>
      </c>
      <c r="Q262" s="319"/>
    </row>
    <row r="263" spans="1:19" ht="15" customHeight="1">
      <c r="B263" s="312" t="s">
        <v>763</v>
      </c>
      <c r="C263" s="313">
        <f>SUM(C13:C262)</f>
        <v>2271.584102254707</v>
      </c>
      <c r="D263" s="313">
        <f>SUM(D13:D262)</f>
        <v>0</v>
      </c>
      <c r="E263" s="313">
        <f>SUM(E13:E262)</f>
        <v>0</v>
      </c>
      <c r="F263" s="313">
        <f>SUM(F13:F262)</f>
        <v>1891.8919860800004</v>
      </c>
      <c r="G263" s="314">
        <f>SUM(G13:G262)</f>
        <v>1836.7883359999998</v>
      </c>
      <c r="H263" s="317"/>
      <c r="J263" s="320"/>
      <c r="K263" s="110"/>
      <c r="M263" s="321"/>
      <c r="N263" s="315">
        <f>SUM(N13:N262)</f>
        <v>5360.3800060449685</v>
      </c>
      <c r="O263" s="322"/>
      <c r="P263" s="315">
        <f>SUM(P13:P262)</f>
        <v>0.61752790812858938</v>
      </c>
      <c r="Q263" s="315">
        <f>(1-P263)*100</f>
        <v>38.24720918714106</v>
      </c>
      <c r="R263" s="316">
        <f>1-SUM(O13:O262)</f>
        <v>0.69993781356530205</v>
      </c>
      <c r="S263" s="32"/>
    </row>
    <row r="264" spans="1:19" ht="14.1" customHeight="1">
      <c r="B264" s="41"/>
      <c r="C264" s="41"/>
      <c r="D264" s="41"/>
      <c r="E264" s="41"/>
      <c r="F264" s="41"/>
      <c r="G264" s="41"/>
      <c r="N264" s="41"/>
      <c r="P264" s="41"/>
      <c r="Q264" s="41"/>
      <c r="R264" s="41"/>
    </row>
    <row r="265" spans="1:19" ht="14.1" customHeight="1"/>
    <row r="266" spans="1:19" ht="14.1" customHeight="1"/>
    <row r="267" spans="1:19" ht="15" customHeight="1" thickBot="1"/>
    <row r="268" spans="1:19" ht="14.1" customHeight="1">
      <c r="A268" s="508" t="s">
        <v>147</v>
      </c>
      <c r="B268" s="509"/>
      <c r="C268" s="509" t="s">
        <v>42</v>
      </c>
      <c r="D268" s="509"/>
      <c r="E268" s="509"/>
      <c r="F268" s="511"/>
      <c r="G268" s="31"/>
    </row>
    <row r="269" spans="1:19" ht="14.1" customHeight="1">
      <c r="A269" s="512"/>
      <c r="F269" s="504"/>
      <c r="G269" s="31"/>
    </row>
    <row r="270" spans="1:19" ht="14.1" customHeight="1">
      <c r="A270" s="512" t="s">
        <v>43</v>
      </c>
      <c r="C270" s="513" t="s">
        <v>42</v>
      </c>
      <c r="F270" s="504"/>
      <c r="G270" s="31"/>
    </row>
    <row r="271" spans="1:19" ht="14.1" customHeight="1">
      <c r="A271" s="512"/>
      <c r="F271" s="504"/>
      <c r="G271" s="31"/>
    </row>
    <row r="272" spans="1:19" ht="15" customHeight="1" thickBot="1">
      <c r="A272" s="514" t="s">
        <v>598</v>
      </c>
      <c r="B272" s="515"/>
      <c r="C272" s="579" t="s">
        <v>42</v>
      </c>
      <c r="D272" s="516">
        <v>45783</v>
      </c>
      <c r="E272" s="506"/>
      <c r="F272" s="507"/>
      <c r="G272" s="31"/>
    </row>
    <row r="273" spans="1:6" ht="14.1" customHeight="1">
      <c r="A273" s="31"/>
      <c r="B273" s="31"/>
      <c r="C273" s="31"/>
      <c r="D273" s="31"/>
      <c r="E273" s="31"/>
      <c r="F273" s="31"/>
    </row>
    <row r="274" spans="1:6" ht="14.1" customHeight="1"/>
    <row r="275" spans="1:6" ht="14.1" customHeight="1"/>
  </sheetData>
  <mergeCells count="17">
    <mergeCell ref="R10:R12"/>
    <mergeCell ref="P10:P12"/>
    <mergeCell ref="N10:N12"/>
    <mergeCell ref="M10:M12"/>
    <mergeCell ref="A7:G7"/>
    <mergeCell ref="A6:G6"/>
    <mergeCell ref="J10:J12"/>
    <mergeCell ref="B10:B12"/>
    <mergeCell ref="Q10:Q12"/>
    <mergeCell ref="K10:K12"/>
    <mergeCell ref="O10:O12"/>
    <mergeCell ref="E10:E12"/>
    <mergeCell ref="F10:F12"/>
    <mergeCell ref="C10:C12"/>
    <mergeCell ref="D10:D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59.42578125" customWidth="1"/>
    <col min="3" max="3" width="20.7109375" customWidth="1"/>
    <col min="4" max="4" width="17.28515625" customWidth="1"/>
    <col min="5" max="5" width="12.7109375" customWidth="1"/>
    <col min="6" max="6" width="20.5703125" customWidth="1"/>
    <col min="7" max="7" width="21.7109375" customWidth="1"/>
    <col min="8" max="8" width="19" customWidth="1"/>
    <col min="9" max="9" width="1" customWidth="1"/>
    <col min="10" max="10" width="15.28515625" customWidth="1"/>
    <col min="11" max="11" width="12" customWidth="1"/>
    <col min="12" max="12" width="1.7109375" customWidth="1"/>
    <col min="13" max="13" width="25.28515625" customWidth="1"/>
    <col min="14" max="14" width="12.7109375" customWidth="1"/>
    <col min="15" max="15" width="25.28515625" customWidth="1"/>
    <col min="16" max="16" width="27.42578125" customWidth="1"/>
    <col min="17" max="17" width="13" customWidth="1"/>
    <col min="18" max="18" width="16.42578125" customWidth="1"/>
    <col min="19" max="19" width="9.5703125" customWidth="1"/>
  </cols>
  <sheetData>
    <row r="1" spans="1:19" ht="22.5" customHeight="1">
      <c r="A1" s="487" t="s">
        <v>0</v>
      </c>
    </row>
    <row r="2" spans="1:19" ht="22.5" customHeight="1"/>
    <row r="3" spans="1:19" ht="22.5" customHeight="1">
      <c r="A3" s="483" t="s">
        <v>1</v>
      </c>
    </row>
    <row r="4" spans="1:19" ht="17.649999999999999" customHeight="1">
      <c r="A4" s="35"/>
      <c r="B4" s="122"/>
      <c r="C4" s="1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ht="18.399999999999999" customHeight="1"/>
    <row r="6" spans="1:19" ht="22.5" customHeight="1">
      <c r="A6" s="676" t="s">
        <v>2</v>
      </c>
      <c r="B6" s="677"/>
      <c r="C6" s="677"/>
      <c r="D6" s="677"/>
      <c r="E6" s="677"/>
      <c r="F6" s="677"/>
      <c r="G6" s="678"/>
      <c r="H6" s="32"/>
    </row>
    <row r="7" spans="1:19" ht="23.25" customHeight="1">
      <c r="A7" s="695" t="s">
        <v>1072</v>
      </c>
      <c r="B7" s="696"/>
      <c r="C7" s="696"/>
      <c r="D7" s="696"/>
      <c r="E7" s="696"/>
      <c r="F7" s="696"/>
      <c r="G7" s="697"/>
      <c r="H7" s="32"/>
    </row>
    <row r="8" spans="1:19" ht="18.399999999999999" customHeight="1">
      <c r="A8" s="40"/>
      <c r="B8" s="104"/>
      <c r="C8" s="104"/>
      <c r="D8" s="104"/>
      <c r="E8" s="104"/>
      <c r="F8" s="104"/>
      <c r="G8" s="104"/>
    </row>
    <row r="9" spans="1:19" ht="18.399999999999999" customHeight="1">
      <c r="B9" s="289">
        <v>1</v>
      </c>
      <c r="C9" s="290">
        <v>2</v>
      </c>
      <c r="D9" s="290">
        <v>3</v>
      </c>
      <c r="E9" s="290">
        <v>4</v>
      </c>
      <c r="F9" s="290">
        <v>5</v>
      </c>
      <c r="G9" s="290">
        <v>6</v>
      </c>
      <c r="H9" s="291">
        <v>7</v>
      </c>
      <c r="I9" s="42"/>
      <c r="J9" s="292">
        <v>8</v>
      </c>
      <c r="K9" s="293">
        <v>9</v>
      </c>
      <c r="L9" s="42"/>
      <c r="M9" s="289">
        <v>10</v>
      </c>
      <c r="N9" s="290">
        <v>11</v>
      </c>
      <c r="O9" s="290">
        <v>12</v>
      </c>
      <c r="P9" s="290">
        <v>13</v>
      </c>
      <c r="Q9" s="291">
        <v>14</v>
      </c>
      <c r="R9" s="294">
        <v>15</v>
      </c>
      <c r="S9" s="32"/>
    </row>
    <row r="10" spans="1:19" ht="14.1" customHeight="1">
      <c r="B10" s="681" t="s">
        <v>871</v>
      </c>
      <c r="C10" s="689" t="s">
        <v>872</v>
      </c>
      <c r="D10" s="689" t="s">
        <v>873</v>
      </c>
      <c r="E10" s="689" t="s">
        <v>874</v>
      </c>
      <c r="F10" s="689" t="s">
        <v>875</v>
      </c>
      <c r="G10" s="689" t="s">
        <v>876</v>
      </c>
      <c r="H10" s="684" t="s">
        <v>877</v>
      </c>
      <c r="I10" s="42"/>
      <c r="J10" s="679" t="s">
        <v>878</v>
      </c>
      <c r="K10" s="687" t="s">
        <v>879</v>
      </c>
      <c r="L10" s="42"/>
      <c r="M10" s="681" t="s">
        <v>880</v>
      </c>
      <c r="N10" s="689"/>
      <c r="O10" s="689" t="s">
        <v>882</v>
      </c>
      <c r="P10" s="689" t="s">
        <v>883</v>
      </c>
      <c r="Q10" s="684" t="s">
        <v>825</v>
      </c>
      <c r="R10" s="692" t="s">
        <v>838</v>
      </c>
      <c r="S10" s="32"/>
    </row>
    <row r="11" spans="1:19" ht="14.1" customHeight="1">
      <c r="B11" s="682"/>
      <c r="C11" s="690"/>
      <c r="D11" s="690"/>
      <c r="E11" s="690"/>
      <c r="F11" s="690"/>
      <c r="G11" s="690"/>
      <c r="H11" s="685"/>
      <c r="I11" s="42"/>
      <c r="J11" s="679"/>
      <c r="K11" s="687"/>
      <c r="L11" s="42"/>
      <c r="M11" s="682"/>
      <c r="N11" s="690"/>
      <c r="O11" s="690"/>
      <c r="P11" s="690"/>
      <c r="Q11" s="685"/>
      <c r="R11" s="693"/>
      <c r="S11" s="32"/>
    </row>
    <row r="12" spans="1:19" ht="15" customHeight="1">
      <c r="B12" s="683"/>
      <c r="C12" s="691"/>
      <c r="D12" s="691"/>
      <c r="E12" s="691"/>
      <c r="F12" s="691"/>
      <c r="G12" s="691"/>
      <c r="H12" s="686"/>
      <c r="I12" s="42"/>
      <c r="J12" s="680"/>
      <c r="K12" s="688"/>
      <c r="L12" s="42"/>
      <c r="M12" s="683"/>
      <c r="N12" s="691"/>
      <c r="O12" s="691"/>
      <c r="P12" s="691"/>
      <c r="Q12" s="686"/>
      <c r="R12" s="694"/>
      <c r="S12" s="32"/>
    </row>
    <row r="13" spans="1:19" ht="14.1" customHeight="1">
      <c r="B13" s="295" t="s">
        <v>884</v>
      </c>
      <c r="C13" s="296">
        <v>44.827316890563402</v>
      </c>
      <c r="D13" s="234">
        <v>0</v>
      </c>
      <c r="E13" s="234">
        <v>0</v>
      </c>
      <c r="F13" s="296">
        <v>35.418556440000003</v>
      </c>
      <c r="G13" s="296">
        <v>34.386947999999997</v>
      </c>
      <c r="H13" s="297">
        <f t="shared" ref="H13:H76" si="0">+C13+D13-E13-F13</f>
        <v>9.408760450563399</v>
      </c>
      <c r="I13" s="42"/>
      <c r="J13" s="298">
        <v>2.8334845151999999</v>
      </c>
      <c r="K13" s="297">
        <f t="shared" ref="K13:K76" si="1">+H13-J13</f>
        <v>6.5752759353633987</v>
      </c>
      <c r="L13" s="42"/>
      <c r="M13" s="183">
        <f t="shared" ref="M13:M76" si="2">+IF(ISERROR(K13/(F13+J13)),0,K13/(F13+J13))</f>
        <v>0.1718934668888446</v>
      </c>
      <c r="N13" s="296">
        <v>95.710892118669904</v>
      </c>
      <c r="O13" s="299">
        <f t="shared" ref="O13:O76" si="3">IF(K13&lt;0,N13/$N$263,0)</f>
        <v>0</v>
      </c>
      <c r="P13" s="300">
        <f t="shared" ref="P13:P76" si="4">(M13^2*O13)*100</f>
        <v>0</v>
      </c>
      <c r="Q13" s="317"/>
      <c r="R13" s="41"/>
    </row>
    <row r="14" spans="1:19" ht="14.1" customHeight="1">
      <c r="B14" s="211" t="s">
        <v>885</v>
      </c>
      <c r="C14" s="301">
        <v>13.878927331886</v>
      </c>
      <c r="D14" s="302">
        <v>0</v>
      </c>
      <c r="E14" s="302">
        <v>0</v>
      </c>
      <c r="F14" s="301">
        <v>9.9046736400000004</v>
      </c>
      <c r="G14" s="301">
        <v>9.6161879999999993</v>
      </c>
      <c r="H14" s="303">
        <f t="shared" si="0"/>
        <v>3.9742536918860001</v>
      </c>
      <c r="I14" s="42"/>
      <c r="J14" s="304">
        <v>0.79237389120000001</v>
      </c>
      <c r="K14" s="303">
        <f t="shared" si="1"/>
        <v>3.1818798006860001</v>
      </c>
      <c r="L14" s="42"/>
      <c r="M14" s="170">
        <f t="shared" si="2"/>
        <v>0.29745402097218271</v>
      </c>
      <c r="N14" s="301">
        <v>41.734113003354302</v>
      </c>
      <c r="O14" s="305">
        <f t="shared" si="3"/>
        <v>0</v>
      </c>
      <c r="P14" s="306">
        <f t="shared" si="4"/>
        <v>0</v>
      </c>
      <c r="Q14" s="101"/>
    </row>
    <row r="15" spans="1:19" ht="14.1" customHeight="1">
      <c r="B15" s="211" t="s">
        <v>886</v>
      </c>
      <c r="C15" s="301">
        <v>97.972121944144405</v>
      </c>
      <c r="D15" s="302">
        <v>0</v>
      </c>
      <c r="E15" s="302">
        <v>0</v>
      </c>
      <c r="F15" s="301">
        <v>98.494833560000004</v>
      </c>
      <c r="G15" s="301">
        <v>95.626052000000001</v>
      </c>
      <c r="H15" s="303">
        <f t="shared" si="0"/>
        <v>-0.52271161585559867</v>
      </c>
      <c r="I15" s="42"/>
      <c r="J15" s="304">
        <v>7.8795866847999996</v>
      </c>
      <c r="K15" s="303">
        <f t="shared" si="1"/>
        <v>-8.4022983006555982</v>
      </c>
      <c r="L15" s="42"/>
      <c r="M15" s="170">
        <f t="shared" si="2"/>
        <v>-7.8987958583645823E-2</v>
      </c>
      <c r="N15" s="301">
        <v>302.18460754231597</v>
      </c>
      <c r="O15" s="305">
        <f t="shared" si="3"/>
        <v>5.6373728579231057E-2</v>
      </c>
      <c r="P15" s="306">
        <f t="shared" si="4"/>
        <v>3.517211947500426E-2</v>
      </c>
      <c r="Q15" s="101"/>
    </row>
    <row r="16" spans="1:19" ht="14.1" customHeight="1">
      <c r="B16" s="211" t="s">
        <v>887</v>
      </c>
      <c r="C16" s="301">
        <v>24.2661396920202</v>
      </c>
      <c r="D16" s="302">
        <v>0</v>
      </c>
      <c r="E16" s="302">
        <v>0</v>
      </c>
      <c r="F16" s="301">
        <v>17.810762059999998</v>
      </c>
      <c r="G16" s="301">
        <v>17.292002</v>
      </c>
      <c r="H16" s="303">
        <f t="shared" si="0"/>
        <v>6.4553776320202019</v>
      </c>
      <c r="I16" s="42"/>
      <c r="J16" s="304">
        <v>1.4248609647999999</v>
      </c>
      <c r="K16" s="303">
        <f t="shared" si="1"/>
        <v>5.0305166672202022</v>
      </c>
      <c r="L16" s="42"/>
      <c r="M16" s="170">
        <f t="shared" si="2"/>
        <v>0.26152085953932896</v>
      </c>
      <c r="N16" s="301">
        <v>56.953054616547099</v>
      </c>
      <c r="O16" s="305">
        <f t="shared" si="3"/>
        <v>0</v>
      </c>
      <c r="P16" s="306">
        <f t="shared" si="4"/>
        <v>0</v>
      </c>
      <c r="Q16" s="101"/>
    </row>
    <row r="17" spans="2:17" ht="14.1" customHeight="1">
      <c r="B17" s="211" t="s">
        <v>888</v>
      </c>
      <c r="C17" s="301">
        <v>3.4336155106122499</v>
      </c>
      <c r="D17" s="302">
        <v>0</v>
      </c>
      <c r="E17" s="302">
        <v>0</v>
      </c>
      <c r="F17" s="301">
        <v>5.6683379800000004</v>
      </c>
      <c r="G17" s="301">
        <v>4.6090660000000003</v>
      </c>
      <c r="H17" s="303">
        <f t="shared" si="0"/>
        <v>-2.2347224693877505</v>
      </c>
      <c r="I17" s="42"/>
      <c r="J17" s="304">
        <v>0.475165111298957</v>
      </c>
      <c r="K17" s="303">
        <f t="shared" si="1"/>
        <v>-2.7098875806867078</v>
      </c>
      <c r="L17" s="42"/>
      <c r="M17" s="170">
        <f t="shared" si="2"/>
        <v>-0.44109810647360481</v>
      </c>
      <c r="N17" s="301">
        <v>8.2883829695896694</v>
      </c>
      <c r="O17" s="305">
        <f t="shared" si="3"/>
        <v>1.5462304837050274E-3</v>
      </c>
      <c r="P17" s="306">
        <f t="shared" si="4"/>
        <v>3.00846260767881E-2</v>
      </c>
      <c r="Q17" s="101"/>
    </row>
    <row r="18" spans="2:17" ht="14.1" customHeight="1">
      <c r="B18" s="211" t="s">
        <v>889</v>
      </c>
      <c r="C18" s="301">
        <v>0.29682845076530601</v>
      </c>
      <c r="D18" s="302">
        <v>0</v>
      </c>
      <c r="E18" s="302">
        <v>0</v>
      </c>
      <c r="F18" s="301">
        <v>0.1236</v>
      </c>
      <c r="G18" s="301">
        <v>0.12</v>
      </c>
      <c r="H18" s="303">
        <f t="shared" si="0"/>
        <v>0.17322845076530602</v>
      </c>
      <c r="I18" s="42"/>
      <c r="J18" s="304">
        <v>9.8879999999999992E-3</v>
      </c>
      <c r="K18" s="303">
        <f t="shared" si="1"/>
        <v>0.16334045076530601</v>
      </c>
      <c r="L18" s="42"/>
      <c r="M18" s="170">
        <f t="shared" si="2"/>
        <v>1.2236339653400008</v>
      </c>
      <c r="N18" s="301">
        <v>0.34246970415841499</v>
      </c>
      <c r="O18" s="305">
        <f t="shared" si="3"/>
        <v>0</v>
      </c>
      <c r="P18" s="306">
        <f t="shared" si="4"/>
        <v>0</v>
      </c>
      <c r="Q18" s="101"/>
    </row>
    <row r="19" spans="2:17" ht="14.1" customHeight="1">
      <c r="B19" s="211" t="s">
        <v>890</v>
      </c>
      <c r="C19" s="301">
        <v>0.18</v>
      </c>
      <c r="D19" s="302">
        <v>0</v>
      </c>
      <c r="E19" s="302">
        <v>0</v>
      </c>
      <c r="F19" s="301">
        <v>0.23457226</v>
      </c>
      <c r="G19" s="301">
        <v>0.174342</v>
      </c>
      <c r="H19" s="303">
        <f t="shared" si="0"/>
        <v>-5.4572260000000011E-2</v>
      </c>
      <c r="I19" s="42"/>
      <c r="J19" s="304">
        <v>2.1163316342296901E-2</v>
      </c>
      <c r="K19" s="303">
        <f t="shared" si="1"/>
        <v>-7.5735576342296912E-2</v>
      </c>
      <c r="L19" s="42"/>
      <c r="M19" s="170">
        <f t="shared" si="2"/>
        <v>-0.29614798779864077</v>
      </c>
      <c r="N19" s="301">
        <v>0.39954798818481702</v>
      </c>
      <c r="O19" s="305">
        <f t="shared" si="3"/>
        <v>7.4537250667721627E-5</v>
      </c>
      <c r="P19" s="306">
        <f t="shared" si="4"/>
        <v>6.5371875042545351E-4</v>
      </c>
      <c r="Q19" s="101"/>
    </row>
    <row r="20" spans="2:17" ht="14.1" customHeight="1">
      <c r="B20" s="211" t="s">
        <v>891</v>
      </c>
      <c r="C20" s="301">
        <v>29.780837683540799</v>
      </c>
      <c r="D20" s="302">
        <v>0</v>
      </c>
      <c r="E20" s="302">
        <v>0</v>
      </c>
      <c r="F20" s="301">
        <v>26.197217760000001</v>
      </c>
      <c r="G20" s="301">
        <v>25.434191999999999</v>
      </c>
      <c r="H20" s="303">
        <f t="shared" si="0"/>
        <v>3.5836199235407982</v>
      </c>
      <c r="I20" s="42"/>
      <c r="J20" s="304">
        <v>2.0957774208000002</v>
      </c>
      <c r="K20" s="303">
        <f t="shared" si="1"/>
        <v>1.487842502740798</v>
      </c>
      <c r="L20" s="42"/>
      <c r="M20" s="170">
        <f t="shared" si="2"/>
        <v>5.2586956355559961E-2</v>
      </c>
      <c r="N20" s="301">
        <v>71.857140406013897</v>
      </c>
      <c r="O20" s="305">
        <f t="shared" si="3"/>
        <v>0</v>
      </c>
      <c r="P20" s="306">
        <f t="shared" si="4"/>
        <v>0</v>
      </c>
      <c r="Q20" s="101"/>
    </row>
    <row r="21" spans="2:17" ht="14.1" customHeight="1">
      <c r="B21" s="211" t="s">
        <v>892</v>
      </c>
      <c r="C21" s="301">
        <v>116.285534</v>
      </c>
      <c r="D21" s="302">
        <v>0</v>
      </c>
      <c r="E21" s="302">
        <v>0</v>
      </c>
      <c r="F21" s="301">
        <v>110.66711375</v>
      </c>
      <c r="G21" s="301">
        <v>96.149625</v>
      </c>
      <c r="H21" s="303">
        <f t="shared" si="0"/>
        <v>5.6184202499999998</v>
      </c>
      <c r="I21" s="42"/>
      <c r="J21" s="304">
        <v>8.8533691000000001</v>
      </c>
      <c r="K21" s="303">
        <f t="shared" si="1"/>
        <v>-3.2349488500000003</v>
      </c>
      <c r="L21" s="42"/>
      <c r="M21" s="170">
        <f t="shared" si="2"/>
        <v>-2.7066062425968526E-2</v>
      </c>
      <c r="N21" s="301">
        <v>351.10304249384302</v>
      </c>
      <c r="O21" s="305">
        <f t="shared" si="3"/>
        <v>6.5499655266585521E-2</v>
      </c>
      <c r="P21" s="306">
        <f t="shared" si="4"/>
        <v>4.7983196116685211E-3</v>
      </c>
      <c r="Q21" s="101"/>
    </row>
    <row r="22" spans="2:17" ht="14.1" customHeight="1">
      <c r="B22" s="211" t="s">
        <v>893</v>
      </c>
      <c r="C22" s="301">
        <v>1.8</v>
      </c>
      <c r="D22" s="302">
        <v>0</v>
      </c>
      <c r="E22" s="302">
        <v>0</v>
      </c>
      <c r="F22" s="301">
        <v>1.23827424</v>
      </c>
      <c r="G22" s="301">
        <v>0.93922499999999998</v>
      </c>
      <c r="H22" s="303">
        <f t="shared" si="0"/>
        <v>0.56172576000000007</v>
      </c>
      <c r="I22" s="42"/>
      <c r="J22" s="304">
        <v>9.9061939200000004E-2</v>
      </c>
      <c r="K22" s="303">
        <f t="shared" si="1"/>
        <v>0.46266382080000007</v>
      </c>
      <c r="L22" s="42"/>
      <c r="M22" s="170">
        <f t="shared" si="2"/>
        <v>0.34595924943626927</v>
      </c>
      <c r="N22" s="301">
        <v>3.6081294256175198</v>
      </c>
      <c r="O22" s="305">
        <f t="shared" si="3"/>
        <v>0</v>
      </c>
      <c r="P22" s="306">
        <f t="shared" si="4"/>
        <v>0</v>
      </c>
      <c r="Q22" s="101"/>
    </row>
    <row r="23" spans="2:17" ht="14.1" customHeight="1">
      <c r="B23" s="211" t="s">
        <v>894</v>
      </c>
      <c r="C23" s="301">
        <v>0.560830588904348</v>
      </c>
      <c r="D23" s="302">
        <v>0</v>
      </c>
      <c r="E23" s="302">
        <v>0</v>
      </c>
      <c r="F23" s="301">
        <v>1.9639879525999999</v>
      </c>
      <c r="G23" s="301">
        <v>1.6159190000000001</v>
      </c>
      <c r="H23" s="303">
        <f t="shared" si="0"/>
        <v>-1.403157363695652</v>
      </c>
      <c r="I23" s="42"/>
      <c r="J23" s="304">
        <v>0.18554683909035399</v>
      </c>
      <c r="K23" s="303">
        <f t="shared" si="1"/>
        <v>-1.5887042027860061</v>
      </c>
      <c r="L23" s="42"/>
      <c r="M23" s="170">
        <f t="shared" si="2"/>
        <v>-0.73909210910546785</v>
      </c>
      <c r="N23" s="301">
        <v>5.5931673108068898</v>
      </c>
      <c r="O23" s="305">
        <f t="shared" si="3"/>
        <v>1.0434273884499614E-3</v>
      </c>
      <c r="P23" s="306">
        <f t="shared" si="4"/>
        <v>5.6997966700367254E-2</v>
      </c>
      <c r="Q23" s="101"/>
    </row>
    <row r="24" spans="2:17" ht="14.1" customHeight="1">
      <c r="B24" s="211" t="s">
        <v>895</v>
      </c>
      <c r="C24" s="301">
        <v>0.42684178073170698</v>
      </c>
      <c r="D24" s="302">
        <v>0</v>
      </c>
      <c r="E24" s="302">
        <v>0</v>
      </c>
      <c r="F24" s="301">
        <v>0.40353211</v>
      </c>
      <c r="G24" s="301">
        <v>0.28983700000000001</v>
      </c>
      <c r="H24" s="303">
        <f t="shared" si="0"/>
        <v>2.3309670731706977E-2</v>
      </c>
      <c r="I24" s="42"/>
      <c r="J24" s="304">
        <v>3.2282568800000001E-2</v>
      </c>
      <c r="K24" s="303">
        <f t="shared" si="1"/>
        <v>-8.972898068293024E-3</v>
      </c>
      <c r="L24" s="42"/>
      <c r="M24" s="170">
        <f t="shared" si="2"/>
        <v>-2.0588792679034067E-2</v>
      </c>
      <c r="N24" s="301">
        <v>0.709620225715626</v>
      </c>
      <c r="O24" s="305">
        <f t="shared" si="3"/>
        <v>1.3238244768381686E-4</v>
      </c>
      <c r="P24" s="306">
        <f t="shared" si="4"/>
        <v>5.6116705640519531E-6</v>
      </c>
      <c r="Q24" s="101"/>
    </row>
    <row r="25" spans="2:17" ht="14.1" customHeight="1">
      <c r="B25" s="211" t="s">
        <v>896</v>
      </c>
      <c r="C25" s="301">
        <v>2</v>
      </c>
      <c r="D25" s="302">
        <v>0</v>
      </c>
      <c r="E25" s="302">
        <v>0</v>
      </c>
      <c r="F25" s="301">
        <v>1.5976449479999999</v>
      </c>
      <c r="G25" s="301">
        <v>1.2925930000000001</v>
      </c>
      <c r="H25" s="303">
        <f t="shared" si="0"/>
        <v>0.4023550520000001</v>
      </c>
      <c r="I25" s="42"/>
      <c r="J25" s="304">
        <v>0.12781159583999999</v>
      </c>
      <c r="K25" s="303">
        <f t="shared" si="1"/>
        <v>0.27454345616000009</v>
      </c>
      <c r="L25" s="42"/>
      <c r="M25" s="170">
        <f t="shared" si="2"/>
        <v>0.15911351528390522</v>
      </c>
      <c r="N25" s="301">
        <v>5.3426048961000498</v>
      </c>
      <c r="O25" s="305">
        <f t="shared" si="3"/>
        <v>0</v>
      </c>
      <c r="P25" s="306">
        <f t="shared" si="4"/>
        <v>0</v>
      </c>
      <c r="Q25" s="101"/>
    </row>
    <row r="26" spans="2:17" ht="14.1" customHeight="1">
      <c r="B26" s="211" t="s">
        <v>897</v>
      </c>
      <c r="C26" s="301">
        <v>3.5999999999999997E-2</v>
      </c>
      <c r="D26" s="302">
        <v>0</v>
      </c>
      <c r="E26" s="302">
        <v>0</v>
      </c>
      <c r="F26" s="301">
        <v>1.7061435E-2</v>
      </c>
      <c r="G26" s="301">
        <v>1.1043000000000001E-2</v>
      </c>
      <c r="H26" s="303">
        <f t="shared" si="0"/>
        <v>1.8938564999999997E-2</v>
      </c>
      <c r="I26" s="42"/>
      <c r="J26" s="304">
        <v>1.3649147999999999E-3</v>
      </c>
      <c r="K26" s="303">
        <f t="shared" si="1"/>
        <v>1.7573650199999999E-2</v>
      </c>
      <c r="L26" s="42"/>
      <c r="M26" s="170">
        <f t="shared" si="2"/>
        <v>0.95372390032452337</v>
      </c>
      <c r="N26" s="301">
        <v>4.5021222779541202E-2</v>
      </c>
      <c r="O26" s="305">
        <f t="shared" si="3"/>
        <v>0</v>
      </c>
      <c r="P26" s="306">
        <f t="shared" si="4"/>
        <v>0</v>
      </c>
      <c r="Q26" s="101"/>
    </row>
    <row r="27" spans="2:17" ht="14.1" customHeight="1">
      <c r="B27" s="211" t="s">
        <v>898</v>
      </c>
      <c r="C27" s="301">
        <v>0.25</v>
      </c>
      <c r="D27" s="302">
        <v>0</v>
      </c>
      <c r="E27" s="302">
        <v>0</v>
      </c>
      <c r="F27" s="301">
        <v>0.23442149000000001</v>
      </c>
      <c r="G27" s="301">
        <v>0.17128299999999999</v>
      </c>
      <c r="H27" s="303">
        <f t="shared" si="0"/>
        <v>1.557850999999999E-2</v>
      </c>
      <c r="I27" s="42"/>
      <c r="J27" s="304">
        <v>1.8753719200000001E-2</v>
      </c>
      <c r="K27" s="303">
        <f t="shared" si="1"/>
        <v>-3.1752092000000114E-3</v>
      </c>
      <c r="L27" s="42"/>
      <c r="M27" s="170">
        <f t="shared" si="2"/>
        <v>-1.2541548637535444E-2</v>
      </c>
      <c r="N27" s="301">
        <v>0.45021222779541198</v>
      </c>
      <c r="O27" s="305">
        <f t="shared" si="3"/>
        <v>8.3988864089430592E-5</v>
      </c>
      <c r="P27" s="306">
        <f t="shared" si="4"/>
        <v>1.321064557482597E-6</v>
      </c>
      <c r="Q27" s="101"/>
    </row>
    <row r="28" spans="2:17" ht="14.1" customHeight="1">
      <c r="B28" s="211" t="s">
        <v>899</v>
      </c>
      <c r="C28" s="301">
        <v>9.5000000000000001E-2</v>
      </c>
      <c r="D28" s="302">
        <v>0</v>
      </c>
      <c r="E28" s="302">
        <v>0</v>
      </c>
      <c r="F28" s="301">
        <v>0.12192913399999999</v>
      </c>
      <c r="G28" s="301">
        <v>7.9985000000000001E-2</v>
      </c>
      <c r="H28" s="303">
        <f t="shared" si="0"/>
        <v>-2.6929133999999993E-2</v>
      </c>
      <c r="I28" s="42"/>
      <c r="J28" s="304">
        <v>9.7543307199999991E-3</v>
      </c>
      <c r="K28" s="303">
        <f t="shared" si="1"/>
        <v>-3.6683464719999989E-2</v>
      </c>
      <c r="L28" s="42"/>
      <c r="M28" s="170">
        <f t="shared" si="2"/>
        <v>-0.27857305241778413</v>
      </c>
      <c r="N28" s="301">
        <v>0.151290305299352</v>
      </c>
      <c r="O28" s="305">
        <f t="shared" si="3"/>
        <v>2.8223802254455841E-5</v>
      </c>
      <c r="P28" s="306">
        <f t="shared" si="4"/>
        <v>2.1902501890969024E-4</v>
      </c>
      <c r="Q28" s="101"/>
    </row>
    <row r="29" spans="2:17" ht="14.1" customHeight="1">
      <c r="B29" s="211" t="s">
        <v>900</v>
      </c>
      <c r="C29" s="301">
        <v>0.15</v>
      </c>
      <c r="D29" s="302">
        <v>0</v>
      </c>
      <c r="E29" s="302">
        <v>0</v>
      </c>
      <c r="F29" s="301">
        <v>0.17580045999999999</v>
      </c>
      <c r="G29" s="301">
        <v>0.117282</v>
      </c>
      <c r="H29" s="303">
        <f t="shared" si="0"/>
        <v>-2.5800459999999997E-2</v>
      </c>
      <c r="I29" s="42"/>
      <c r="J29" s="304">
        <v>2.1193415736032301E-2</v>
      </c>
      <c r="K29" s="303">
        <f t="shared" si="1"/>
        <v>-4.6993875736032295E-2</v>
      </c>
      <c r="L29" s="42"/>
      <c r="M29" s="170">
        <f t="shared" si="2"/>
        <v>-0.23855500867957494</v>
      </c>
      <c r="N29" s="301">
        <v>0.45775015449547601</v>
      </c>
      <c r="O29" s="305">
        <f t="shared" si="3"/>
        <v>8.5395094000661399E-5</v>
      </c>
      <c r="P29" s="306">
        <f t="shared" si="4"/>
        <v>4.8597060379610438E-4</v>
      </c>
      <c r="Q29" s="101"/>
    </row>
    <row r="30" spans="2:17" ht="14.1" customHeight="1">
      <c r="B30" s="211" t="s">
        <v>901</v>
      </c>
      <c r="C30" s="301">
        <v>20.782597007245698</v>
      </c>
      <c r="D30" s="302">
        <v>0</v>
      </c>
      <c r="E30" s="302">
        <v>0</v>
      </c>
      <c r="F30" s="301">
        <v>25.6203024</v>
      </c>
      <c r="G30" s="301">
        <v>24.874079999999999</v>
      </c>
      <c r="H30" s="303">
        <f t="shared" si="0"/>
        <v>-4.8377053927543017</v>
      </c>
      <c r="I30" s="42"/>
      <c r="J30" s="304">
        <v>2.15202952557126</v>
      </c>
      <c r="K30" s="303">
        <f t="shared" si="1"/>
        <v>-6.9897349183255617</v>
      </c>
      <c r="L30" s="42"/>
      <c r="M30" s="170">
        <f t="shared" si="2"/>
        <v>-0.251679799055325</v>
      </c>
      <c r="N30" s="301">
        <v>79.384566840621503</v>
      </c>
      <c r="O30" s="305">
        <f t="shared" si="3"/>
        <v>1.4809503570847314E-2</v>
      </c>
      <c r="P30" s="306">
        <f t="shared" si="4"/>
        <v>9.3807425657651086E-2</v>
      </c>
      <c r="Q30" s="101"/>
    </row>
    <row r="31" spans="2:17" ht="14.1" customHeight="1">
      <c r="B31" s="211" t="s">
        <v>902</v>
      </c>
      <c r="C31" s="301">
        <v>3.88</v>
      </c>
      <c r="D31" s="302">
        <v>0</v>
      </c>
      <c r="E31" s="302">
        <v>0</v>
      </c>
      <c r="F31" s="301">
        <v>3.0607479999999998</v>
      </c>
      <c r="G31" s="301">
        <v>2.9716</v>
      </c>
      <c r="H31" s="303">
        <f t="shared" si="0"/>
        <v>0.81925200000000009</v>
      </c>
      <c r="I31" s="42"/>
      <c r="J31" s="304">
        <v>0.24485984</v>
      </c>
      <c r="K31" s="303">
        <f t="shared" si="1"/>
        <v>0.57439216000000015</v>
      </c>
      <c r="L31" s="42"/>
      <c r="M31" s="170">
        <f t="shared" si="2"/>
        <v>0.1737629470288285</v>
      </c>
      <c r="N31" s="301">
        <v>5.9695422859345504</v>
      </c>
      <c r="O31" s="305">
        <f t="shared" si="3"/>
        <v>0</v>
      </c>
      <c r="P31" s="306">
        <f t="shared" si="4"/>
        <v>0</v>
      </c>
      <c r="Q31" s="101"/>
    </row>
    <row r="32" spans="2:17" ht="14.1" customHeight="1">
      <c r="B32" s="211" t="s">
        <v>903</v>
      </c>
      <c r="C32" s="301">
        <v>0.53528297421176496</v>
      </c>
      <c r="D32" s="302">
        <v>0</v>
      </c>
      <c r="E32" s="302">
        <v>0</v>
      </c>
      <c r="F32" s="301">
        <v>0.3663728128</v>
      </c>
      <c r="G32" s="301">
        <v>0.27789199999999997</v>
      </c>
      <c r="H32" s="303">
        <f t="shared" si="0"/>
        <v>0.16891016141176496</v>
      </c>
      <c r="I32" s="42"/>
      <c r="J32" s="304">
        <v>2.9309825024000001E-2</v>
      </c>
      <c r="K32" s="303">
        <f t="shared" si="1"/>
        <v>0.13960033638776495</v>
      </c>
      <c r="L32" s="42"/>
      <c r="M32" s="170">
        <f t="shared" si="2"/>
        <v>0.35280884992952183</v>
      </c>
      <c r="N32" s="301">
        <v>0.42257771280092099</v>
      </c>
      <c r="O32" s="305">
        <f t="shared" si="3"/>
        <v>0</v>
      </c>
      <c r="P32" s="306">
        <f t="shared" si="4"/>
        <v>0</v>
      </c>
      <c r="Q32" s="101"/>
    </row>
    <row r="33" spans="2:17" ht="14.1" customHeight="1">
      <c r="B33" s="211" t="s">
        <v>904</v>
      </c>
      <c r="C33" s="301">
        <v>1.40671288126087</v>
      </c>
      <c r="D33" s="302">
        <v>0</v>
      </c>
      <c r="E33" s="302">
        <v>0</v>
      </c>
      <c r="F33" s="301">
        <v>1.41527665</v>
      </c>
      <c r="G33" s="301">
        <v>1.374055</v>
      </c>
      <c r="H33" s="303">
        <f t="shared" si="0"/>
        <v>-8.5637687391300066E-3</v>
      </c>
      <c r="I33" s="42"/>
      <c r="J33" s="304">
        <v>0.123469044212988</v>
      </c>
      <c r="K33" s="303">
        <f t="shared" si="1"/>
        <v>-0.13203281295211799</v>
      </c>
      <c r="L33" s="42"/>
      <c r="M33" s="170">
        <f t="shared" si="2"/>
        <v>-8.5805480040448093E-2</v>
      </c>
      <c r="N33" s="301">
        <v>2.7791936713255598</v>
      </c>
      <c r="O33" s="305">
        <f t="shared" si="3"/>
        <v>5.1846952421123651E-4</v>
      </c>
      <c r="P33" s="306">
        <f t="shared" si="4"/>
        <v>3.8172735595326697E-4</v>
      </c>
      <c r="Q33" s="101"/>
    </row>
    <row r="34" spans="2:17" ht="14.1" customHeight="1">
      <c r="B34" s="211" t="s">
        <v>905</v>
      </c>
      <c r="C34" s="301">
        <v>1.05</v>
      </c>
      <c r="D34" s="302">
        <v>0</v>
      </c>
      <c r="E34" s="302">
        <v>0</v>
      </c>
      <c r="F34" s="301">
        <v>1.08544288</v>
      </c>
      <c r="G34" s="301">
        <v>0.88489600000000002</v>
      </c>
      <c r="H34" s="303">
        <f t="shared" si="0"/>
        <v>-3.5442879999999954E-2</v>
      </c>
      <c r="I34" s="42"/>
      <c r="J34" s="304">
        <v>0.152962425130861</v>
      </c>
      <c r="K34" s="303">
        <f t="shared" si="1"/>
        <v>-0.18840530513086096</v>
      </c>
      <c r="L34" s="42"/>
      <c r="M34" s="170">
        <f t="shared" si="2"/>
        <v>-0.152135415077984</v>
      </c>
      <c r="N34" s="301">
        <v>1.59638179858544</v>
      </c>
      <c r="O34" s="305">
        <f t="shared" si="3"/>
        <v>2.9781131128486788E-4</v>
      </c>
      <c r="P34" s="306">
        <f t="shared" si="4"/>
        <v>6.8928977521144901E-4</v>
      </c>
      <c r="Q34" s="101"/>
    </row>
    <row r="35" spans="2:17" ht="14.1" customHeight="1">
      <c r="B35" s="211" t="s">
        <v>906</v>
      </c>
      <c r="C35" s="301">
        <v>0.97</v>
      </c>
      <c r="D35" s="302">
        <v>0</v>
      </c>
      <c r="E35" s="302">
        <v>0</v>
      </c>
      <c r="F35" s="301">
        <v>0.60587586999999998</v>
      </c>
      <c r="G35" s="301">
        <v>0.588229</v>
      </c>
      <c r="H35" s="303">
        <f t="shared" si="0"/>
        <v>0.36412412999999999</v>
      </c>
      <c r="I35" s="42"/>
      <c r="J35" s="304">
        <v>4.8470069599999999E-2</v>
      </c>
      <c r="K35" s="303">
        <f t="shared" si="1"/>
        <v>0.31565406039999999</v>
      </c>
      <c r="L35" s="42"/>
      <c r="M35" s="170">
        <f t="shared" si="2"/>
        <v>0.48239630033153186</v>
      </c>
      <c r="N35" s="301">
        <v>1.0169920059109301</v>
      </c>
      <c r="O35" s="305">
        <f t="shared" si="3"/>
        <v>0</v>
      </c>
      <c r="P35" s="306">
        <f t="shared" si="4"/>
        <v>0</v>
      </c>
      <c r="Q35" s="101"/>
    </row>
    <row r="36" spans="2:17" ht="14.1" customHeight="1">
      <c r="B36" s="211" t="s">
        <v>907</v>
      </c>
      <c r="C36" s="301">
        <v>6.984</v>
      </c>
      <c r="D36" s="302">
        <v>0</v>
      </c>
      <c r="E36" s="302">
        <v>0</v>
      </c>
      <c r="F36" s="301">
        <v>6.5265342300000002</v>
      </c>
      <c r="G36" s="301">
        <v>6.3364409999999998</v>
      </c>
      <c r="H36" s="303">
        <f t="shared" si="0"/>
        <v>0.45746576999999977</v>
      </c>
      <c r="I36" s="42"/>
      <c r="J36" s="304">
        <v>0.52212273840000001</v>
      </c>
      <c r="K36" s="303">
        <f t="shared" si="1"/>
        <v>-6.4656968400000236E-2</v>
      </c>
      <c r="L36" s="42"/>
      <c r="M36" s="170">
        <f t="shared" si="2"/>
        <v>-9.1729486467940508E-3</v>
      </c>
      <c r="N36" s="301">
        <v>12.741184921312099</v>
      </c>
      <c r="O36" s="305">
        <f t="shared" si="3"/>
        <v>2.3769182235109645E-3</v>
      </c>
      <c r="P36" s="306">
        <f t="shared" si="4"/>
        <v>2.0000099888792165E-5</v>
      </c>
      <c r="Q36" s="101"/>
    </row>
    <row r="37" spans="2:17" ht="14.1" customHeight="1">
      <c r="B37" s="211" t="s">
        <v>908</v>
      </c>
      <c r="C37" s="301">
        <v>0.16</v>
      </c>
      <c r="D37" s="302">
        <v>0</v>
      </c>
      <c r="E37" s="302">
        <v>0</v>
      </c>
      <c r="F37" s="301">
        <v>6.7114861799999995E-2</v>
      </c>
      <c r="G37" s="301">
        <v>3.9017999999999997E-2</v>
      </c>
      <c r="H37" s="303">
        <f t="shared" si="0"/>
        <v>9.2885138200000009E-2</v>
      </c>
      <c r="I37" s="42"/>
      <c r="J37" s="304">
        <v>5.3691889440000001E-3</v>
      </c>
      <c r="K37" s="303">
        <f t="shared" si="1"/>
        <v>8.7515949256000009E-2</v>
      </c>
      <c r="L37" s="42"/>
      <c r="M37" s="170">
        <f t="shared" si="2"/>
        <v>1.2073821531455222</v>
      </c>
      <c r="N37" s="301">
        <v>7.53976831968447E-2</v>
      </c>
      <c r="O37" s="305">
        <f t="shared" si="3"/>
        <v>0</v>
      </c>
      <c r="P37" s="306">
        <f t="shared" si="4"/>
        <v>0</v>
      </c>
      <c r="Q37" s="101"/>
    </row>
    <row r="38" spans="2:17" ht="14.1" customHeight="1">
      <c r="B38" s="211" t="s">
        <v>909</v>
      </c>
      <c r="C38" s="301">
        <v>0.02</v>
      </c>
      <c r="D38" s="302">
        <v>0</v>
      </c>
      <c r="E38" s="302">
        <v>0</v>
      </c>
      <c r="F38" s="301">
        <v>1.3993847800000001E-2</v>
      </c>
      <c r="G38" s="301">
        <v>1.0139E-2</v>
      </c>
      <c r="H38" s="303">
        <f t="shared" si="0"/>
        <v>6.0061521999999999E-3</v>
      </c>
      <c r="I38" s="42"/>
      <c r="J38" s="304">
        <v>1.119507824E-3</v>
      </c>
      <c r="K38" s="303">
        <f t="shared" si="1"/>
        <v>4.8866443760000001E-3</v>
      </c>
      <c r="L38" s="42"/>
      <c r="M38" s="170">
        <f t="shared" si="2"/>
        <v>0.32333285192072181</v>
      </c>
      <c r="N38" s="301">
        <v>5.7863338267346E-2</v>
      </c>
      <c r="O38" s="305">
        <f t="shared" si="3"/>
        <v>0</v>
      </c>
      <c r="P38" s="306">
        <f t="shared" si="4"/>
        <v>0</v>
      </c>
      <c r="Q38" s="101"/>
    </row>
    <row r="39" spans="2:17" ht="14.1" customHeight="1">
      <c r="B39" s="211" t="s">
        <v>910</v>
      </c>
      <c r="C39" s="301">
        <v>16.975000000000001</v>
      </c>
      <c r="D39" s="302">
        <v>0</v>
      </c>
      <c r="E39" s="302">
        <v>0</v>
      </c>
      <c r="F39" s="301">
        <v>13.082049570000001</v>
      </c>
      <c r="G39" s="301">
        <v>12.701019000000001</v>
      </c>
      <c r="H39" s="303">
        <f t="shared" si="0"/>
        <v>3.8929504300000008</v>
      </c>
      <c r="I39" s="42"/>
      <c r="J39" s="304">
        <v>1.0465639656000001</v>
      </c>
      <c r="K39" s="303">
        <f t="shared" si="1"/>
        <v>2.846386464400001</v>
      </c>
      <c r="L39" s="42"/>
      <c r="M39" s="170">
        <f t="shared" si="2"/>
        <v>0.20146254671259384</v>
      </c>
      <c r="N39" s="301">
        <v>26.5048898214805</v>
      </c>
      <c r="O39" s="305">
        <f t="shared" si="3"/>
        <v>0</v>
      </c>
      <c r="P39" s="306">
        <f t="shared" si="4"/>
        <v>0</v>
      </c>
      <c r="Q39" s="101"/>
    </row>
    <row r="40" spans="2:17" ht="14.1" customHeight="1">
      <c r="B40" s="211" t="s">
        <v>911</v>
      </c>
      <c r="C40" s="301">
        <v>0.24875</v>
      </c>
      <c r="D40" s="302">
        <v>0</v>
      </c>
      <c r="E40" s="302">
        <v>0</v>
      </c>
      <c r="F40" s="301">
        <v>0.14583563999999999</v>
      </c>
      <c r="G40" s="301">
        <v>0.14158799999999999</v>
      </c>
      <c r="H40" s="303">
        <f t="shared" si="0"/>
        <v>0.10291436000000001</v>
      </c>
      <c r="I40" s="42"/>
      <c r="J40" s="304">
        <v>1.16668512E-2</v>
      </c>
      <c r="K40" s="303">
        <f t="shared" si="1"/>
        <v>9.1247508800000016E-2</v>
      </c>
      <c r="L40" s="42"/>
      <c r="M40" s="170">
        <f t="shared" si="2"/>
        <v>0.57934009871711811</v>
      </c>
      <c r="N40" s="301">
        <v>0.313864774238028</v>
      </c>
      <c r="O40" s="305">
        <f t="shared" si="3"/>
        <v>0</v>
      </c>
      <c r="P40" s="306">
        <f t="shared" si="4"/>
        <v>0</v>
      </c>
      <c r="Q40" s="101"/>
    </row>
    <row r="41" spans="2:17" ht="14.1" customHeight="1">
      <c r="B41" s="211" t="s">
        <v>912</v>
      </c>
      <c r="C41" s="301">
        <v>0.34825</v>
      </c>
      <c r="D41" s="302">
        <v>0</v>
      </c>
      <c r="E41" s="302">
        <v>0</v>
      </c>
      <c r="F41" s="301">
        <v>0.30730049999999998</v>
      </c>
      <c r="G41" s="301">
        <v>0.29835</v>
      </c>
      <c r="H41" s="303">
        <f t="shared" si="0"/>
        <v>4.0949500000000028E-2</v>
      </c>
      <c r="I41" s="42"/>
      <c r="J41" s="304">
        <v>2.4584040000000001E-2</v>
      </c>
      <c r="K41" s="303">
        <f t="shared" si="1"/>
        <v>1.6365460000000026E-2</v>
      </c>
      <c r="L41" s="42"/>
      <c r="M41" s="170">
        <f t="shared" si="2"/>
        <v>4.9310703053537915E-2</v>
      </c>
      <c r="N41" s="301">
        <v>0.447125795702219</v>
      </c>
      <c r="O41" s="305">
        <f t="shared" si="3"/>
        <v>0</v>
      </c>
      <c r="P41" s="306">
        <f t="shared" si="4"/>
        <v>0</v>
      </c>
      <c r="Q41" s="101"/>
    </row>
    <row r="42" spans="2:17" ht="14.1" customHeight="1">
      <c r="B42" s="211" t="s">
        <v>913</v>
      </c>
      <c r="C42" s="301">
        <v>0.12934999999999999</v>
      </c>
      <c r="D42" s="302">
        <v>0</v>
      </c>
      <c r="E42" s="302">
        <v>0</v>
      </c>
      <c r="F42" s="301">
        <v>0.10778435</v>
      </c>
      <c r="G42" s="301">
        <v>0.104645</v>
      </c>
      <c r="H42" s="303">
        <f t="shared" si="0"/>
        <v>2.1565649999999992E-2</v>
      </c>
      <c r="I42" s="42"/>
      <c r="J42" s="304">
        <v>8.6227479999999995E-3</v>
      </c>
      <c r="K42" s="303">
        <f t="shared" si="1"/>
        <v>1.2942901999999992E-2</v>
      </c>
      <c r="L42" s="42"/>
      <c r="M42" s="170">
        <f t="shared" si="2"/>
        <v>0.11118653606500861</v>
      </c>
      <c r="N42" s="301">
        <v>0.17359001480203801</v>
      </c>
      <c r="O42" s="305">
        <f t="shared" si="3"/>
        <v>0</v>
      </c>
      <c r="P42" s="306">
        <f t="shared" si="4"/>
        <v>0</v>
      </c>
      <c r="Q42" s="101"/>
    </row>
    <row r="43" spans="2:17" ht="14.1" customHeight="1">
      <c r="B43" s="211" t="s">
        <v>914</v>
      </c>
      <c r="C43" s="301">
        <v>2.3879999999999998E-2</v>
      </c>
      <c r="D43" s="302">
        <v>0</v>
      </c>
      <c r="E43" s="302">
        <v>0</v>
      </c>
      <c r="F43" s="301">
        <v>1.357643E-2</v>
      </c>
      <c r="G43" s="301">
        <v>1.3181E-2</v>
      </c>
      <c r="H43" s="303">
        <f t="shared" si="0"/>
        <v>1.0303569999999998E-2</v>
      </c>
      <c r="I43" s="42"/>
      <c r="J43" s="304">
        <v>1.0861143999999999E-3</v>
      </c>
      <c r="K43" s="303">
        <f t="shared" si="1"/>
        <v>9.2174555999999987E-3</v>
      </c>
      <c r="L43" s="42"/>
      <c r="M43" s="170">
        <f t="shared" si="2"/>
        <v>0.6286395695415592</v>
      </c>
      <c r="N43" s="301">
        <v>2.4548082901298299E-2</v>
      </c>
      <c r="O43" s="305">
        <f t="shared" si="3"/>
        <v>0</v>
      </c>
      <c r="P43" s="306">
        <f t="shared" si="4"/>
        <v>0</v>
      </c>
      <c r="Q43" s="101"/>
    </row>
    <row r="44" spans="2:17" ht="14.1" customHeight="1">
      <c r="B44" s="211" t="s">
        <v>915</v>
      </c>
      <c r="C44" s="301">
        <v>0.39750000000000002</v>
      </c>
      <c r="D44" s="302">
        <v>0</v>
      </c>
      <c r="E44" s="302">
        <v>0</v>
      </c>
      <c r="F44" s="301">
        <v>0.42131635000000001</v>
      </c>
      <c r="G44" s="301">
        <v>0.40904499999999999</v>
      </c>
      <c r="H44" s="303">
        <f t="shared" si="0"/>
        <v>-2.3816349999999986E-2</v>
      </c>
      <c r="I44" s="42"/>
      <c r="J44" s="304">
        <v>3.3705308000000003E-2</v>
      </c>
      <c r="K44" s="303">
        <f t="shared" si="1"/>
        <v>-5.7521657999999989E-2</v>
      </c>
      <c r="L44" s="42"/>
      <c r="M44" s="170">
        <f t="shared" si="2"/>
        <v>-0.12641520900967748</v>
      </c>
      <c r="N44" s="301">
        <v>0.87321037748903896</v>
      </c>
      <c r="O44" s="305">
        <f t="shared" si="3"/>
        <v>1.6290083473640088E-4</v>
      </c>
      <c r="P44" s="306">
        <f t="shared" si="4"/>
        <v>2.6032864854933624E-4</v>
      </c>
      <c r="Q44" s="101"/>
    </row>
    <row r="45" spans="2:17" ht="14.1" customHeight="1">
      <c r="B45" s="211" t="s">
        <v>916</v>
      </c>
      <c r="C45" s="301">
        <v>2.47514776548427</v>
      </c>
      <c r="D45" s="302">
        <v>0</v>
      </c>
      <c r="E45" s="302">
        <v>0</v>
      </c>
      <c r="F45" s="301">
        <v>1.85906657</v>
      </c>
      <c r="G45" s="301">
        <v>1.8049189999999999</v>
      </c>
      <c r="H45" s="303">
        <f t="shared" si="0"/>
        <v>0.61608119548426998</v>
      </c>
      <c r="I45" s="42"/>
      <c r="J45" s="304">
        <v>0.30932600954844303</v>
      </c>
      <c r="K45" s="303">
        <f t="shared" si="1"/>
        <v>0.30675518593582696</v>
      </c>
      <c r="L45" s="42"/>
      <c r="M45" s="170">
        <f t="shared" si="2"/>
        <v>0.14146662778181396</v>
      </c>
      <c r="N45" s="301">
        <v>4.6240900387350896</v>
      </c>
      <c r="O45" s="305">
        <f t="shared" si="3"/>
        <v>0</v>
      </c>
      <c r="P45" s="306">
        <f t="shared" si="4"/>
        <v>0</v>
      </c>
      <c r="Q45" s="101"/>
    </row>
    <row r="46" spans="2:17" ht="14.1" customHeight="1">
      <c r="B46" s="211" t="s">
        <v>917</v>
      </c>
      <c r="C46" s="301">
        <v>0.51192779965362301</v>
      </c>
      <c r="D46" s="302">
        <v>0</v>
      </c>
      <c r="E46" s="302">
        <v>0</v>
      </c>
      <c r="F46" s="301">
        <v>0.48088536999999998</v>
      </c>
      <c r="G46" s="301">
        <v>0.46687899999999999</v>
      </c>
      <c r="H46" s="303">
        <f t="shared" si="0"/>
        <v>3.1042429653623027E-2</v>
      </c>
      <c r="I46" s="42"/>
      <c r="J46" s="304">
        <v>5.2909931932936097E-2</v>
      </c>
      <c r="K46" s="303">
        <f t="shared" si="1"/>
        <v>-2.186750227931307E-2</v>
      </c>
      <c r="L46" s="42"/>
      <c r="M46" s="170">
        <f t="shared" si="2"/>
        <v>-4.0966082316813673E-2</v>
      </c>
      <c r="N46" s="301">
        <v>0.55964623921759504</v>
      </c>
      <c r="O46" s="305">
        <f t="shared" si="3"/>
        <v>1.0440420988558179E-4</v>
      </c>
      <c r="P46" s="306">
        <f t="shared" si="4"/>
        <v>1.752132227142641E-5</v>
      </c>
      <c r="Q46" s="101"/>
    </row>
    <row r="47" spans="2:17" ht="14.1" customHeight="1">
      <c r="B47" s="211" t="s">
        <v>918</v>
      </c>
      <c r="C47" s="301">
        <v>7.4999999999999997E-2</v>
      </c>
      <c r="D47" s="302">
        <v>0</v>
      </c>
      <c r="E47" s="302">
        <v>0</v>
      </c>
      <c r="F47" s="301">
        <v>6.5973869000000004E-2</v>
      </c>
      <c r="G47" s="301">
        <v>4.9271000000000002E-2</v>
      </c>
      <c r="H47" s="303">
        <f t="shared" si="0"/>
        <v>9.0261309999999928E-3</v>
      </c>
      <c r="I47" s="42"/>
      <c r="J47" s="304">
        <v>5.2779095200000004E-3</v>
      </c>
      <c r="K47" s="303">
        <f t="shared" si="1"/>
        <v>3.7482214799999924E-3</v>
      </c>
      <c r="L47" s="42"/>
      <c r="M47" s="170">
        <f t="shared" si="2"/>
        <v>5.2605304146167889E-2</v>
      </c>
      <c r="N47" s="301">
        <v>5.4356469281446197E-2</v>
      </c>
      <c r="O47" s="305">
        <f t="shared" si="3"/>
        <v>0</v>
      </c>
      <c r="P47" s="306">
        <f t="shared" si="4"/>
        <v>0</v>
      </c>
      <c r="Q47" s="101"/>
    </row>
    <row r="48" spans="2:17" ht="14.1" customHeight="1">
      <c r="B48" s="211" t="s">
        <v>919</v>
      </c>
      <c r="C48" s="301">
        <v>0.17910000000000001</v>
      </c>
      <c r="D48" s="302">
        <v>0</v>
      </c>
      <c r="E48" s="302">
        <v>0</v>
      </c>
      <c r="F48" s="301">
        <v>0.14831794000000001</v>
      </c>
      <c r="G48" s="301">
        <v>0.14399799999999999</v>
      </c>
      <c r="H48" s="303">
        <f t="shared" si="0"/>
        <v>3.078206E-2</v>
      </c>
      <c r="I48" s="42"/>
      <c r="J48" s="304">
        <v>1.8842871030241602E-2</v>
      </c>
      <c r="K48" s="303">
        <f t="shared" si="1"/>
        <v>1.1939188969758398E-2</v>
      </c>
      <c r="L48" s="42"/>
      <c r="M48" s="170">
        <f t="shared" si="2"/>
        <v>7.1423373075154797E-2</v>
      </c>
      <c r="N48" s="301">
        <v>0.298083863801479</v>
      </c>
      <c r="O48" s="305">
        <f t="shared" si="3"/>
        <v>0</v>
      </c>
      <c r="P48" s="306">
        <f t="shared" si="4"/>
        <v>0</v>
      </c>
      <c r="Q48" s="101"/>
    </row>
    <row r="49" spans="2:17" ht="14.1" customHeight="1">
      <c r="B49" s="211" t="s">
        <v>920</v>
      </c>
      <c r="C49" s="301">
        <v>4.9750000000000003E-2</v>
      </c>
      <c r="D49" s="302">
        <v>0</v>
      </c>
      <c r="E49" s="302">
        <v>0</v>
      </c>
      <c r="F49" s="301">
        <v>3.2325520000000003E-2</v>
      </c>
      <c r="G49" s="301">
        <v>3.1384000000000002E-2</v>
      </c>
      <c r="H49" s="303">
        <f t="shared" si="0"/>
        <v>1.7424479999999999E-2</v>
      </c>
      <c r="I49" s="42"/>
      <c r="J49" s="304">
        <v>2.5860416000000001E-3</v>
      </c>
      <c r="K49" s="303">
        <f t="shared" si="1"/>
        <v>1.4838438399999999E-2</v>
      </c>
      <c r="L49" s="42"/>
      <c r="M49" s="170">
        <f t="shared" si="2"/>
        <v>0.42502935188095392</v>
      </c>
      <c r="N49" s="301">
        <v>0.121537615980126</v>
      </c>
      <c r="O49" s="305">
        <f t="shared" si="3"/>
        <v>0</v>
      </c>
      <c r="P49" s="306">
        <f t="shared" si="4"/>
        <v>0</v>
      </c>
      <c r="Q49" s="101"/>
    </row>
    <row r="50" spans="2:17" ht="14.1" customHeight="1">
      <c r="B50" s="211" t="s">
        <v>921</v>
      </c>
      <c r="C50" s="301">
        <v>1.46</v>
      </c>
      <c r="D50" s="302">
        <v>0</v>
      </c>
      <c r="E50" s="302">
        <v>0</v>
      </c>
      <c r="F50" s="301">
        <v>1.3610263440000001</v>
      </c>
      <c r="G50" s="301">
        <v>1.101154</v>
      </c>
      <c r="H50" s="303">
        <f t="shared" si="0"/>
        <v>9.8973655999999854E-2</v>
      </c>
      <c r="I50" s="42"/>
      <c r="J50" s="304">
        <v>0.10888210751999999</v>
      </c>
      <c r="K50" s="303">
        <f t="shared" si="1"/>
        <v>-9.9084515200001388E-3</v>
      </c>
      <c r="L50" s="42"/>
      <c r="M50" s="170">
        <f t="shared" si="2"/>
        <v>-6.740863017526042E-3</v>
      </c>
      <c r="N50" s="301">
        <v>1.98664128051221</v>
      </c>
      <c r="O50" s="305">
        <f t="shared" si="3"/>
        <v>3.7061575453080744E-4</v>
      </c>
      <c r="P50" s="306">
        <f t="shared" si="4"/>
        <v>1.6840496076136641E-6</v>
      </c>
      <c r="Q50" s="101"/>
    </row>
    <row r="51" spans="2:17" ht="14.1" customHeight="1">
      <c r="B51" s="211" t="s">
        <v>922</v>
      </c>
      <c r="C51" s="301">
        <v>0.15</v>
      </c>
      <c r="D51" s="302">
        <v>0</v>
      </c>
      <c r="E51" s="302">
        <v>0</v>
      </c>
      <c r="F51" s="301">
        <v>0.1401751926</v>
      </c>
      <c r="G51" s="301">
        <v>0.10549799999999999</v>
      </c>
      <c r="H51" s="303">
        <f t="shared" si="0"/>
        <v>9.8248073999999963E-3</v>
      </c>
      <c r="I51" s="42"/>
      <c r="J51" s="304">
        <v>1.1214015407999999E-2</v>
      </c>
      <c r="K51" s="303">
        <f t="shared" si="1"/>
        <v>-1.3892080080000029E-3</v>
      </c>
      <c r="L51" s="42"/>
      <c r="M51" s="170">
        <f t="shared" si="2"/>
        <v>-9.1764005260308364E-3</v>
      </c>
      <c r="N51" s="301">
        <v>0.14202819392894001</v>
      </c>
      <c r="O51" s="305">
        <f t="shared" si="3"/>
        <v>2.6495918902908564E-5</v>
      </c>
      <c r="P51" s="306">
        <f t="shared" si="4"/>
        <v>2.2311240010800585E-7</v>
      </c>
      <c r="Q51" s="101"/>
    </row>
    <row r="52" spans="2:17" ht="14.1" customHeight="1">
      <c r="B52" s="211" t="s">
        <v>923</v>
      </c>
      <c r="C52" s="301">
        <v>0.30745342121951202</v>
      </c>
      <c r="D52" s="302">
        <v>0</v>
      </c>
      <c r="E52" s="302">
        <v>0</v>
      </c>
      <c r="F52" s="301">
        <v>0.34287197000000003</v>
      </c>
      <c r="G52" s="301">
        <v>0.25909900000000002</v>
      </c>
      <c r="H52" s="303">
        <f t="shared" si="0"/>
        <v>-3.5418548780488002E-2</v>
      </c>
      <c r="I52" s="42"/>
      <c r="J52" s="304">
        <v>3.4482544344166699E-2</v>
      </c>
      <c r="K52" s="303">
        <f t="shared" si="1"/>
        <v>-6.9901093124654701E-2</v>
      </c>
      <c r="L52" s="42"/>
      <c r="M52" s="170">
        <f t="shared" si="2"/>
        <v>-0.18523984865038956</v>
      </c>
      <c r="N52" s="301">
        <v>0.37172811250537402</v>
      </c>
      <c r="O52" s="305">
        <f t="shared" si="3"/>
        <v>6.9347343301439738E-5</v>
      </c>
      <c r="P52" s="306">
        <f t="shared" si="4"/>
        <v>2.3795709745410169E-4</v>
      </c>
      <c r="Q52" s="101"/>
    </row>
    <row r="53" spans="2:17" ht="14.1" customHeight="1">
      <c r="B53" s="211" t="s">
        <v>924</v>
      </c>
      <c r="C53" s="301">
        <v>0.15</v>
      </c>
      <c r="D53" s="302">
        <v>0</v>
      </c>
      <c r="E53" s="302">
        <v>0</v>
      </c>
      <c r="F53" s="301">
        <v>0.117545145</v>
      </c>
      <c r="G53" s="301">
        <v>7.6080999999999996E-2</v>
      </c>
      <c r="H53" s="303">
        <f t="shared" si="0"/>
        <v>3.2454854999999991E-2</v>
      </c>
      <c r="I53" s="42"/>
      <c r="J53" s="304">
        <v>9.4036116000000003E-3</v>
      </c>
      <c r="K53" s="303">
        <f t="shared" si="1"/>
        <v>2.3051243399999991E-2</v>
      </c>
      <c r="L53" s="42"/>
      <c r="M53" s="170">
        <f t="shared" si="2"/>
        <v>0.18157911914514957</v>
      </c>
      <c r="N53" s="301">
        <v>0.110466373055842</v>
      </c>
      <c r="O53" s="305">
        <f t="shared" si="3"/>
        <v>0</v>
      </c>
      <c r="P53" s="306">
        <f t="shared" si="4"/>
        <v>0</v>
      </c>
      <c r="Q53" s="101"/>
    </row>
    <row r="54" spans="2:17" ht="14.1" customHeight="1">
      <c r="B54" s="211" t="s">
        <v>925</v>
      </c>
      <c r="C54" s="301">
        <v>0.44774999999999998</v>
      </c>
      <c r="D54" s="302">
        <v>0</v>
      </c>
      <c r="E54" s="302">
        <v>0</v>
      </c>
      <c r="F54" s="301">
        <v>0.42829357000000001</v>
      </c>
      <c r="G54" s="301">
        <v>0.41581899999999999</v>
      </c>
      <c r="H54" s="303">
        <f t="shared" si="0"/>
        <v>1.9456429999999969E-2</v>
      </c>
      <c r="I54" s="42"/>
      <c r="J54" s="304">
        <v>7.5804155739517695E-2</v>
      </c>
      <c r="K54" s="303">
        <f t="shared" si="1"/>
        <v>-5.6347725739517726E-2</v>
      </c>
      <c r="L54" s="42"/>
      <c r="M54" s="170">
        <f t="shared" si="2"/>
        <v>-0.11177936908335562</v>
      </c>
      <c r="N54" s="301">
        <v>0.77852491486974595</v>
      </c>
      <c r="O54" s="305">
        <f t="shared" si="3"/>
        <v>1.4523688880112856E-4</v>
      </c>
      <c r="P54" s="306">
        <f t="shared" si="4"/>
        <v>1.8146808034317133E-4</v>
      </c>
      <c r="Q54" s="101"/>
    </row>
    <row r="55" spans="2:17" ht="14.1" customHeight="1">
      <c r="B55" s="211" t="s">
        <v>926</v>
      </c>
      <c r="C55" s="301">
        <v>0.19900000000000001</v>
      </c>
      <c r="D55" s="302">
        <v>0</v>
      </c>
      <c r="E55" s="302">
        <v>0</v>
      </c>
      <c r="F55" s="301">
        <v>0.14060015000000001</v>
      </c>
      <c r="G55" s="301">
        <v>0.13650499999999999</v>
      </c>
      <c r="H55" s="303">
        <f t="shared" si="0"/>
        <v>5.8399850000000003E-2</v>
      </c>
      <c r="I55" s="42"/>
      <c r="J55" s="304">
        <v>2.9140658194010901E-2</v>
      </c>
      <c r="K55" s="303">
        <f t="shared" si="1"/>
        <v>2.9259191805989102E-2</v>
      </c>
      <c r="L55" s="42"/>
      <c r="M55" s="170">
        <f t="shared" si="2"/>
        <v>0.17237570692220539</v>
      </c>
      <c r="N55" s="301">
        <v>0.28756325684377998</v>
      </c>
      <c r="O55" s="305">
        <f t="shared" si="3"/>
        <v>0</v>
      </c>
      <c r="P55" s="306">
        <f t="shared" si="4"/>
        <v>0</v>
      </c>
      <c r="Q55" s="101"/>
    </row>
    <row r="56" spans="2:17" ht="14.1" customHeight="1">
      <c r="B56" s="211" t="s">
        <v>927</v>
      </c>
      <c r="C56" s="301">
        <v>0.1</v>
      </c>
      <c r="D56" s="302">
        <v>0</v>
      </c>
      <c r="E56" s="302">
        <v>0</v>
      </c>
      <c r="F56" s="301">
        <v>9.8971240000000002E-2</v>
      </c>
      <c r="G56" s="301">
        <v>6.2107999999999997E-2</v>
      </c>
      <c r="H56" s="303">
        <f t="shared" si="0"/>
        <v>1.0287600000000036E-3</v>
      </c>
      <c r="I56" s="42"/>
      <c r="J56" s="304">
        <v>7.9176991999999995E-3</v>
      </c>
      <c r="K56" s="303">
        <f t="shared" si="1"/>
        <v>-6.8889391999999959E-3</v>
      </c>
      <c r="L56" s="42"/>
      <c r="M56" s="170">
        <f t="shared" si="2"/>
        <v>-6.444950479965092E-2</v>
      </c>
      <c r="N56" s="301">
        <v>0.101699200591093</v>
      </c>
      <c r="O56" s="305">
        <f t="shared" si="3"/>
        <v>1.897238637492221E-5</v>
      </c>
      <c r="P56" s="306">
        <f t="shared" si="4"/>
        <v>7.8806334927209635E-6</v>
      </c>
      <c r="Q56" s="101"/>
    </row>
    <row r="57" spans="2:17" ht="14.1" customHeight="1">
      <c r="B57" s="211" t="s">
        <v>928</v>
      </c>
      <c r="C57" s="301">
        <v>9.1454967749253699E-2</v>
      </c>
      <c r="D57" s="302">
        <v>0</v>
      </c>
      <c r="E57" s="302">
        <v>0</v>
      </c>
      <c r="F57" s="301">
        <v>9.73987776E-2</v>
      </c>
      <c r="G57" s="301">
        <v>6.5668000000000004E-2</v>
      </c>
      <c r="H57" s="303">
        <f t="shared" si="0"/>
        <v>-5.9438098507463011E-3</v>
      </c>
      <c r="I57" s="42"/>
      <c r="J57" s="304">
        <v>7.7919022079999999E-3</v>
      </c>
      <c r="K57" s="303">
        <f t="shared" si="1"/>
        <v>-1.37357120587463E-2</v>
      </c>
      <c r="L57" s="42"/>
      <c r="M57" s="170">
        <f t="shared" si="2"/>
        <v>-0.13057917378058115</v>
      </c>
      <c r="N57" s="301">
        <v>0.15079536639368901</v>
      </c>
      <c r="O57" s="305">
        <f t="shared" si="3"/>
        <v>2.8131469452470752E-5</v>
      </c>
      <c r="P57" s="306">
        <f t="shared" si="4"/>
        <v>4.7966745270485775E-5</v>
      </c>
      <c r="Q57" s="101"/>
    </row>
    <row r="58" spans="2:17" ht="14.1" customHeight="1">
      <c r="B58" s="211" t="s">
        <v>929</v>
      </c>
      <c r="C58" s="301">
        <v>5.4289664688888899E-2</v>
      </c>
      <c r="D58" s="302">
        <v>0</v>
      </c>
      <c r="E58" s="302">
        <v>0</v>
      </c>
      <c r="F58" s="301">
        <v>5.3935290800000001E-2</v>
      </c>
      <c r="G58" s="301">
        <v>3.3141999999999998E-2</v>
      </c>
      <c r="H58" s="303">
        <f t="shared" si="0"/>
        <v>3.5437388888889809E-4</v>
      </c>
      <c r="I58" s="42"/>
      <c r="J58" s="304">
        <v>4.3148232640000004E-3</v>
      </c>
      <c r="K58" s="303">
        <f t="shared" si="1"/>
        <v>-3.9604493751111023E-3</v>
      </c>
      <c r="L58" s="42"/>
      <c r="M58" s="170">
        <f t="shared" si="2"/>
        <v>-6.7990414074721228E-2</v>
      </c>
      <c r="N58" s="301">
        <v>0.101699200591093</v>
      </c>
      <c r="O58" s="305">
        <f t="shared" si="3"/>
        <v>1.897238637492221E-5</v>
      </c>
      <c r="P58" s="306">
        <f t="shared" si="4"/>
        <v>8.7703582309583782E-6</v>
      </c>
      <c r="Q58" s="101"/>
    </row>
    <row r="59" spans="2:17" ht="14.1" customHeight="1">
      <c r="B59" s="211" t="s">
        <v>930</v>
      </c>
      <c r="C59" s="301">
        <v>0.04</v>
      </c>
      <c r="D59" s="302">
        <v>0</v>
      </c>
      <c r="E59" s="302">
        <v>0</v>
      </c>
      <c r="F59" s="301">
        <v>3.1532193399999998E-2</v>
      </c>
      <c r="G59" s="301">
        <v>2.1558999999999998E-2</v>
      </c>
      <c r="H59" s="303">
        <f t="shared" si="0"/>
        <v>8.4678066000000024E-3</v>
      </c>
      <c r="I59" s="42"/>
      <c r="J59" s="304">
        <v>2.5225754719999998E-3</v>
      </c>
      <c r="K59" s="303">
        <f t="shared" si="1"/>
        <v>5.9452311280000026E-3</v>
      </c>
      <c r="L59" s="42"/>
      <c r="M59" s="170">
        <f t="shared" si="2"/>
        <v>0.17457851939462732</v>
      </c>
      <c r="N59" s="301">
        <v>7.1890814210944995E-2</v>
      </c>
      <c r="O59" s="305">
        <f t="shared" si="3"/>
        <v>0</v>
      </c>
      <c r="P59" s="306">
        <f t="shared" si="4"/>
        <v>0</v>
      </c>
      <c r="Q59" s="101"/>
    </row>
    <row r="60" spans="2:17" ht="14.1" customHeight="1">
      <c r="B60" s="211" t="s">
        <v>931</v>
      </c>
      <c r="C60" s="301">
        <v>0.15204134056666699</v>
      </c>
      <c r="D60" s="302">
        <v>0</v>
      </c>
      <c r="E60" s="302">
        <v>0</v>
      </c>
      <c r="F60" s="301">
        <v>0.1452769783</v>
      </c>
      <c r="G60" s="301">
        <v>0.102953</v>
      </c>
      <c r="H60" s="303">
        <f t="shared" si="0"/>
        <v>6.76436226666699E-3</v>
      </c>
      <c r="I60" s="42"/>
      <c r="J60" s="304">
        <v>1.1622158263999999E-2</v>
      </c>
      <c r="K60" s="303">
        <f t="shared" si="1"/>
        <v>-4.8577959973330094E-3</v>
      </c>
      <c r="L60" s="42"/>
      <c r="M60" s="170">
        <f t="shared" si="2"/>
        <v>-3.0961266605514352E-2</v>
      </c>
      <c r="N60" s="301">
        <v>0.24898769799888301</v>
      </c>
      <c r="O60" s="305">
        <f t="shared" si="3"/>
        <v>4.6449635607568201E-5</v>
      </c>
      <c r="P60" s="306">
        <f t="shared" si="4"/>
        <v>4.4526622078437951E-6</v>
      </c>
      <c r="Q60" s="101"/>
    </row>
    <row r="61" spans="2:17" ht="14.1" customHeight="1">
      <c r="B61" s="211" t="s">
        <v>932</v>
      </c>
      <c r="C61" s="301">
        <v>0.05</v>
      </c>
      <c r="D61" s="302">
        <v>0</v>
      </c>
      <c r="E61" s="302">
        <v>0</v>
      </c>
      <c r="F61" s="301">
        <v>2.0466615000000001E-2</v>
      </c>
      <c r="G61" s="301">
        <v>1.3247E-2</v>
      </c>
      <c r="H61" s="303">
        <f t="shared" si="0"/>
        <v>2.9533385000000002E-2</v>
      </c>
      <c r="I61" s="42"/>
      <c r="J61" s="304">
        <v>1.6373291999999999E-3</v>
      </c>
      <c r="K61" s="303">
        <f t="shared" si="1"/>
        <v>2.7896055800000003E-2</v>
      </c>
      <c r="L61" s="42"/>
      <c r="M61" s="170">
        <f t="shared" si="2"/>
        <v>1.2620397313525613</v>
      </c>
      <c r="N61" s="301">
        <v>4.7342731309646703E-2</v>
      </c>
      <c r="O61" s="305">
        <f t="shared" si="3"/>
        <v>0</v>
      </c>
      <c r="P61" s="306">
        <f t="shared" si="4"/>
        <v>0</v>
      </c>
      <c r="Q61" s="101"/>
    </row>
    <row r="62" spans="2:17" ht="14.1" customHeight="1">
      <c r="B62" s="211" t="s">
        <v>933</v>
      </c>
      <c r="C62" s="301">
        <v>0.45</v>
      </c>
      <c r="D62" s="302">
        <v>0</v>
      </c>
      <c r="E62" s="302">
        <v>0</v>
      </c>
      <c r="F62" s="301">
        <v>0.40955323500000002</v>
      </c>
      <c r="G62" s="301">
        <v>0.31557499999999999</v>
      </c>
      <c r="H62" s="303">
        <f t="shared" si="0"/>
        <v>4.0446764999999996E-2</v>
      </c>
      <c r="I62" s="42"/>
      <c r="J62" s="304">
        <v>3.2764258800000001E-2</v>
      </c>
      <c r="K62" s="303">
        <f t="shared" si="1"/>
        <v>7.6825061999999944E-3</v>
      </c>
      <c r="L62" s="42"/>
      <c r="M62" s="170">
        <f t="shared" si="2"/>
        <v>1.7368759562274391E-2</v>
      </c>
      <c r="N62" s="301">
        <v>0.93984088822113399</v>
      </c>
      <c r="O62" s="305">
        <f t="shared" si="3"/>
        <v>0</v>
      </c>
      <c r="P62" s="306">
        <f t="shared" si="4"/>
        <v>0</v>
      </c>
      <c r="Q62" s="101"/>
    </row>
    <row r="63" spans="2:17" ht="14.1" customHeight="1">
      <c r="B63" s="211" t="s">
        <v>934</v>
      </c>
      <c r="C63" s="301">
        <v>1.5</v>
      </c>
      <c r="D63" s="302">
        <v>0</v>
      </c>
      <c r="E63" s="302">
        <v>0</v>
      </c>
      <c r="F63" s="301">
        <v>1.2272586000000001</v>
      </c>
      <c r="G63" s="301">
        <v>0.95462000000000002</v>
      </c>
      <c r="H63" s="303">
        <f t="shared" si="0"/>
        <v>0.27274139999999991</v>
      </c>
      <c r="I63" s="42"/>
      <c r="J63" s="304">
        <v>0.16579644772596799</v>
      </c>
      <c r="K63" s="303">
        <f t="shared" si="1"/>
        <v>0.10694495227403192</v>
      </c>
      <c r="L63" s="42"/>
      <c r="M63" s="170">
        <f t="shared" si="2"/>
        <v>7.6770083456938434E-2</v>
      </c>
      <c r="N63" s="301">
        <v>1.5851047816266901</v>
      </c>
      <c r="O63" s="305">
        <f t="shared" si="3"/>
        <v>0</v>
      </c>
      <c r="P63" s="306">
        <f t="shared" si="4"/>
        <v>0</v>
      </c>
      <c r="Q63" s="101"/>
    </row>
    <row r="64" spans="2:17" ht="14.1" customHeight="1">
      <c r="B64" s="211" t="s">
        <v>935</v>
      </c>
      <c r="C64" s="301">
        <v>5.7709999999999997E-2</v>
      </c>
      <c r="D64" s="302">
        <v>0</v>
      </c>
      <c r="E64" s="302">
        <v>0</v>
      </c>
      <c r="F64" s="301">
        <v>4.5627969999999997E-2</v>
      </c>
      <c r="G64" s="301">
        <v>4.4298999999999998E-2</v>
      </c>
      <c r="H64" s="303">
        <f t="shared" si="0"/>
        <v>1.2082030000000001E-2</v>
      </c>
      <c r="I64" s="42"/>
      <c r="J64" s="304">
        <v>3.6502376E-3</v>
      </c>
      <c r="K64" s="303">
        <f t="shared" si="1"/>
        <v>8.4317924000000006E-3</v>
      </c>
      <c r="L64" s="42"/>
      <c r="M64" s="170">
        <f t="shared" si="2"/>
        <v>0.17110590686338195</v>
      </c>
      <c r="N64" s="301">
        <v>4.7342731309646703E-2</v>
      </c>
      <c r="O64" s="305">
        <f t="shared" si="3"/>
        <v>0</v>
      </c>
      <c r="P64" s="306">
        <f t="shared" si="4"/>
        <v>0</v>
      </c>
      <c r="Q64" s="101"/>
    </row>
    <row r="65" spans="2:17" ht="14.1" customHeight="1">
      <c r="B65" s="211" t="s">
        <v>936</v>
      </c>
      <c r="C65" s="301">
        <v>0.32365423632675999</v>
      </c>
      <c r="D65" s="302">
        <v>0</v>
      </c>
      <c r="E65" s="302">
        <v>0</v>
      </c>
      <c r="F65" s="301">
        <v>0.30251083519999999</v>
      </c>
      <c r="G65" s="301">
        <v>0.22945299999999999</v>
      </c>
      <c r="H65" s="303">
        <f t="shared" si="0"/>
        <v>2.1143401126759997E-2</v>
      </c>
      <c r="I65" s="42"/>
      <c r="J65" s="304">
        <v>3.1374882587487801E-2</v>
      </c>
      <c r="K65" s="303">
        <f t="shared" si="1"/>
        <v>-1.0231481460727804E-2</v>
      </c>
      <c r="L65" s="42"/>
      <c r="M65" s="170">
        <f t="shared" si="2"/>
        <v>-3.0643663132784726E-2</v>
      </c>
      <c r="N65" s="301">
        <v>0.53304408585676299</v>
      </c>
      <c r="O65" s="305">
        <f t="shared" si="3"/>
        <v>9.9441473413385329E-5</v>
      </c>
      <c r="P65" s="306">
        <f t="shared" si="4"/>
        <v>9.3378933514447221E-6</v>
      </c>
      <c r="Q65" s="101"/>
    </row>
    <row r="66" spans="2:17" ht="14.1" customHeight="1">
      <c r="B66" s="211" t="s">
        <v>937</v>
      </c>
      <c r="C66" s="301">
        <v>2.4E-2</v>
      </c>
      <c r="D66" s="302">
        <v>0</v>
      </c>
      <c r="E66" s="302">
        <v>0</v>
      </c>
      <c r="F66" s="301">
        <v>3.8510268299999997E-2</v>
      </c>
      <c r="G66" s="301">
        <v>2.4437E-2</v>
      </c>
      <c r="H66" s="303">
        <f t="shared" si="0"/>
        <v>-1.4510268299999997E-2</v>
      </c>
      <c r="I66" s="42"/>
      <c r="J66" s="304">
        <v>3.080821464E-3</v>
      </c>
      <c r="K66" s="303">
        <f t="shared" si="1"/>
        <v>-1.7591089763999996E-2</v>
      </c>
      <c r="L66" s="42"/>
      <c r="M66" s="170">
        <f t="shared" si="2"/>
        <v>-0.42295332639315247</v>
      </c>
      <c r="N66" s="301">
        <v>6.6630510732095305E-2</v>
      </c>
      <c r="O66" s="305">
        <f t="shared" si="3"/>
        <v>1.2430184176673153E-5</v>
      </c>
      <c r="P66" s="306">
        <f t="shared" si="4"/>
        <v>2.2236296349723898E-4</v>
      </c>
      <c r="Q66" s="101"/>
    </row>
    <row r="67" spans="2:17" ht="14.1" customHeight="1">
      <c r="B67" s="211" t="s">
        <v>938</v>
      </c>
      <c r="C67" s="301">
        <v>0.13632923548387099</v>
      </c>
      <c r="D67" s="302">
        <v>0</v>
      </c>
      <c r="E67" s="302">
        <v>0</v>
      </c>
      <c r="F67" s="301">
        <v>0.16161729999999999</v>
      </c>
      <c r="G67" s="301">
        <v>0.1207</v>
      </c>
      <c r="H67" s="303">
        <f t="shared" si="0"/>
        <v>-2.5288064516129E-2</v>
      </c>
      <c r="I67" s="42"/>
      <c r="J67" s="304">
        <v>1.2929384E-2</v>
      </c>
      <c r="K67" s="303">
        <f t="shared" si="1"/>
        <v>-3.8217448516129002E-2</v>
      </c>
      <c r="L67" s="42"/>
      <c r="M67" s="170">
        <f t="shared" si="2"/>
        <v>-0.21895258987635083</v>
      </c>
      <c r="N67" s="301">
        <v>0.243727394520033</v>
      </c>
      <c r="O67" s="305">
        <f t="shared" si="3"/>
        <v>4.5468305277830778E-5</v>
      </c>
      <c r="P67" s="306">
        <f t="shared" si="4"/>
        <v>2.1797613134368543E-4</v>
      </c>
      <c r="Q67" s="101"/>
    </row>
    <row r="68" spans="2:17" ht="14.1" customHeight="1">
      <c r="B68" s="211" t="s">
        <v>939</v>
      </c>
      <c r="C68" s="301">
        <v>0.01</v>
      </c>
      <c r="D68" s="302">
        <v>0</v>
      </c>
      <c r="E68" s="302">
        <v>0</v>
      </c>
      <c r="F68" s="301">
        <v>3.8057199999999998E-3</v>
      </c>
      <c r="G68" s="301">
        <v>2.7239999999999999E-3</v>
      </c>
      <c r="H68" s="303">
        <f t="shared" si="0"/>
        <v>6.1942799999999999E-3</v>
      </c>
      <c r="I68" s="42"/>
      <c r="J68" s="304">
        <v>3.0445759999999999E-4</v>
      </c>
      <c r="K68" s="303">
        <f t="shared" si="1"/>
        <v>5.8898223999999996E-3</v>
      </c>
      <c r="L68" s="42"/>
      <c r="M68" s="170">
        <f t="shared" si="2"/>
        <v>1.4329848909691882</v>
      </c>
      <c r="N68" s="301">
        <v>2.10412139153985E-2</v>
      </c>
      <c r="O68" s="305">
        <f t="shared" si="3"/>
        <v>0</v>
      </c>
      <c r="P68" s="306">
        <f t="shared" si="4"/>
        <v>0</v>
      </c>
      <c r="Q68" s="101"/>
    </row>
    <row r="69" spans="2:17" ht="14.1" customHeight="1">
      <c r="B69" s="211" t="s">
        <v>940</v>
      </c>
      <c r="C69" s="301">
        <v>0.38</v>
      </c>
      <c r="D69" s="302">
        <v>0</v>
      </c>
      <c r="E69" s="302">
        <v>0</v>
      </c>
      <c r="F69" s="301">
        <v>0.31586871</v>
      </c>
      <c r="G69" s="301">
        <v>0.22705700000000001</v>
      </c>
      <c r="H69" s="303">
        <f t="shared" si="0"/>
        <v>6.4131290000000007E-2</v>
      </c>
      <c r="I69" s="42"/>
      <c r="J69" s="304">
        <v>2.5269496799999999E-2</v>
      </c>
      <c r="K69" s="303">
        <f t="shared" si="1"/>
        <v>3.8861793200000008E-2</v>
      </c>
      <c r="L69" s="42"/>
      <c r="M69" s="170">
        <f t="shared" si="2"/>
        <v>0.11391803212116787</v>
      </c>
      <c r="N69" s="301">
        <v>0.40328993337847202</v>
      </c>
      <c r="O69" s="305">
        <f t="shared" si="3"/>
        <v>0</v>
      </c>
      <c r="P69" s="306">
        <f t="shared" si="4"/>
        <v>0</v>
      </c>
      <c r="Q69" s="101"/>
    </row>
    <row r="70" spans="2:17" ht="14.1" customHeight="1">
      <c r="B70" s="211" t="s">
        <v>941</v>
      </c>
      <c r="C70" s="301">
        <v>0.23060186428125001</v>
      </c>
      <c r="D70" s="302">
        <v>0</v>
      </c>
      <c r="E70" s="302">
        <v>0</v>
      </c>
      <c r="F70" s="301">
        <v>0.13451846349999999</v>
      </c>
      <c r="G70" s="301">
        <v>0.102835</v>
      </c>
      <c r="H70" s="303">
        <f t="shared" si="0"/>
        <v>9.6083400781250022E-2</v>
      </c>
      <c r="I70" s="42"/>
      <c r="J70" s="304">
        <v>1.076147708E-2</v>
      </c>
      <c r="K70" s="303">
        <f t="shared" si="1"/>
        <v>8.5321923701250024E-2</v>
      </c>
      <c r="L70" s="42"/>
      <c r="M70" s="170">
        <f t="shared" si="2"/>
        <v>0.58729321722338246</v>
      </c>
      <c r="N70" s="301">
        <v>0.208658704661035</v>
      </c>
      <c r="O70" s="305">
        <f t="shared" si="3"/>
        <v>0</v>
      </c>
      <c r="P70" s="306">
        <f t="shared" si="4"/>
        <v>0</v>
      </c>
      <c r="Q70" s="101"/>
    </row>
    <row r="71" spans="2:17" ht="14.1" customHeight="1">
      <c r="B71" s="211" t="s">
        <v>942</v>
      </c>
      <c r="C71" s="301">
        <v>0.19500000000000001</v>
      </c>
      <c r="D71" s="302">
        <v>0</v>
      </c>
      <c r="E71" s="302">
        <v>0</v>
      </c>
      <c r="F71" s="301">
        <v>8.0052475499999998E-2</v>
      </c>
      <c r="G71" s="301">
        <v>5.7570999999999997E-2</v>
      </c>
      <c r="H71" s="303">
        <f t="shared" si="0"/>
        <v>0.11494752450000001</v>
      </c>
      <c r="I71" s="42"/>
      <c r="J71" s="304">
        <v>6.4041980399999997E-3</v>
      </c>
      <c r="K71" s="303">
        <f t="shared" si="1"/>
        <v>0.10854332646000001</v>
      </c>
      <c r="L71" s="42"/>
      <c r="M71" s="170">
        <f t="shared" si="2"/>
        <v>1.255464986283348</v>
      </c>
      <c r="N71" s="301">
        <v>0.21742587712578501</v>
      </c>
      <c r="O71" s="305">
        <f t="shared" si="3"/>
        <v>0</v>
      </c>
      <c r="P71" s="306">
        <f t="shared" si="4"/>
        <v>0</v>
      </c>
      <c r="Q71" s="101"/>
    </row>
    <row r="72" spans="2:17" ht="14.1" customHeight="1">
      <c r="B72" s="211" t="s">
        <v>943</v>
      </c>
      <c r="C72" s="301">
        <v>2.5999999999999999E-2</v>
      </c>
      <c r="D72" s="302">
        <v>0</v>
      </c>
      <c r="E72" s="302">
        <v>0</v>
      </c>
      <c r="F72" s="301">
        <v>1.7149293999999999E-2</v>
      </c>
      <c r="G72" s="301">
        <v>9.7940000000000006E-3</v>
      </c>
      <c r="H72" s="303">
        <f t="shared" si="0"/>
        <v>8.8507059999999999E-3</v>
      </c>
      <c r="I72" s="42"/>
      <c r="J72" s="304">
        <v>2.1426511527033098E-3</v>
      </c>
      <c r="K72" s="303">
        <f t="shared" si="1"/>
        <v>6.70805484729669E-3</v>
      </c>
      <c r="L72" s="42"/>
      <c r="M72" s="170">
        <f t="shared" si="2"/>
        <v>0.34771272643581586</v>
      </c>
      <c r="N72" s="301">
        <v>5.7863338267346E-2</v>
      </c>
      <c r="O72" s="305">
        <f t="shared" si="3"/>
        <v>0</v>
      </c>
      <c r="P72" s="306">
        <f t="shared" si="4"/>
        <v>0</v>
      </c>
      <c r="Q72" s="101"/>
    </row>
    <row r="73" spans="2:17" ht="14.1" customHeight="1">
      <c r="B73" s="211" t="s">
        <v>944</v>
      </c>
      <c r="C73" s="301">
        <v>2.2009952694845398</v>
      </c>
      <c r="D73" s="302">
        <v>0</v>
      </c>
      <c r="E73" s="302">
        <v>0</v>
      </c>
      <c r="F73" s="301">
        <v>2.68400302</v>
      </c>
      <c r="G73" s="301">
        <v>2.2456339999999999</v>
      </c>
      <c r="H73" s="303">
        <f t="shared" si="0"/>
        <v>-0.48300775051546019</v>
      </c>
      <c r="I73" s="42"/>
      <c r="J73" s="304">
        <v>0.2147202416</v>
      </c>
      <c r="K73" s="303">
        <f t="shared" si="1"/>
        <v>-0.69772799211546022</v>
      </c>
      <c r="L73" s="42"/>
      <c r="M73" s="170">
        <f t="shared" si="2"/>
        <v>-0.24070182944277935</v>
      </c>
      <c r="N73" s="301">
        <v>3.88383989596718</v>
      </c>
      <c r="O73" s="305">
        <f t="shared" si="3"/>
        <v>7.2454562765836088E-4</v>
      </c>
      <c r="P73" s="306">
        <f t="shared" si="4"/>
        <v>4.1978268616606057E-3</v>
      </c>
      <c r="Q73" s="101"/>
    </row>
    <row r="74" spans="2:17" ht="14.1" customHeight="1">
      <c r="B74" s="211" t="s">
        <v>945</v>
      </c>
      <c r="C74" s="301">
        <v>1.0261034021789499</v>
      </c>
      <c r="D74" s="302">
        <v>0</v>
      </c>
      <c r="E74" s="302">
        <v>0</v>
      </c>
      <c r="F74" s="301">
        <v>0.53894337999999997</v>
      </c>
      <c r="G74" s="301">
        <v>0.52324599999999999</v>
      </c>
      <c r="H74" s="303">
        <f t="shared" si="0"/>
        <v>0.48716002217894994</v>
      </c>
      <c r="I74" s="42"/>
      <c r="J74" s="304">
        <v>7.73467264523717E-2</v>
      </c>
      <c r="K74" s="303">
        <f t="shared" si="1"/>
        <v>0.40981329572657821</v>
      </c>
      <c r="L74" s="42"/>
      <c r="M74" s="170">
        <f t="shared" si="2"/>
        <v>0.66496815612640292</v>
      </c>
      <c r="N74" s="301">
        <v>1.3628485813783</v>
      </c>
      <c r="O74" s="305">
        <f t="shared" si="3"/>
        <v>0</v>
      </c>
      <c r="P74" s="306">
        <f t="shared" si="4"/>
        <v>0</v>
      </c>
      <c r="Q74" s="101"/>
    </row>
    <row r="75" spans="2:17" ht="14.1" customHeight="1">
      <c r="B75" s="211" t="s">
        <v>946</v>
      </c>
      <c r="C75" s="301">
        <v>0.34587099666666699</v>
      </c>
      <c r="D75" s="302">
        <v>0</v>
      </c>
      <c r="E75" s="302">
        <v>0</v>
      </c>
      <c r="F75" s="301">
        <v>0.60082203000000001</v>
      </c>
      <c r="G75" s="301">
        <v>0.47070099999999998</v>
      </c>
      <c r="H75" s="303">
        <f t="shared" si="0"/>
        <v>-0.25495103333333302</v>
      </c>
      <c r="I75" s="42"/>
      <c r="J75" s="304">
        <v>4.8065762400000003E-2</v>
      </c>
      <c r="K75" s="303">
        <f t="shared" si="1"/>
        <v>-0.30301679573333301</v>
      </c>
      <c r="L75" s="42"/>
      <c r="M75" s="170">
        <f t="shared" si="2"/>
        <v>-0.46697872772823179</v>
      </c>
      <c r="N75" s="301">
        <v>0.55934560325101101</v>
      </c>
      <c r="O75" s="305">
        <f t="shared" si="3"/>
        <v>1.0434812506207206E-4</v>
      </c>
      <c r="P75" s="306">
        <f t="shared" si="4"/>
        <v>2.2755105073836474E-3</v>
      </c>
      <c r="Q75" s="101"/>
    </row>
    <row r="76" spans="2:17" ht="14.1" customHeight="1">
      <c r="B76" s="211" t="s">
        <v>947</v>
      </c>
      <c r="C76" s="301">
        <v>0.27981912529069802</v>
      </c>
      <c r="D76" s="302">
        <v>0</v>
      </c>
      <c r="E76" s="302">
        <v>0</v>
      </c>
      <c r="F76" s="301">
        <v>0.36585213750000001</v>
      </c>
      <c r="G76" s="301">
        <v>0.28415699999999999</v>
      </c>
      <c r="H76" s="303">
        <f t="shared" si="0"/>
        <v>-8.6033012209301984E-2</v>
      </c>
      <c r="I76" s="42"/>
      <c r="J76" s="304">
        <v>2.9268170999999999E-2</v>
      </c>
      <c r="K76" s="303">
        <f t="shared" si="1"/>
        <v>-0.11530118320930198</v>
      </c>
      <c r="L76" s="42"/>
      <c r="M76" s="170">
        <f t="shared" si="2"/>
        <v>-0.29181284972929195</v>
      </c>
      <c r="N76" s="301">
        <v>0.39452276091372201</v>
      </c>
      <c r="O76" s="305">
        <f t="shared" si="3"/>
        <v>7.3599774730301529E-5</v>
      </c>
      <c r="P76" s="306">
        <f t="shared" si="4"/>
        <v>6.2673696272783541E-4</v>
      </c>
      <c r="Q76" s="101"/>
    </row>
    <row r="77" spans="2:17" ht="14.1" customHeight="1">
      <c r="B77" s="211" t="s">
        <v>948</v>
      </c>
      <c r="C77" s="301">
        <v>0.4</v>
      </c>
      <c r="D77" s="302">
        <v>0</v>
      </c>
      <c r="E77" s="302">
        <v>0</v>
      </c>
      <c r="F77" s="301">
        <v>0.45057391200000002</v>
      </c>
      <c r="G77" s="301">
        <v>0.36454199999999998</v>
      </c>
      <c r="H77" s="303">
        <f t="shared" ref="H77:H140" si="5">+C77+D77-E77-F77</f>
        <v>-5.0573911999999999E-2</v>
      </c>
      <c r="I77" s="42"/>
      <c r="J77" s="304">
        <v>4.7409533469295301E-2</v>
      </c>
      <c r="K77" s="303">
        <f t="shared" ref="K77:K140" si="6">+H77-J77</f>
        <v>-9.7983445469295299E-2</v>
      </c>
      <c r="L77" s="42"/>
      <c r="M77" s="170">
        <f t="shared" ref="M77:M140" si="7">+IF(ISERROR(K77/(F77+J77)),0,K77/(F77+J77))</f>
        <v>-0.19676044728144837</v>
      </c>
      <c r="N77" s="301">
        <v>0.66104480384210396</v>
      </c>
      <c r="O77" s="305">
        <f t="shared" ref="O77:O140" si="8">IF(K77&lt;0,N77/$N$263,0)</f>
        <v>1.2332051143699427E-4</v>
      </c>
      <c r="P77" s="306">
        <f t="shared" ref="P77:P140" si="9">(M77^2*O77)*100</f>
        <v>4.774313350243576E-4</v>
      </c>
      <c r="Q77" s="101"/>
    </row>
    <row r="78" spans="2:17" ht="14.1" customHeight="1">
      <c r="B78" s="211" t="s">
        <v>949</v>
      </c>
      <c r="C78" s="301">
        <v>0.137657754736842</v>
      </c>
      <c r="D78" s="302">
        <v>0</v>
      </c>
      <c r="E78" s="302">
        <v>0</v>
      </c>
      <c r="F78" s="301">
        <v>0.19053436000000001</v>
      </c>
      <c r="G78" s="301">
        <v>0.13741200000000001</v>
      </c>
      <c r="H78" s="303">
        <f t="shared" si="5"/>
        <v>-5.2876605263158016E-2</v>
      </c>
      <c r="I78" s="42"/>
      <c r="J78" s="304">
        <v>1.5242748800000001E-2</v>
      </c>
      <c r="K78" s="303">
        <f t="shared" si="6"/>
        <v>-6.8119354063158014E-2</v>
      </c>
      <c r="L78" s="42"/>
      <c r="M78" s="170">
        <f t="shared" si="7"/>
        <v>-0.33103465424506928</v>
      </c>
      <c r="N78" s="301">
        <v>0.34893346409702602</v>
      </c>
      <c r="O78" s="305">
        <f t="shared" si="8"/>
        <v>6.5094911872577946E-5</v>
      </c>
      <c r="P78" s="306">
        <f t="shared" si="9"/>
        <v>7.1333570673941422E-4</v>
      </c>
      <c r="Q78" s="101"/>
    </row>
    <row r="79" spans="2:17" ht="14.1" customHeight="1">
      <c r="B79" s="211" t="s">
        <v>950</v>
      </c>
      <c r="C79" s="301">
        <v>0.19</v>
      </c>
      <c r="D79" s="302">
        <v>0</v>
      </c>
      <c r="E79" s="302">
        <v>0</v>
      </c>
      <c r="F79" s="301">
        <v>0.22827906479999999</v>
      </c>
      <c r="G79" s="301">
        <v>0.178734</v>
      </c>
      <c r="H79" s="303">
        <f t="shared" si="5"/>
        <v>-3.8279064799999984E-2</v>
      </c>
      <c r="I79" s="42"/>
      <c r="J79" s="304">
        <v>1.8262325183999999E-2</v>
      </c>
      <c r="K79" s="303">
        <f t="shared" si="6"/>
        <v>-5.6541389983999983E-2</v>
      </c>
      <c r="L79" s="42"/>
      <c r="M79" s="170">
        <f t="shared" si="7"/>
        <v>-0.22933832727912096</v>
      </c>
      <c r="N79" s="301">
        <v>0.55233186527921097</v>
      </c>
      <c r="O79" s="305">
        <f t="shared" si="8"/>
        <v>1.0303968462242216E-4</v>
      </c>
      <c r="P79" s="306">
        <f t="shared" si="9"/>
        <v>5.4194822961097996E-4</v>
      </c>
      <c r="Q79" s="101"/>
    </row>
    <row r="80" spans="2:17" ht="14.1" customHeight="1">
      <c r="B80" s="211" t="s">
        <v>951</v>
      </c>
      <c r="C80" s="301">
        <v>0.12065906666666699</v>
      </c>
      <c r="D80" s="302">
        <v>0</v>
      </c>
      <c r="E80" s="302">
        <v>0</v>
      </c>
      <c r="F80" s="301">
        <v>0.14242515</v>
      </c>
      <c r="G80" s="301">
        <v>0.114005</v>
      </c>
      <c r="H80" s="303">
        <f t="shared" si="5"/>
        <v>-2.1766083333333006E-2</v>
      </c>
      <c r="I80" s="42"/>
      <c r="J80" s="304">
        <v>1.1394012E-2</v>
      </c>
      <c r="K80" s="303">
        <f t="shared" si="6"/>
        <v>-3.3160095333333008E-2</v>
      </c>
      <c r="L80" s="42"/>
      <c r="M80" s="170">
        <f t="shared" si="7"/>
        <v>-0.21557844225762332</v>
      </c>
      <c r="N80" s="301">
        <v>0.243727394520033</v>
      </c>
      <c r="O80" s="305">
        <f t="shared" si="8"/>
        <v>4.5468305277830778E-5</v>
      </c>
      <c r="P80" s="306">
        <f t="shared" si="9"/>
        <v>2.1130969642923263E-4</v>
      </c>
      <c r="Q80" s="101"/>
    </row>
    <row r="81" spans="2:17" ht="14.1" customHeight="1">
      <c r="B81" s="211" t="s">
        <v>952</v>
      </c>
      <c r="C81" s="301">
        <v>0.24653533052631599</v>
      </c>
      <c r="D81" s="302">
        <v>0</v>
      </c>
      <c r="E81" s="302">
        <v>0</v>
      </c>
      <c r="F81" s="301">
        <v>0.27249062000000002</v>
      </c>
      <c r="G81" s="301">
        <v>0.21335000000000001</v>
      </c>
      <c r="H81" s="303">
        <f t="shared" si="5"/>
        <v>-2.5955289473684029E-2</v>
      </c>
      <c r="I81" s="42"/>
      <c r="J81" s="304">
        <v>4.1430635921599498E-2</v>
      </c>
      <c r="K81" s="303">
        <f t="shared" si="6"/>
        <v>-6.7385925395283527E-2</v>
      </c>
      <c r="L81" s="42"/>
      <c r="M81" s="170">
        <f t="shared" si="7"/>
        <v>-0.21465868947757036</v>
      </c>
      <c r="N81" s="301">
        <v>0.54762219776694598</v>
      </c>
      <c r="O81" s="305">
        <f t="shared" si="8"/>
        <v>1.0216107760072709E-4</v>
      </c>
      <c r="P81" s="306">
        <f t="shared" si="9"/>
        <v>4.7074141933008313E-4</v>
      </c>
      <c r="Q81" s="101"/>
    </row>
    <row r="82" spans="2:17" ht="14.1" customHeight="1">
      <c r="B82" s="211" t="s">
        <v>953</v>
      </c>
      <c r="C82" s="301">
        <v>0.54800000000000004</v>
      </c>
      <c r="D82" s="302">
        <v>0</v>
      </c>
      <c r="E82" s="302">
        <v>0</v>
      </c>
      <c r="F82" s="301">
        <v>0.56910981400000005</v>
      </c>
      <c r="G82" s="301">
        <v>0.42502600000000001</v>
      </c>
      <c r="H82" s="303">
        <f t="shared" si="5"/>
        <v>-2.1109814000000005E-2</v>
      </c>
      <c r="I82" s="42"/>
      <c r="J82" s="304">
        <v>4.5528785119999998E-2</v>
      </c>
      <c r="K82" s="303">
        <f t="shared" si="6"/>
        <v>-6.6638599120000003E-2</v>
      </c>
      <c r="L82" s="42"/>
      <c r="M82" s="170">
        <f t="shared" si="7"/>
        <v>-0.10841915755926955</v>
      </c>
      <c r="N82" s="301">
        <v>0.934580584742285</v>
      </c>
      <c r="O82" s="305">
        <f t="shared" si="8"/>
        <v>1.7434968858333675E-4</v>
      </c>
      <c r="P82" s="306">
        <f t="shared" si="9"/>
        <v>2.0494306774902643E-4</v>
      </c>
      <c r="Q82" s="101"/>
    </row>
    <row r="83" spans="2:17" ht="14.1" customHeight="1">
      <c r="B83" s="211" t="s">
        <v>954</v>
      </c>
      <c r="C83" s="301">
        <v>0.2</v>
      </c>
      <c r="D83" s="302">
        <v>0</v>
      </c>
      <c r="E83" s="302">
        <v>0</v>
      </c>
      <c r="F83" s="301">
        <v>0.22601605</v>
      </c>
      <c r="G83" s="301">
        <v>0.16603499999999999</v>
      </c>
      <c r="H83" s="303">
        <f t="shared" si="5"/>
        <v>-2.6016049999999985E-2</v>
      </c>
      <c r="I83" s="42"/>
      <c r="J83" s="304">
        <v>2.8176655634423599E-2</v>
      </c>
      <c r="K83" s="303">
        <f t="shared" si="6"/>
        <v>-5.4192705634423584E-2</v>
      </c>
      <c r="L83" s="42"/>
      <c r="M83" s="170">
        <f t="shared" si="7"/>
        <v>-0.21319536097295719</v>
      </c>
      <c r="N83" s="301">
        <v>0.26126173944953202</v>
      </c>
      <c r="O83" s="305">
        <f t="shared" si="8"/>
        <v>4.8739406376955336E-5</v>
      </c>
      <c r="P83" s="306">
        <f t="shared" si="9"/>
        <v>2.2153162654644652E-4</v>
      </c>
      <c r="Q83" s="101"/>
    </row>
    <row r="84" spans="2:17" ht="14.1" customHeight="1">
      <c r="B84" s="211" t="s">
        <v>955</v>
      </c>
      <c r="C84" s="301">
        <v>0.95173673093765199</v>
      </c>
      <c r="D84" s="302">
        <v>0</v>
      </c>
      <c r="E84" s="302">
        <v>0</v>
      </c>
      <c r="F84" s="301">
        <v>1.0022016199999999</v>
      </c>
      <c r="G84" s="301">
        <v>0.79825400000000002</v>
      </c>
      <c r="H84" s="303">
        <f t="shared" si="5"/>
        <v>-5.0464889062347917E-2</v>
      </c>
      <c r="I84" s="42"/>
      <c r="J84" s="304">
        <v>8.0176129600000007E-2</v>
      </c>
      <c r="K84" s="303">
        <f t="shared" si="6"/>
        <v>-0.13064101866234792</v>
      </c>
      <c r="L84" s="42"/>
      <c r="M84" s="170">
        <f t="shared" si="7"/>
        <v>-0.12069817465355991</v>
      </c>
      <c r="N84" s="301">
        <v>1.6008856920632399</v>
      </c>
      <c r="O84" s="305">
        <f t="shared" si="8"/>
        <v>2.9865153035006864E-4</v>
      </c>
      <c r="P84" s="306">
        <f t="shared" si="9"/>
        <v>4.3507702369833737E-4</v>
      </c>
      <c r="Q84" s="101"/>
    </row>
    <row r="85" spans="2:17" ht="14.1" customHeight="1">
      <c r="B85" s="211" t="s">
        <v>956</v>
      </c>
      <c r="C85" s="301">
        <v>0.16</v>
      </c>
      <c r="D85" s="302">
        <v>0</v>
      </c>
      <c r="E85" s="302">
        <v>0</v>
      </c>
      <c r="F85" s="301">
        <v>0.1183046155</v>
      </c>
      <c r="G85" s="301">
        <v>7.9213000000000006E-2</v>
      </c>
      <c r="H85" s="303">
        <f t="shared" si="5"/>
        <v>4.1695384500000002E-2</v>
      </c>
      <c r="I85" s="42"/>
      <c r="J85" s="304">
        <v>9.4643692399999993E-3</v>
      </c>
      <c r="K85" s="303">
        <f t="shared" si="6"/>
        <v>3.2231015260000002E-2</v>
      </c>
      <c r="L85" s="42"/>
      <c r="M85" s="170">
        <f t="shared" si="7"/>
        <v>0.25226008741939698</v>
      </c>
      <c r="N85" s="301">
        <v>0.17534344929498799</v>
      </c>
      <c r="O85" s="305">
        <f t="shared" si="8"/>
        <v>0</v>
      </c>
      <c r="P85" s="306">
        <f t="shared" si="9"/>
        <v>0</v>
      </c>
      <c r="Q85" s="101"/>
    </row>
    <row r="86" spans="2:17" ht="14.1" customHeight="1">
      <c r="B86" s="211" t="s">
        <v>957</v>
      </c>
      <c r="C86" s="301">
        <v>2.36592227419355E-2</v>
      </c>
      <c r="D86" s="302">
        <v>0</v>
      </c>
      <c r="E86" s="302">
        <v>0</v>
      </c>
      <c r="F86" s="301">
        <v>5.2435755000000001E-2</v>
      </c>
      <c r="G86" s="301">
        <v>3.3938999999999997E-2</v>
      </c>
      <c r="H86" s="303">
        <f t="shared" si="5"/>
        <v>-2.8776532258064501E-2</v>
      </c>
      <c r="I86" s="42"/>
      <c r="J86" s="304">
        <v>5.5162414259999999E-3</v>
      </c>
      <c r="K86" s="303">
        <f t="shared" si="6"/>
        <v>-3.4292773684064498E-2</v>
      </c>
      <c r="L86" s="42"/>
      <c r="M86" s="170">
        <f t="shared" si="7"/>
        <v>-0.59174447471975522</v>
      </c>
      <c r="N86" s="301">
        <v>7.0137379717995094E-2</v>
      </c>
      <c r="O86" s="305">
        <f t="shared" si="8"/>
        <v>1.3084404396498061E-5</v>
      </c>
      <c r="P86" s="306">
        <f t="shared" si="9"/>
        <v>4.581654975753825E-4</v>
      </c>
      <c r="Q86" s="101"/>
    </row>
    <row r="87" spans="2:17" ht="14.1" customHeight="1">
      <c r="B87" s="211" t="s">
        <v>958</v>
      </c>
      <c r="C87" s="301">
        <v>1.6317970285714301</v>
      </c>
      <c r="D87" s="302">
        <v>0</v>
      </c>
      <c r="E87" s="302">
        <v>0</v>
      </c>
      <c r="F87" s="301">
        <v>2.0729236000000002</v>
      </c>
      <c r="G87" s="301">
        <v>1.66012</v>
      </c>
      <c r="H87" s="303">
        <f t="shared" si="5"/>
        <v>-0.44112657142857015</v>
      </c>
      <c r="I87" s="42"/>
      <c r="J87" s="304">
        <v>0.27450242926833002</v>
      </c>
      <c r="K87" s="303">
        <f t="shared" si="6"/>
        <v>-0.71562900069690016</v>
      </c>
      <c r="L87" s="42"/>
      <c r="M87" s="170">
        <f t="shared" si="7"/>
        <v>-0.30485689081327716</v>
      </c>
      <c r="N87" s="301">
        <v>3.0167585998069599</v>
      </c>
      <c r="O87" s="305">
        <f t="shared" si="8"/>
        <v>5.6278819718096908E-4</v>
      </c>
      <c r="P87" s="306">
        <f t="shared" si="9"/>
        <v>5.2304254070467187E-3</v>
      </c>
      <c r="Q87" s="101"/>
    </row>
    <row r="88" spans="2:17" ht="14.1" customHeight="1">
      <c r="B88" s="211" t="s">
        <v>959</v>
      </c>
      <c r="C88" s="301">
        <v>0.51739999999999997</v>
      </c>
      <c r="D88" s="302">
        <v>0</v>
      </c>
      <c r="E88" s="302">
        <v>0</v>
      </c>
      <c r="F88" s="301">
        <v>0.54003414999999999</v>
      </c>
      <c r="G88" s="301">
        <v>0.52430500000000002</v>
      </c>
      <c r="H88" s="303">
        <f t="shared" si="5"/>
        <v>-2.263415000000002E-2</v>
      </c>
      <c r="I88" s="42"/>
      <c r="J88" s="304">
        <v>4.3202732000000001E-2</v>
      </c>
      <c r="K88" s="303">
        <f t="shared" si="6"/>
        <v>-6.5836882000000013E-2</v>
      </c>
      <c r="L88" s="42"/>
      <c r="M88" s="170">
        <f t="shared" si="7"/>
        <v>-0.11288189075806768</v>
      </c>
      <c r="N88" s="301">
        <v>0.93633401923523496</v>
      </c>
      <c r="O88" s="305">
        <f t="shared" si="8"/>
        <v>1.7467679869324923E-4</v>
      </c>
      <c r="P88" s="306">
        <f t="shared" si="9"/>
        <v>2.225787885812726E-4</v>
      </c>
      <c r="Q88" s="101"/>
    </row>
    <row r="89" spans="2:17" ht="14.1" customHeight="1">
      <c r="B89" s="211" t="s">
        <v>960</v>
      </c>
      <c r="C89" s="301">
        <v>1.3</v>
      </c>
      <c r="D89" s="302">
        <v>0</v>
      </c>
      <c r="E89" s="302">
        <v>0</v>
      </c>
      <c r="F89" s="301">
        <v>1.1635521381</v>
      </c>
      <c r="G89" s="301">
        <v>0.82457100000000005</v>
      </c>
      <c r="H89" s="303">
        <f t="shared" si="5"/>
        <v>0.13644786190000002</v>
      </c>
      <c r="I89" s="42"/>
      <c r="J89" s="304">
        <v>9.3084171048E-2</v>
      </c>
      <c r="K89" s="303">
        <f t="shared" si="6"/>
        <v>4.3363690852000022E-2</v>
      </c>
      <c r="L89" s="42"/>
      <c r="M89" s="170">
        <f t="shared" si="7"/>
        <v>3.4507749407145995E-2</v>
      </c>
      <c r="N89" s="301">
        <v>1.4606109326272501</v>
      </c>
      <c r="O89" s="305">
        <f t="shared" si="8"/>
        <v>0</v>
      </c>
      <c r="P89" s="306">
        <f t="shared" si="9"/>
        <v>0</v>
      </c>
      <c r="Q89" s="101"/>
    </row>
    <row r="90" spans="2:17" ht="14.1" customHeight="1">
      <c r="B90" s="211" t="s">
        <v>961</v>
      </c>
      <c r="C90" s="301">
        <v>0.429060507910204</v>
      </c>
      <c r="D90" s="302">
        <v>0</v>
      </c>
      <c r="E90" s="302">
        <v>0</v>
      </c>
      <c r="F90" s="301">
        <v>0.20412136240000001</v>
      </c>
      <c r="G90" s="301">
        <v>0.13037899999999999</v>
      </c>
      <c r="H90" s="303">
        <f t="shared" si="5"/>
        <v>0.224939145510204</v>
      </c>
      <c r="I90" s="42"/>
      <c r="J90" s="304">
        <v>1.6329708992000001E-2</v>
      </c>
      <c r="K90" s="303">
        <f t="shared" si="6"/>
        <v>0.20860943651820399</v>
      </c>
      <c r="L90" s="42"/>
      <c r="M90" s="170">
        <f t="shared" si="7"/>
        <v>0.94628452110019667</v>
      </c>
      <c r="N90" s="301">
        <v>0.190809969815739</v>
      </c>
      <c r="O90" s="305">
        <f t="shared" si="8"/>
        <v>0</v>
      </c>
      <c r="P90" s="306">
        <f t="shared" si="9"/>
        <v>0</v>
      </c>
      <c r="Q90" s="101"/>
    </row>
    <row r="91" spans="2:17" ht="14.1" customHeight="1">
      <c r="B91" s="211" t="s">
        <v>962</v>
      </c>
      <c r="C91" s="301">
        <v>5.6715000000000002E-2</v>
      </c>
      <c r="D91" s="302">
        <v>0</v>
      </c>
      <c r="E91" s="302">
        <v>0</v>
      </c>
      <c r="F91" s="301">
        <v>3.831188E-2</v>
      </c>
      <c r="G91" s="301">
        <v>3.7196E-2</v>
      </c>
      <c r="H91" s="303">
        <f t="shared" si="5"/>
        <v>1.8403120000000002E-2</v>
      </c>
      <c r="I91" s="42"/>
      <c r="J91" s="304">
        <v>3.0649504E-3</v>
      </c>
      <c r="K91" s="303">
        <f t="shared" si="6"/>
        <v>1.5338169600000002E-2</v>
      </c>
      <c r="L91" s="42"/>
      <c r="M91" s="170">
        <f t="shared" si="7"/>
        <v>0.37069464847167222</v>
      </c>
      <c r="N91" s="301">
        <v>8.2169238180909807E-2</v>
      </c>
      <c r="O91" s="305">
        <f t="shared" si="8"/>
        <v>0</v>
      </c>
      <c r="P91" s="306">
        <f t="shared" si="9"/>
        <v>0</v>
      </c>
      <c r="Q91" s="101"/>
    </row>
    <row r="92" spans="2:17" ht="14.1" customHeight="1">
      <c r="B92" s="211" t="s">
        <v>963</v>
      </c>
      <c r="C92" s="301">
        <v>0.35322500000000001</v>
      </c>
      <c r="D92" s="302">
        <v>0</v>
      </c>
      <c r="E92" s="302">
        <v>0</v>
      </c>
      <c r="F92" s="301">
        <v>0.29523817000000002</v>
      </c>
      <c r="G92" s="301">
        <v>0.28663899999999998</v>
      </c>
      <c r="H92" s="303">
        <f t="shared" si="5"/>
        <v>5.7986829999999989E-2</v>
      </c>
      <c r="I92" s="42"/>
      <c r="J92" s="304">
        <v>2.3619053599999999E-2</v>
      </c>
      <c r="K92" s="303">
        <f t="shared" si="6"/>
        <v>3.4367776399999994E-2</v>
      </c>
      <c r="L92" s="42"/>
      <c r="M92" s="170">
        <f t="shared" si="7"/>
        <v>0.10778421768833338</v>
      </c>
      <c r="N92" s="301">
        <v>0.51557169054688501</v>
      </c>
      <c r="O92" s="305">
        <f t="shared" si="8"/>
        <v>0</v>
      </c>
      <c r="P92" s="306">
        <f t="shared" si="9"/>
        <v>0</v>
      </c>
      <c r="Q92" s="101"/>
    </row>
    <row r="93" spans="2:17" ht="14.1" customHeight="1">
      <c r="B93" s="211" t="s">
        <v>964</v>
      </c>
      <c r="C93" s="301">
        <v>4.8596407224489803E-2</v>
      </c>
      <c r="D93" s="302">
        <v>0</v>
      </c>
      <c r="E93" s="302">
        <v>0</v>
      </c>
      <c r="F93" s="301">
        <v>6.3116545999999996E-2</v>
      </c>
      <c r="G93" s="301">
        <v>3.6046000000000002E-2</v>
      </c>
      <c r="H93" s="303">
        <f t="shared" si="5"/>
        <v>-1.4520138775510193E-2</v>
      </c>
      <c r="I93" s="42"/>
      <c r="J93" s="304">
        <v>5.0493236800000004E-3</v>
      </c>
      <c r="K93" s="303">
        <f t="shared" si="6"/>
        <v>-1.9569462455510195E-2</v>
      </c>
      <c r="L93" s="42"/>
      <c r="M93" s="170">
        <f t="shared" si="7"/>
        <v>-0.28708593534238902</v>
      </c>
      <c r="N93" s="301">
        <v>9.0225045845704899E-2</v>
      </c>
      <c r="O93" s="305">
        <f t="shared" si="8"/>
        <v>1.6831837620459177E-5</v>
      </c>
      <c r="P93" s="306">
        <f t="shared" si="9"/>
        <v>1.3872520194051726E-4</v>
      </c>
      <c r="Q93" s="101"/>
    </row>
    <row r="94" spans="2:17" ht="14.1" customHeight="1">
      <c r="B94" s="211" t="s">
        <v>965</v>
      </c>
      <c r="C94" s="301">
        <v>0.04</v>
      </c>
      <c r="D94" s="302">
        <v>0</v>
      </c>
      <c r="E94" s="302">
        <v>0</v>
      </c>
      <c r="F94" s="301">
        <v>8.8990700000000002E-3</v>
      </c>
      <c r="G94" s="301">
        <v>7.6689999999999996E-3</v>
      </c>
      <c r="H94" s="303">
        <f t="shared" si="5"/>
        <v>3.1100929999999999E-2</v>
      </c>
      <c r="I94" s="42"/>
      <c r="J94" s="304">
        <v>7.1192559999999996E-4</v>
      </c>
      <c r="K94" s="303">
        <f t="shared" si="6"/>
        <v>3.0389004399999999E-2</v>
      </c>
      <c r="L94" s="42"/>
      <c r="M94" s="170">
        <f t="shared" si="7"/>
        <v>3.1618997307625443</v>
      </c>
      <c r="N94" s="301">
        <v>5.31683305876475E-2</v>
      </c>
      <c r="O94" s="305">
        <f t="shared" si="8"/>
        <v>0</v>
      </c>
      <c r="P94" s="306">
        <f t="shared" si="9"/>
        <v>0</v>
      </c>
      <c r="Q94" s="101"/>
    </row>
    <row r="95" spans="2:17" ht="14.1" customHeight="1">
      <c r="B95" s="211" t="s">
        <v>966</v>
      </c>
      <c r="C95" s="301">
        <v>0.616109984632353</v>
      </c>
      <c r="D95" s="302">
        <v>0</v>
      </c>
      <c r="E95" s="302">
        <v>0</v>
      </c>
      <c r="F95" s="301">
        <v>0.4017</v>
      </c>
      <c r="G95" s="301">
        <v>0.39</v>
      </c>
      <c r="H95" s="303">
        <f t="shared" si="5"/>
        <v>0.214409984632353</v>
      </c>
      <c r="I95" s="42"/>
      <c r="J95" s="304">
        <v>5.0666313762912599E-2</v>
      </c>
      <c r="K95" s="303">
        <f t="shared" si="6"/>
        <v>0.16374367086944042</v>
      </c>
      <c r="L95" s="42"/>
      <c r="M95" s="170">
        <f t="shared" si="7"/>
        <v>0.36197140655185761</v>
      </c>
      <c r="N95" s="301">
        <v>0.49576240847156899</v>
      </c>
      <c r="O95" s="305">
        <f t="shared" si="8"/>
        <v>0</v>
      </c>
      <c r="P95" s="306">
        <f t="shared" si="9"/>
        <v>0</v>
      </c>
      <c r="Q95" s="101"/>
    </row>
    <row r="96" spans="2:17" ht="14.1" customHeight="1">
      <c r="B96" s="211" t="s">
        <v>967</v>
      </c>
      <c r="C96" s="301">
        <v>0.35189014797142898</v>
      </c>
      <c r="D96" s="302">
        <v>0</v>
      </c>
      <c r="E96" s="302">
        <v>0</v>
      </c>
      <c r="F96" s="301">
        <v>0.1571357494</v>
      </c>
      <c r="G96" s="301">
        <v>0.114706</v>
      </c>
      <c r="H96" s="303">
        <f t="shared" si="5"/>
        <v>0.19475439857142898</v>
      </c>
      <c r="I96" s="42"/>
      <c r="J96" s="304">
        <v>1.2570859952E-2</v>
      </c>
      <c r="K96" s="303">
        <f t="shared" si="6"/>
        <v>0.18218353861942899</v>
      </c>
      <c r="L96" s="42"/>
      <c r="M96" s="170">
        <f t="shared" si="7"/>
        <v>1.0735205854095509</v>
      </c>
      <c r="N96" s="301">
        <v>0.31739882199292602</v>
      </c>
      <c r="O96" s="305">
        <f t="shared" si="8"/>
        <v>0</v>
      </c>
      <c r="P96" s="306">
        <f t="shared" si="9"/>
        <v>0</v>
      </c>
      <c r="Q96" s="101"/>
    </row>
    <row r="97" spans="2:17" ht="14.1" customHeight="1">
      <c r="B97" s="211" t="s">
        <v>968</v>
      </c>
      <c r="C97" s="301">
        <v>0.602946965317391</v>
      </c>
      <c r="D97" s="302">
        <v>0</v>
      </c>
      <c r="E97" s="302">
        <v>0</v>
      </c>
      <c r="F97" s="301">
        <v>0.50587523000000001</v>
      </c>
      <c r="G97" s="301">
        <v>0.49114099999999999</v>
      </c>
      <c r="H97" s="303">
        <f t="shared" si="5"/>
        <v>9.7071735317390995E-2</v>
      </c>
      <c r="I97" s="42"/>
      <c r="J97" s="304">
        <v>4.0470018400000002E-2</v>
      </c>
      <c r="K97" s="303">
        <f t="shared" si="6"/>
        <v>5.6601716917390993E-2</v>
      </c>
      <c r="L97" s="42"/>
      <c r="M97" s="170">
        <f t="shared" si="7"/>
        <v>0.10360063912544681</v>
      </c>
      <c r="N97" s="301">
        <v>0.58968512106299997</v>
      </c>
      <c r="O97" s="305">
        <f t="shared" si="8"/>
        <v>0</v>
      </c>
      <c r="P97" s="306">
        <f t="shared" si="9"/>
        <v>0</v>
      </c>
      <c r="Q97" s="101"/>
    </row>
    <row r="98" spans="2:17" ht="14.1" customHeight="1">
      <c r="B98" s="211" t="s">
        <v>969</v>
      </c>
      <c r="C98" s="301">
        <v>4.2627410000000001</v>
      </c>
      <c r="D98" s="302">
        <v>0</v>
      </c>
      <c r="E98" s="302">
        <v>0</v>
      </c>
      <c r="F98" s="301">
        <v>3.9638643600000001</v>
      </c>
      <c r="G98" s="301">
        <v>3.8484120000000002</v>
      </c>
      <c r="H98" s="303">
        <f t="shared" si="5"/>
        <v>0.29887664000000003</v>
      </c>
      <c r="I98" s="42"/>
      <c r="J98" s="304">
        <v>0.31710914880000002</v>
      </c>
      <c r="K98" s="303">
        <f t="shared" si="6"/>
        <v>-1.8232508799999991E-2</v>
      </c>
      <c r="L98" s="42"/>
      <c r="M98" s="170">
        <f t="shared" si="7"/>
        <v>-4.2589632387402343E-3</v>
      </c>
      <c r="N98" s="301">
        <v>5.4318172698558804</v>
      </c>
      <c r="O98" s="305">
        <f t="shared" si="8"/>
        <v>1.0133269028931441E-3</v>
      </c>
      <c r="P98" s="306">
        <f t="shared" si="9"/>
        <v>1.838050146693136E-6</v>
      </c>
      <c r="Q98" s="101"/>
    </row>
    <row r="99" spans="2:17" ht="14.1" customHeight="1">
      <c r="B99" s="211" t="s">
        <v>970</v>
      </c>
      <c r="C99" s="301">
        <v>6.8917736951648401</v>
      </c>
      <c r="D99" s="302">
        <v>0</v>
      </c>
      <c r="E99" s="302">
        <v>0</v>
      </c>
      <c r="F99" s="301">
        <v>7.0127158600000001</v>
      </c>
      <c r="G99" s="301">
        <v>6.8084619999999996</v>
      </c>
      <c r="H99" s="303">
        <f t="shared" si="5"/>
        <v>-0.12094216483516007</v>
      </c>
      <c r="I99" s="42"/>
      <c r="J99" s="304">
        <v>0.56101726880000002</v>
      </c>
      <c r="K99" s="303">
        <f t="shared" si="6"/>
        <v>-0.68195943363516009</v>
      </c>
      <c r="L99" s="42"/>
      <c r="M99" s="170">
        <f t="shared" si="7"/>
        <v>-9.004270708218251E-2</v>
      </c>
      <c r="N99" s="301">
        <v>14.4479184875916</v>
      </c>
      <c r="O99" s="305">
        <f t="shared" si="8"/>
        <v>2.6953160916387458E-3</v>
      </c>
      <c r="P99" s="306">
        <f t="shared" si="9"/>
        <v>2.1852784893697055E-3</v>
      </c>
      <c r="Q99" s="101"/>
    </row>
    <row r="100" spans="2:17" ht="14.1" customHeight="1">
      <c r="B100" s="211" t="s">
        <v>971</v>
      </c>
      <c r="C100" s="301">
        <v>0.59699999999999998</v>
      </c>
      <c r="D100" s="302">
        <v>0</v>
      </c>
      <c r="E100" s="302">
        <v>0</v>
      </c>
      <c r="F100" s="301">
        <v>0.67642778000000003</v>
      </c>
      <c r="G100" s="301">
        <v>0.65672600000000003</v>
      </c>
      <c r="H100" s="303">
        <f t="shared" si="5"/>
        <v>-7.9427780000000059E-2</v>
      </c>
      <c r="I100" s="42"/>
      <c r="J100" s="304">
        <v>5.4114222400000002E-2</v>
      </c>
      <c r="K100" s="303">
        <f t="shared" si="6"/>
        <v>-0.13354200240000005</v>
      </c>
      <c r="L100" s="42"/>
      <c r="M100" s="170">
        <f t="shared" si="7"/>
        <v>-0.18279852761550136</v>
      </c>
      <c r="N100" s="301">
        <v>0.99003566002299304</v>
      </c>
      <c r="O100" s="305">
        <f t="shared" si="8"/>
        <v>1.8469505126623807E-4</v>
      </c>
      <c r="P100" s="306">
        <f t="shared" si="9"/>
        <v>6.1716408602619161E-4</v>
      </c>
      <c r="Q100" s="101"/>
    </row>
    <row r="101" spans="2:17" ht="14.1" customHeight="1">
      <c r="B101" s="211" t="s">
        <v>972</v>
      </c>
      <c r="C101" s="301">
        <v>0.58704000000000001</v>
      </c>
      <c r="D101" s="302">
        <v>0</v>
      </c>
      <c r="E101" s="302">
        <v>0</v>
      </c>
      <c r="F101" s="301">
        <v>0.39472998999999998</v>
      </c>
      <c r="G101" s="301">
        <v>0.38323299999999999</v>
      </c>
      <c r="H101" s="303">
        <f t="shared" si="5"/>
        <v>0.19231001000000003</v>
      </c>
      <c r="I101" s="42"/>
      <c r="J101" s="304">
        <v>3.1578399200000003E-2</v>
      </c>
      <c r="K101" s="303">
        <f t="shared" si="6"/>
        <v>0.16073161080000004</v>
      </c>
      <c r="L101" s="42"/>
      <c r="M101" s="170">
        <f t="shared" si="7"/>
        <v>0.37703131083492186</v>
      </c>
      <c r="N101" s="301">
        <v>0.74921617515253502</v>
      </c>
      <c r="O101" s="305">
        <f t="shared" si="8"/>
        <v>0</v>
      </c>
      <c r="P101" s="306">
        <f t="shared" si="9"/>
        <v>0</v>
      </c>
      <c r="Q101" s="101"/>
    </row>
    <row r="102" spans="2:17" ht="14.1" customHeight="1">
      <c r="B102" s="211" t="s">
        <v>973</v>
      </c>
      <c r="C102" s="301">
        <v>0.39800000000000002</v>
      </c>
      <c r="D102" s="302">
        <v>0</v>
      </c>
      <c r="E102" s="302">
        <v>0</v>
      </c>
      <c r="F102" s="301">
        <v>0.32471986000000003</v>
      </c>
      <c r="G102" s="301">
        <v>0.31526199999999999</v>
      </c>
      <c r="H102" s="303">
        <f t="shared" si="5"/>
        <v>7.3280139999999994E-2</v>
      </c>
      <c r="I102" s="42"/>
      <c r="J102" s="304">
        <v>2.59775888E-2</v>
      </c>
      <c r="K102" s="303">
        <f t="shared" si="6"/>
        <v>4.7302551199999994E-2</v>
      </c>
      <c r="L102" s="42"/>
      <c r="M102" s="170">
        <f t="shared" si="7"/>
        <v>0.13488136672182141</v>
      </c>
      <c r="N102" s="301">
        <v>0.86198085457600304</v>
      </c>
      <c r="O102" s="305">
        <f t="shared" si="8"/>
        <v>0</v>
      </c>
      <c r="P102" s="306">
        <f t="shared" si="9"/>
        <v>0</v>
      </c>
      <c r="Q102" s="101"/>
    </row>
    <row r="103" spans="2:17" ht="14.1" customHeight="1">
      <c r="B103" s="211" t="s">
        <v>974</v>
      </c>
      <c r="C103" s="301">
        <v>5.7371999999999999E-2</v>
      </c>
      <c r="D103" s="302">
        <v>0</v>
      </c>
      <c r="E103" s="302">
        <v>0</v>
      </c>
      <c r="F103" s="301">
        <v>1.9920199999999999E-2</v>
      </c>
      <c r="G103" s="301">
        <v>1.934E-2</v>
      </c>
      <c r="H103" s="303">
        <f t="shared" si="5"/>
        <v>3.74518E-2</v>
      </c>
      <c r="I103" s="42"/>
      <c r="J103" s="304">
        <v>1.593616E-3</v>
      </c>
      <c r="K103" s="303">
        <f t="shared" si="6"/>
        <v>3.5858184000000001E-2</v>
      </c>
      <c r="L103" s="42"/>
      <c r="M103" s="170">
        <f t="shared" si="7"/>
        <v>1.6667514493941942</v>
      </c>
      <c r="N103" s="301">
        <v>0.114675945176408</v>
      </c>
      <c r="O103" s="305">
        <f t="shared" si="8"/>
        <v>0</v>
      </c>
      <c r="P103" s="306">
        <f t="shared" si="9"/>
        <v>0</v>
      </c>
      <c r="Q103" s="101"/>
    </row>
    <row r="104" spans="2:17" ht="14.1" customHeight="1">
      <c r="B104" s="211" t="s">
        <v>975</v>
      </c>
      <c r="C104" s="301">
        <v>1.3598554375E-2</v>
      </c>
      <c r="D104" s="302">
        <v>0</v>
      </c>
      <c r="E104" s="302">
        <v>0</v>
      </c>
      <c r="F104" s="301">
        <v>2.2130569999999999E-2</v>
      </c>
      <c r="G104" s="301">
        <v>1.3719E-2</v>
      </c>
      <c r="H104" s="303">
        <f t="shared" si="5"/>
        <v>-8.5320156249999984E-3</v>
      </c>
      <c r="I104" s="42"/>
      <c r="J104" s="304">
        <v>1.7704456E-3</v>
      </c>
      <c r="K104" s="303">
        <f t="shared" si="6"/>
        <v>-1.0302461224999998E-2</v>
      </c>
      <c r="L104" s="42"/>
      <c r="M104" s="170">
        <f t="shared" si="7"/>
        <v>-0.43104700642929999</v>
      </c>
      <c r="N104" s="301">
        <v>6.8805567105845095E-2</v>
      </c>
      <c r="O104" s="305">
        <f t="shared" si="8"/>
        <v>1.2835949508850526E-5</v>
      </c>
      <c r="P104" s="306">
        <f t="shared" si="9"/>
        <v>2.384938951871913E-4</v>
      </c>
      <c r="Q104" s="101"/>
    </row>
    <row r="105" spans="2:17" ht="14.1" customHeight="1">
      <c r="B105" s="211" t="s">
        <v>976</v>
      </c>
      <c r="C105" s="301">
        <v>0.03</v>
      </c>
      <c r="D105" s="302">
        <v>0</v>
      </c>
      <c r="E105" s="302">
        <v>0</v>
      </c>
      <c r="F105" s="301">
        <v>1.79477088E-2</v>
      </c>
      <c r="G105" s="301">
        <v>1.0371999999999999E-2</v>
      </c>
      <c r="H105" s="303">
        <f t="shared" si="5"/>
        <v>1.2052291199999999E-2</v>
      </c>
      <c r="I105" s="42"/>
      <c r="J105" s="304">
        <v>1.4358167039999999E-3</v>
      </c>
      <c r="K105" s="303">
        <f t="shared" si="6"/>
        <v>1.0616474495999999E-2</v>
      </c>
      <c r="L105" s="42"/>
      <c r="M105" s="170">
        <f t="shared" si="7"/>
        <v>0.54770606584489356</v>
      </c>
      <c r="N105" s="301">
        <v>6.0154347892646599E-2</v>
      </c>
      <c r="O105" s="305">
        <f t="shared" si="8"/>
        <v>0</v>
      </c>
      <c r="P105" s="306">
        <f t="shared" si="9"/>
        <v>0</v>
      </c>
      <c r="Q105" s="101"/>
    </row>
    <row r="106" spans="2:17" ht="14.1" customHeight="1">
      <c r="B106" s="211" t="s">
        <v>977</v>
      </c>
      <c r="C106" s="301">
        <v>1.49304664397725E-3</v>
      </c>
      <c r="D106" s="302">
        <v>0</v>
      </c>
      <c r="E106" s="302">
        <v>0</v>
      </c>
      <c r="F106" s="301">
        <v>2.3156975E-2</v>
      </c>
      <c r="G106" s="301">
        <v>1.3225000000000001E-2</v>
      </c>
      <c r="H106" s="303">
        <f t="shared" si="5"/>
        <v>-2.1663928356022748E-2</v>
      </c>
      <c r="I106" s="42"/>
      <c r="J106" s="304">
        <v>2.3704222479634402E-3</v>
      </c>
      <c r="K106" s="303">
        <f t="shared" si="6"/>
        <v>-2.403435060398619E-2</v>
      </c>
      <c r="L106" s="42"/>
      <c r="M106" s="170">
        <f t="shared" si="7"/>
        <v>-0.94151199084362724</v>
      </c>
      <c r="N106" s="301">
        <v>3.8225315058802799E-2</v>
      </c>
      <c r="O106" s="305">
        <f t="shared" si="8"/>
        <v>7.131083060472509E-6</v>
      </c>
      <c r="P106" s="306">
        <f t="shared" si="9"/>
        <v>6.3213117034288603E-4</v>
      </c>
      <c r="Q106" s="101"/>
    </row>
    <row r="107" spans="2:17" ht="14.1" customHeight="1">
      <c r="B107" s="211" t="s">
        <v>978</v>
      </c>
      <c r="C107" s="301">
        <v>1.4999999999999999E-2</v>
      </c>
      <c r="D107" s="302">
        <v>0</v>
      </c>
      <c r="E107" s="302">
        <v>0</v>
      </c>
      <c r="F107" s="301">
        <v>4.0324499999999999E-3</v>
      </c>
      <c r="G107" s="301">
        <v>3.9150000000000001E-3</v>
      </c>
      <c r="H107" s="303">
        <f t="shared" si="5"/>
        <v>1.096755E-2</v>
      </c>
      <c r="I107" s="42"/>
      <c r="J107" s="304">
        <v>3.2259600000000003E-4</v>
      </c>
      <c r="K107" s="303">
        <f t="shared" si="6"/>
        <v>1.0644954E-2</v>
      </c>
      <c r="L107" s="42"/>
      <c r="M107" s="170">
        <f t="shared" si="7"/>
        <v>2.444280496692802</v>
      </c>
      <c r="N107" s="301">
        <v>2.1166727988935801E-2</v>
      </c>
      <c r="O107" s="305">
        <f t="shared" si="8"/>
        <v>0</v>
      </c>
      <c r="P107" s="306">
        <f t="shared" si="9"/>
        <v>0</v>
      </c>
      <c r="Q107" s="101"/>
    </row>
    <row r="108" spans="2:17" ht="14.1" customHeight="1">
      <c r="B108" s="211" t="s">
        <v>979</v>
      </c>
      <c r="C108" s="301">
        <v>1.7</v>
      </c>
      <c r="D108" s="302">
        <v>0</v>
      </c>
      <c r="E108" s="302">
        <v>0</v>
      </c>
      <c r="F108" s="301">
        <v>1.4319716625000001</v>
      </c>
      <c r="G108" s="301">
        <v>1.208925</v>
      </c>
      <c r="H108" s="303">
        <f t="shared" si="5"/>
        <v>0.26802833749999988</v>
      </c>
      <c r="I108" s="42"/>
      <c r="J108" s="304">
        <v>0.11455773299999999</v>
      </c>
      <c r="K108" s="303">
        <f t="shared" si="6"/>
        <v>0.15347060449999989</v>
      </c>
      <c r="L108" s="42"/>
      <c r="M108" s="170">
        <f t="shared" si="7"/>
        <v>9.9235491382549584E-2</v>
      </c>
      <c r="N108" s="301">
        <v>2.8722020559668802</v>
      </c>
      <c r="O108" s="305">
        <f t="shared" si="8"/>
        <v>0</v>
      </c>
      <c r="P108" s="306">
        <f t="shared" si="9"/>
        <v>0</v>
      </c>
      <c r="Q108" s="101"/>
    </row>
    <row r="109" spans="2:17" ht="14.1" customHeight="1">
      <c r="B109" s="211" t="s">
        <v>980</v>
      </c>
      <c r="C109" s="301">
        <v>0.52432632675000002</v>
      </c>
      <c r="D109" s="302">
        <v>0</v>
      </c>
      <c r="E109" s="302">
        <v>0</v>
      </c>
      <c r="F109" s="301">
        <v>0.427984158</v>
      </c>
      <c r="G109" s="301">
        <v>0.29679899999999998</v>
      </c>
      <c r="H109" s="303">
        <f t="shared" si="5"/>
        <v>9.6342168750000012E-2</v>
      </c>
      <c r="I109" s="42"/>
      <c r="J109" s="304">
        <v>3.4238732639999998E-2</v>
      </c>
      <c r="K109" s="303">
        <f t="shared" si="6"/>
        <v>6.2103436110000014E-2</v>
      </c>
      <c r="L109" s="42"/>
      <c r="M109" s="170">
        <f t="shared" si="7"/>
        <v>0.13435820113541058</v>
      </c>
      <c r="N109" s="301">
        <v>0.49487802737157799</v>
      </c>
      <c r="O109" s="305">
        <f t="shared" si="8"/>
        <v>0</v>
      </c>
      <c r="P109" s="306">
        <f t="shared" si="9"/>
        <v>0</v>
      </c>
      <c r="Q109" s="101"/>
    </row>
    <row r="110" spans="2:17" ht="14.1" customHeight="1">
      <c r="B110" s="211" t="s">
        <v>981</v>
      </c>
      <c r="C110" s="301">
        <v>0.86565000000000003</v>
      </c>
      <c r="D110" s="302">
        <v>0</v>
      </c>
      <c r="E110" s="302">
        <v>0</v>
      </c>
      <c r="F110" s="301">
        <v>0.35671062999999997</v>
      </c>
      <c r="G110" s="301">
        <v>0.34632099999999999</v>
      </c>
      <c r="H110" s="303">
        <f t="shared" si="5"/>
        <v>0.50893937</v>
      </c>
      <c r="I110" s="42"/>
      <c r="J110" s="304">
        <v>2.8536850400000001E-2</v>
      </c>
      <c r="K110" s="303">
        <f t="shared" si="6"/>
        <v>0.48040251960000002</v>
      </c>
      <c r="L110" s="42"/>
      <c r="M110" s="170">
        <f t="shared" si="7"/>
        <v>1.2469971746504382</v>
      </c>
      <c r="N110" s="301">
        <v>1.1313770979459601</v>
      </c>
      <c r="O110" s="305">
        <f t="shared" si="8"/>
        <v>0</v>
      </c>
      <c r="P110" s="306">
        <f t="shared" si="9"/>
        <v>0</v>
      </c>
      <c r="Q110" s="101"/>
    </row>
    <row r="111" spans="2:17" ht="14.1" customHeight="1">
      <c r="B111" s="211" t="s">
        <v>982</v>
      </c>
      <c r="C111" s="301">
        <v>6.2440698565565196</v>
      </c>
      <c r="D111" s="302">
        <v>0</v>
      </c>
      <c r="E111" s="302">
        <v>0</v>
      </c>
      <c r="F111" s="301">
        <v>3.44679818</v>
      </c>
      <c r="G111" s="301">
        <v>3.346406</v>
      </c>
      <c r="H111" s="303">
        <f t="shared" si="5"/>
        <v>2.7972716765565195</v>
      </c>
      <c r="I111" s="42"/>
      <c r="J111" s="304">
        <v>0.27574385439999999</v>
      </c>
      <c r="K111" s="303">
        <f t="shared" si="6"/>
        <v>2.5215278221565196</v>
      </c>
      <c r="L111" s="42"/>
      <c r="M111" s="170">
        <f t="shared" si="7"/>
        <v>0.67736718587865186</v>
      </c>
      <c r="N111" s="301">
        <v>8.42134552648211</v>
      </c>
      <c r="O111" s="305">
        <f t="shared" si="8"/>
        <v>0</v>
      </c>
      <c r="P111" s="306">
        <f t="shared" si="9"/>
        <v>0</v>
      </c>
      <c r="Q111" s="101"/>
    </row>
    <row r="112" spans="2:17" ht="14.1" customHeight="1">
      <c r="B112" s="211" t="s">
        <v>983</v>
      </c>
      <c r="C112" s="301">
        <v>2.1696665835375</v>
      </c>
      <c r="D112" s="302">
        <v>0</v>
      </c>
      <c r="E112" s="302">
        <v>0</v>
      </c>
      <c r="F112" s="301">
        <v>1.78227183</v>
      </c>
      <c r="G112" s="301">
        <v>1.730361</v>
      </c>
      <c r="H112" s="303">
        <f t="shared" si="5"/>
        <v>0.38739475353749997</v>
      </c>
      <c r="I112" s="42"/>
      <c r="J112" s="304">
        <v>0.14258174639999999</v>
      </c>
      <c r="K112" s="303">
        <f t="shared" si="6"/>
        <v>0.24481300713749998</v>
      </c>
      <c r="L112" s="42"/>
      <c r="M112" s="170">
        <f t="shared" si="7"/>
        <v>0.12718526236960162</v>
      </c>
      <c r="N112" s="301">
        <v>5.1248270282150097</v>
      </c>
      <c r="O112" s="305">
        <f t="shared" si="8"/>
        <v>0</v>
      </c>
      <c r="P112" s="306">
        <f t="shared" si="9"/>
        <v>0</v>
      </c>
      <c r="Q112" s="101"/>
    </row>
    <row r="113" spans="2:17" ht="14.1" customHeight="1">
      <c r="B113" s="211" t="s">
        <v>984</v>
      </c>
      <c r="C113" s="301">
        <v>2.9849999999999998E-3</v>
      </c>
      <c r="D113" s="302">
        <v>0</v>
      </c>
      <c r="E113" s="302">
        <v>0</v>
      </c>
      <c r="F113" s="301">
        <v>1.85297E-3</v>
      </c>
      <c r="G113" s="301">
        <v>1.799E-3</v>
      </c>
      <c r="H113" s="303">
        <f t="shared" si="5"/>
        <v>1.1320299999999998E-3</v>
      </c>
      <c r="I113" s="42"/>
      <c r="J113" s="304">
        <v>1.482376E-4</v>
      </c>
      <c r="K113" s="303">
        <f t="shared" si="6"/>
        <v>9.8379239999999975E-4</v>
      </c>
      <c r="L113" s="42"/>
      <c r="M113" s="170">
        <f t="shared" si="7"/>
        <v>0.4915993722990058</v>
      </c>
      <c r="N113" s="301">
        <v>1.59124767643594E-2</v>
      </c>
      <c r="O113" s="305">
        <f t="shared" si="8"/>
        <v>0</v>
      </c>
      <c r="P113" s="306">
        <f t="shared" si="9"/>
        <v>0</v>
      </c>
      <c r="Q113" s="101"/>
    </row>
    <row r="114" spans="2:17" ht="14.1" customHeight="1">
      <c r="B114" s="211" t="s">
        <v>985</v>
      </c>
      <c r="C114" s="301">
        <v>1.2E-2</v>
      </c>
      <c r="D114" s="302">
        <v>0</v>
      </c>
      <c r="E114" s="302">
        <v>0</v>
      </c>
      <c r="F114" s="301">
        <v>1.7968391199999999E-2</v>
      </c>
      <c r="G114" s="301">
        <v>9.4809999999999998E-3</v>
      </c>
      <c r="H114" s="303">
        <f t="shared" si="5"/>
        <v>-5.9683911999999992E-3</v>
      </c>
      <c r="I114" s="42"/>
      <c r="J114" s="304">
        <v>1.437471296E-3</v>
      </c>
      <c r="K114" s="303">
        <f t="shared" si="6"/>
        <v>-7.4058624959999989E-3</v>
      </c>
      <c r="L114" s="42"/>
      <c r="M114" s="170">
        <f t="shared" si="7"/>
        <v>-0.38163016446841874</v>
      </c>
      <c r="N114" s="301">
        <v>2.7051210499411001E-2</v>
      </c>
      <c r="O114" s="305">
        <f t="shared" si="8"/>
        <v>5.0465098498436697E-6</v>
      </c>
      <c r="P114" s="306">
        <f t="shared" si="9"/>
        <v>7.3498168029087734E-5</v>
      </c>
      <c r="Q114" s="101"/>
    </row>
    <row r="115" spans="2:17" ht="14.1" customHeight="1">
      <c r="B115" s="211" t="s">
        <v>986</v>
      </c>
      <c r="C115" s="301">
        <v>0.61599999999999999</v>
      </c>
      <c r="D115" s="302">
        <v>0</v>
      </c>
      <c r="E115" s="302">
        <v>0</v>
      </c>
      <c r="F115" s="301">
        <v>0.52728184359999997</v>
      </c>
      <c r="G115" s="301">
        <v>0.433834</v>
      </c>
      <c r="H115" s="303">
        <f t="shared" si="5"/>
        <v>8.8718156400000026E-2</v>
      </c>
      <c r="I115" s="42"/>
      <c r="J115" s="304">
        <v>4.5075496782900598E-2</v>
      </c>
      <c r="K115" s="303">
        <f t="shared" si="6"/>
        <v>4.3642659617099427E-2</v>
      </c>
      <c r="L115" s="42"/>
      <c r="M115" s="170">
        <f t="shared" si="7"/>
        <v>7.6250720551435558E-2</v>
      </c>
      <c r="N115" s="301">
        <v>1.01998976059544</v>
      </c>
      <c r="O115" s="305">
        <f t="shared" si="8"/>
        <v>0</v>
      </c>
      <c r="P115" s="306">
        <f t="shared" si="9"/>
        <v>0</v>
      </c>
      <c r="Q115" s="101"/>
    </row>
    <row r="116" spans="2:17" ht="14.1" customHeight="1">
      <c r="B116" s="211" t="s">
        <v>987</v>
      </c>
      <c r="C116" s="301">
        <v>3.0000000000000001E-3</v>
      </c>
      <c r="D116" s="302">
        <v>0</v>
      </c>
      <c r="E116" s="302">
        <v>0</v>
      </c>
      <c r="F116" s="301">
        <v>2.8732879999999999E-3</v>
      </c>
      <c r="G116" s="301">
        <v>1.268E-3</v>
      </c>
      <c r="H116" s="303">
        <f t="shared" si="5"/>
        <v>1.2671200000000018E-4</v>
      </c>
      <c r="I116" s="42"/>
      <c r="J116" s="304">
        <v>2.2986303999999999E-4</v>
      </c>
      <c r="K116" s="303">
        <f t="shared" si="6"/>
        <v>-1.0315103999999982E-4</v>
      </c>
      <c r="L116" s="42"/>
      <c r="M116" s="170">
        <f t="shared" si="7"/>
        <v>-3.3240740998543149E-2</v>
      </c>
      <c r="N116" s="301">
        <v>1.1138733735051601E-2</v>
      </c>
      <c r="O116" s="305">
        <f t="shared" si="8"/>
        <v>2.0779746440532777E-6</v>
      </c>
      <c r="P116" s="306">
        <f t="shared" si="9"/>
        <v>2.2960515625370014E-7</v>
      </c>
      <c r="Q116" s="101"/>
    </row>
    <row r="117" spans="2:17" ht="14.1" customHeight="1">
      <c r="B117" s="211" t="s">
        <v>988</v>
      </c>
      <c r="C117" s="301">
        <v>1</v>
      </c>
      <c r="D117" s="302">
        <v>0</v>
      </c>
      <c r="E117" s="302">
        <v>0</v>
      </c>
      <c r="F117" s="301">
        <v>1.23442747</v>
      </c>
      <c r="G117" s="301">
        <v>1.015949</v>
      </c>
      <c r="H117" s="303">
        <f t="shared" si="5"/>
        <v>-0.23442746999999997</v>
      </c>
      <c r="I117" s="42"/>
      <c r="J117" s="304">
        <v>0.152465936723582</v>
      </c>
      <c r="K117" s="303">
        <f t="shared" si="6"/>
        <v>-0.38689340672358197</v>
      </c>
      <c r="L117" s="42"/>
      <c r="M117" s="170">
        <f t="shared" si="7"/>
        <v>-0.27896405365253324</v>
      </c>
      <c r="N117" s="301">
        <v>1.67717505096348</v>
      </c>
      <c r="O117" s="305">
        <f t="shared" si="8"/>
        <v>3.128836106903071E-4</v>
      </c>
      <c r="P117" s="306">
        <f t="shared" si="9"/>
        <v>2.4348897705207106E-3</v>
      </c>
      <c r="Q117" s="101"/>
    </row>
    <row r="118" spans="2:17" ht="14.1" customHeight="1">
      <c r="B118" s="211" t="s">
        <v>989</v>
      </c>
      <c r="C118" s="301">
        <v>1.2513000000000001</v>
      </c>
      <c r="D118" s="302">
        <v>0</v>
      </c>
      <c r="E118" s="302">
        <v>0</v>
      </c>
      <c r="F118" s="301">
        <v>0.77465476</v>
      </c>
      <c r="G118" s="301">
        <v>0.75209199999999998</v>
      </c>
      <c r="H118" s="303">
        <f t="shared" si="5"/>
        <v>0.47664524000000008</v>
      </c>
      <c r="I118" s="42"/>
      <c r="J118" s="304">
        <v>6.1972380799999997E-2</v>
      </c>
      <c r="K118" s="303">
        <f t="shared" si="6"/>
        <v>0.41467285920000008</v>
      </c>
      <c r="L118" s="42"/>
      <c r="M118" s="170">
        <f t="shared" si="7"/>
        <v>0.49564834676948372</v>
      </c>
      <c r="N118" s="301">
        <v>1.4610351157867301</v>
      </c>
      <c r="O118" s="305">
        <f t="shared" si="8"/>
        <v>0</v>
      </c>
      <c r="P118" s="306">
        <f t="shared" si="9"/>
        <v>0</v>
      </c>
      <c r="Q118" s="101"/>
    </row>
    <row r="119" spans="2:17" ht="14.1" customHeight="1">
      <c r="B119" s="211" t="s">
        <v>990</v>
      </c>
      <c r="C119" s="301">
        <v>0.36148566643146102</v>
      </c>
      <c r="D119" s="302">
        <v>0</v>
      </c>
      <c r="E119" s="302">
        <v>0</v>
      </c>
      <c r="F119" s="301">
        <v>1.0122239716000001</v>
      </c>
      <c r="G119" s="301">
        <v>0.80552599999999996</v>
      </c>
      <c r="H119" s="303">
        <f t="shared" si="5"/>
        <v>-0.65073830516853914</v>
      </c>
      <c r="I119" s="42"/>
      <c r="J119" s="304">
        <v>0.105580873043872</v>
      </c>
      <c r="K119" s="303">
        <f t="shared" si="6"/>
        <v>-0.75631917821241113</v>
      </c>
      <c r="L119" s="42"/>
      <c r="M119" s="170">
        <f t="shared" si="7"/>
        <v>-0.67661111135492635</v>
      </c>
      <c r="N119" s="301">
        <v>1.4814515867618601</v>
      </c>
      <c r="O119" s="305">
        <f t="shared" si="8"/>
        <v>2.7637062765908542E-4</v>
      </c>
      <c r="P119" s="306">
        <f t="shared" si="9"/>
        <v>1.2652319080295182E-2</v>
      </c>
      <c r="Q119" s="101"/>
    </row>
    <row r="120" spans="2:17" ht="14.1" customHeight="1">
      <c r="B120" s="211" t="s">
        <v>991</v>
      </c>
      <c r="C120" s="301">
        <v>125.55207414716</v>
      </c>
      <c r="D120" s="302">
        <v>0</v>
      </c>
      <c r="E120" s="302">
        <v>0</v>
      </c>
      <c r="F120" s="301">
        <v>134.81313825999999</v>
      </c>
      <c r="G120" s="301">
        <v>130.88654199999999</v>
      </c>
      <c r="H120" s="303">
        <f t="shared" si="5"/>
        <v>-9.2610641128399891</v>
      </c>
      <c r="I120" s="42"/>
      <c r="J120" s="304">
        <v>10.785051060800001</v>
      </c>
      <c r="K120" s="303">
        <f t="shared" si="6"/>
        <v>-20.04611517363999</v>
      </c>
      <c r="L120" s="42"/>
      <c r="M120" s="170">
        <f t="shared" si="7"/>
        <v>-0.13768107465589358</v>
      </c>
      <c r="N120" s="301">
        <v>375.46525705100299</v>
      </c>
      <c r="O120" s="305">
        <f t="shared" si="8"/>
        <v>7.0044522333787163E-2</v>
      </c>
      <c r="P120" s="306">
        <f t="shared" si="9"/>
        <v>0.13277694511343094</v>
      </c>
      <c r="Q120" s="101"/>
    </row>
    <row r="121" spans="2:17" ht="14.1" customHeight="1">
      <c r="B121" s="211" t="s">
        <v>992</v>
      </c>
      <c r="C121" s="301">
        <v>15.4341805559263</v>
      </c>
      <c r="D121" s="302">
        <v>0</v>
      </c>
      <c r="E121" s="302">
        <v>0</v>
      </c>
      <c r="F121" s="301">
        <v>11.59081042</v>
      </c>
      <c r="G121" s="301">
        <v>11.253214</v>
      </c>
      <c r="H121" s="303">
        <f t="shared" si="5"/>
        <v>3.8433701359262997</v>
      </c>
      <c r="I121" s="42"/>
      <c r="J121" s="304">
        <v>1.0173092963267401</v>
      </c>
      <c r="K121" s="303">
        <f t="shared" si="6"/>
        <v>2.8260608395995597</v>
      </c>
      <c r="L121" s="42"/>
      <c r="M121" s="170">
        <f t="shared" si="7"/>
        <v>0.22414609816402556</v>
      </c>
      <c r="N121" s="301">
        <v>33.259254412074696</v>
      </c>
      <c r="O121" s="305">
        <f t="shared" si="8"/>
        <v>0</v>
      </c>
      <c r="P121" s="306">
        <f t="shared" si="9"/>
        <v>0</v>
      </c>
      <c r="Q121" s="101"/>
    </row>
    <row r="122" spans="2:17" ht="14.1" customHeight="1">
      <c r="B122" s="211" t="s">
        <v>993</v>
      </c>
      <c r="C122" s="301">
        <v>19.051279221290901</v>
      </c>
      <c r="D122" s="302">
        <v>0</v>
      </c>
      <c r="E122" s="302">
        <v>0</v>
      </c>
      <c r="F122" s="301">
        <v>14.8329007</v>
      </c>
      <c r="G122" s="301">
        <v>12.37369</v>
      </c>
      <c r="H122" s="303">
        <f t="shared" si="5"/>
        <v>4.2183785212909015</v>
      </c>
      <c r="I122" s="42"/>
      <c r="J122" s="304">
        <v>1.1866320560000001</v>
      </c>
      <c r="K122" s="303">
        <f t="shared" si="6"/>
        <v>3.0317464652909014</v>
      </c>
      <c r="L122" s="42"/>
      <c r="M122" s="170">
        <f t="shared" si="7"/>
        <v>0.18925311439906903</v>
      </c>
      <c r="N122" s="301">
        <v>35.382684392262703</v>
      </c>
      <c r="O122" s="305">
        <f t="shared" si="8"/>
        <v>0</v>
      </c>
      <c r="P122" s="306">
        <f t="shared" si="9"/>
        <v>0</v>
      </c>
      <c r="Q122" s="101"/>
    </row>
    <row r="123" spans="2:17" ht="14.1" customHeight="1">
      <c r="B123" s="211" t="s">
        <v>994</v>
      </c>
      <c r="C123" s="301">
        <v>1.94</v>
      </c>
      <c r="D123" s="302">
        <v>0</v>
      </c>
      <c r="E123" s="302">
        <v>0</v>
      </c>
      <c r="F123" s="301">
        <v>1.80392449</v>
      </c>
      <c r="G123" s="301">
        <v>1.7513829999999999</v>
      </c>
      <c r="H123" s="303">
        <f t="shared" si="5"/>
        <v>0.13607550999999996</v>
      </c>
      <c r="I123" s="42"/>
      <c r="J123" s="304">
        <v>0.14431395920000001</v>
      </c>
      <c r="K123" s="303">
        <f t="shared" si="6"/>
        <v>-8.2384492000000531E-3</v>
      </c>
      <c r="L123" s="42"/>
      <c r="M123" s="170">
        <f t="shared" si="7"/>
        <v>-4.2286657484780603E-3</v>
      </c>
      <c r="N123" s="301">
        <v>4.3914681040703201</v>
      </c>
      <c r="O123" s="305">
        <f t="shared" si="8"/>
        <v>8.1924566898578194E-4</v>
      </c>
      <c r="P123" s="306">
        <f t="shared" si="9"/>
        <v>1.4649434834094447E-6</v>
      </c>
      <c r="Q123" s="101"/>
    </row>
    <row r="124" spans="2:17" ht="14.1" customHeight="1">
      <c r="B124" s="211" t="s">
        <v>995</v>
      </c>
      <c r="C124" s="301">
        <v>7.80091101774783</v>
      </c>
      <c r="D124" s="302">
        <v>0</v>
      </c>
      <c r="E124" s="302">
        <v>0</v>
      </c>
      <c r="F124" s="301">
        <v>7.48892297</v>
      </c>
      <c r="G124" s="301">
        <v>7.2707990000000002</v>
      </c>
      <c r="H124" s="303">
        <f t="shared" si="5"/>
        <v>0.31198804774783007</v>
      </c>
      <c r="I124" s="42"/>
      <c r="J124" s="304">
        <v>0.59911383760000003</v>
      </c>
      <c r="K124" s="303">
        <f t="shared" si="6"/>
        <v>-0.28712578985216997</v>
      </c>
      <c r="L124" s="42"/>
      <c r="M124" s="170">
        <f t="shared" si="7"/>
        <v>-3.5500059740377232E-2</v>
      </c>
      <c r="N124" s="301">
        <v>18.220593835244799</v>
      </c>
      <c r="O124" s="305">
        <f t="shared" si="8"/>
        <v>3.3991235350287114E-3</v>
      </c>
      <c r="P124" s="306">
        <f t="shared" si="9"/>
        <v>4.2837598526415438E-4</v>
      </c>
      <c r="Q124" s="101"/>
    </row>
    <row r="125" spans="2:17" ht="14.1" customHeight="1">
      <c r="B125" s="211" t="s">
        <v>996</v>
      </c>
      <c r="C125" s="301">
        <v>0.45</v>
      </c>
      <c r="D125" s="302">
        <v>0</v>
      </c>
      <c r="E125" s="302">
        <v>0</v>
      </c>
      <c r="F125" s="301">
        <v>0.3527607036</v>
      </c>
      <c r="G125" s="301">
        <v>0.27844400000000002</v>
      </c>
      <c r="H125" s="303">
        <f t="shared" si="5"/>
        <v>9.7239296400000008E-2</v>
      </c>
      <c r="I125" s="42"/>
      <c r="J125" s="304">
        <v>2.8220856288000001E-2</v>
      </c>
      <c r="K125" s="303">
        <f t="shared" si="6"/>
        <v>6.9018440112000007E-2</v>
      </c>
      <c r="L125" s="42"/>
      <c r="M125" s="170">
        <f t="shared" si="7"/>
        <v>0.18115952943310401</v>
      </c>
      <c r="N125" s="301">
        <v>0.79327451373647695</v>
      </c>
      <c r="O125" s="305">
        <f t="shared" si="8"/>
        <v>0</v>
      </c>
      <c r="P125" s="306">
        <f t="shared" si="9"/>
        <v>0</v>
      </c>
      <c r="Q125" s="101"/>
    </row>
    <row r="126" spans="2:17" ht="14.1" customHeight="1">
      <c r="B126" s="211" t="s">
        <v>997</v>
      </c>
      <c r="C126" s="301">
        <v>19.613889344956998</v>
      </c>
      <c r="D126" s="302">
        <v>0</v>
      </c>
      <c r="E126" s="302">
        <v>0</v>
      </c>
      <c r="F126" s="301">
        <v>17.237349729999998</v>
      </c>
      <c r="G126" s="301">
        <v>16.735291</v>
      </c>
      <c r="H126" s="303">
        <f t="shared" si="5"/>
        <v>2.3765396149570002</v>
      </c>
      <c r="I126" s="42"/>
      <c r="J126" s="304">
        <v>1.42949860266697</v>
      </c>
      <c r="K126" s="303">
        <f t="shared" si="6"/>
        <v>0.94704101229003013</v>
      </c>
      <c r="L126" s="42"/>
      <c r="M126" s="170">
        <f t="shared" si="7"/>
        <v>5.0733846196880976E-2</v>
      </c>
      <c r="N126" s="301">
        <v>26.3753545312337</v>
      </c>
      <c r="O126" s="305">
        <f t="shared" si="8"/>
        <v>0</v>
      </c>
      <c r="P126" s="306">
        <f t="shared" si="9"/>
        <v>0</v>
      </c>
      <c r="Q126" s="101"/>
    </row>
    <row r="127" spans="2:17" ht="14.1" customHeight="1">
      <c r="B127" s="211" t="s">
        <v>998</v>
      </c>
      <c r="C127" s="301">
        <v>35.155598940255302</v>
      </c>
      <c r="D127" s="302">
        <v>0</v>
      </c>
      <c r="E127" s="302">
        <v>0</v>
      </c>
      <c r="F127" s="301">
        <v>32.180937870000001</v>
      </c>
      <c r="G127" s="301">
        <v>31.243628999999999</v>
      </c>
      <c r="H127" s="303">
        <f t="shared" si="5"/>
        <v>2.9746610702553014</v>
      </c>
      <c r="I127" s="42"/>
      <c r="J127" s="304">
        <v>2.5744750295999999</v>
      </c>
      <c r="K127" s="303">
        <f t="shared" si="6"/>
        <v>0.4001860406553015</v>
      </c>
      <c r="L127" s="42"/>
      <c r="M127" s="170">
        <f t="shared" si="7"/>
        <v>1.1514351500048132E-2</v>
      </c>
      <c r="N127" s="301">
        <v>47.013764952202301</v>
      </c>
      <c r="O127" s="305">
        <f t="shared" si="8"/>
        <v>0</v>
      </c>
      <c r="P127" s="306">
        <f t="shared" si="9"/>
        <v>0</v>
      </c>
      <c r="Q127" s="101"/>
    </row>
    <row r="128" spans="2:17" ht="14.1" customHeight="1">
      <c r="B128" s="211" t="s">
        <v>999</v>
      </c>
      <c r="C128" s="301">
        <v>0.1</v>
      </c>
      <c r="D128" s="302">
        <v>0</v>
      </c>
      <c r="E128" s="302">
        <v>0</v>
      </c>
      <c r="F128" s="301">
        <v>3.8681856000000001E-2</v>
      </c>
      <c r="G128" s="301">
        <v>2.3472E-2</v>
      </c>
      <c r="H128" s="303">
        <f t="shared" si="5"/>
        <v>6.1318144000000005E-2</v>
      </c>
      <c r="I128" s="42"/>
      <c r="J128" s="304">
        <v>3.0945484800000002E-3</v>
      </c>
      <c r="K128" s="303">
        <f t="shared" si="6"/>
        <v>5.8223595520000004E-2</v>
      </c>
      <c r="L128" s="42"/>
      <c r="M128" s="170">
        <f t="shared" si="7"/>
        <v>1.3936957056195183</v>
      </c>
      <c r="N128" s="301">
        <v>7.6385372886178096E-2</v>
      </c>
      <c r="O128" s="305">
        <f t="shared" si="8"/>
        <v>0</v>
      </c>
      <c r="P128" s="306">
        <f t="shared" si="9"/>
        <v>0</v>
      </c>
      <c r="Q128" s="101"/>
    </row>
    <row r="129" spans="2:17" ht="14.1" customHeight="1">
      <c r="B129" s="211" t="s">
        <v>1000</v>
      </c>
      <c r="C129" s="301">
        <v>15.212120508442499</v>
      </c>
      <c r="D129" s="302">
        <v>0</v>
      </c>
      <c r="E129" s="302">
        <v>0</v>
      </c>
      <c r="F129" s="301">
        <v>12.96083608</v>
      </c>
      <c r="G129" s="301">
        <v>12.583335999999999</v>
      </c>
      <c r="H129" s="303">
        <f t="shared" si="5"/>
        <v>2.2512844284424993</v>
      </c>
      <c r="I129" s="42"/>
      <c r="J129" s="304">
        <v>1.0368668863999999</v>
      </c>
      <c r="K129" s="303">
        <f t="shared" si="6"/>
        <v>1.2144175420424994</v>
      </c>
      <c r="L129" s="42"/>
      <c r="M129" s="170">
        <f t="shared" si="7"/>
        <v>8.6758344919704314E-2</v>
      </c>
      <c r="N129" s="301">
        <v>20.714317735845398</v>
      </c>
      <c r="O129" s="305">
        <f t="shared" si="8"/>
        <v>0</v>
      </c>
      <c r="P129" s="306">
        <f t="shared" si="9"/>
        <v>0</v>
      </c>
      <c r="Q129" s="101"/>
    </row>
    <row r="130" spans="2:17" ht="14.1" customHeight="1">
      <c r="B130" s="211" t="s">
        <v>1001</v>
      </c>
      <c r="C130" s="301">
        <v>19.061931358488501</v>
      </c>
      <c r="D130" s="302">
        <v>0</v>
      </c>
      <c r="E130" s="302">
        <v>0</v>
      </c>
      <c r="F130" s="301">
        <v>15.795934770000001</v>
      </c>
      <c r="G130" s="301">
        <v>15.335858999999999</v>
      </c>
      <c r="H130" s="303">
        <f t="shared" si="5"/>
        <v>3.2659965884885001</v>
      </c>
      <c r="I130" s="42"/>
      <c r="J130" s="304">
        <v>1.3872202395002899</v>
      </c>
      <c r="K130" s="303">
        <f t="shared" si="6"/>
        <v>1.8787763489882101</v>
      </c>
      <c r="L130" s="42"/>
      <c r="M130" s="170">
        <f t="shared" si="7"/>
        <v>0.1093382645939855</v>
      </c>
      <c r="N130" s="301">
        <v>36.3006191068758</v>
      </c>
      <c r="O130" s="305">
        <f t="shared" si="8"/>
        <v>0</v>
      </c>
      <c r="P130" s="306">
        <f t="shared" si="9"/>
        <v>0</v>
      </c>
      <c r="Q130" s="101"/>
    </row>
    <row r="131" spans="2:17" ht="14.1" customHeight="1">
      <c r="B131" s="211" t="s">
        <v>1002</v>
      </c>
      <c r="C131" s="301">
        <v>0.4</v>
      </c>
      <c r="D131" s="302">
        <v>0</v>
      </c>
      <c r="E131" s="302">
        <v>0</v>
      </c>
      <c r="F131" s="301">
        <v>0.22874953000000001</v>
      </c>
      <c r="G131" s="301">
        <v>0.15995100000000001</v>
      </c>
      <c r="H131" s="303">
        <f t="shared" si="5"/>
        <v>0.17125047000000002</v>
      </c>
      <c r="I131" s="42"/>
      <c r="J131" s="304">
        <v>1.8299962400000001E-2</v>
      </c>
      <c r="K131" s="303">
        <f t="shared" si="6"/>
        <v>0.15295050760000001</v>
      </c>
      <c r="L131" s="42"/>
      <c r="M131" s="170">
        <f t="shared" si="7"/>
        <v>0.61910877093548722</v>
      </c>
      <c r="N131" s="301">
        <v>0.135385731961949</v>
      </c>
      <c r="O131" s="305">
        <f t="shared" si="8"/>
        <v>0</v>
      </c>
      <c r="P131" s="306">
        <f t="shared" si="9"/>
        <v>0</v>
      </c>
      <c r="Q131" s="101"/>
    </row>
    <row r="132" spans="2:17" ht="14.1" customHeight="1">
      <c r="B132" s="211" t="s">
        <v>1003</v>
      </c>
      <c r="C132" s="301">
        <v>0.4</v>
      </c>
      <c r="D132" s="302">
        <v>0</v>
      </c>
      <c r="E132" s="302">
        <v>0</v>
      </c>
      <c r="F132" s="301">
        <v>0.36906589200000001</v>
      </c>
      <c r="G132" s="301">
        <v>0.27562799999999998</v>
      </c>
      <c r="H132" s="303">
        <f t="shared" si="5"/>
        <v>3.0934108000000016E-2</v>
      </c>
      <c r="I132" s="42"/>
      <c r="J132" s="304">
        <v>2.9525271360000001E-2</v>
      </c>
      <c r="K132" s="303">
        <f t="shared" si="6"/>
        <v>1.4088366400000149E-3</v>
      </c>
      <c r="L132" s="42"/>
      <c r="M132" s="170">
        <f t="shared" si="7"/>
        <v>3.5345405756714689E-3</v>
      </c>
      <c r="N132" s="301">
        <v>0.92388236686606096</v>
      </c>
      <c r="O132" s="305">
        <f t="shared" si="8"/>
        <v>0</v>
      </c>
      <c r="P132" s="306">
        <f t="shared" si="9"/>
        <v>0</v>
      </c>
      <c r="Q132" s="101"/>
    </row>
    <row r="133" spans="2:17" ht="14.1" customHeight="1">
      <c r="B133" s="211" t="s">
        <v>1004</v>
      </c>
      <c r="C133" s="301">
        <v>0.201295605454546</v>
      </c>
      <c r="D133" s="302">
        <v>0</v>
      </c>
      <c r="E133" s="302">
        <v>0</v>
      </c>
      <c r="F133" s="301">
        <v>0.24198826000000001</v>
      </c>
      <c r="G133" s="301">
        <v>0.18154200000000001</v>
      </c>
      <c r="H133" s="303">
        <f t="shared" si="5"/>
        <v>-4.069265454545401E-2</v>
      </c>
      <c r="I133" s="42"/>
      <c r="J133" s="304">
        <v>1.9359060800000001E-2</v>
      </c>
      <c r="K133" s="303">
        <f t="shared" si="6"/>
        <v>-6.0051715345454011E-2</v>
      </c>
      <c r="L133" s="42"/>
      <c r="M133" s="170">
        <f t="shared" si="7"/>
        <v>-0.22977742860203068</v>
      </c>
      <c r="N133" s="301">
        <v>0.34481053609058898</v>
      </c>
      <c r="O133" s="305">
        <f t="shared" si="8"/>
        <v>6.4325763416351407E-5</v>
      </c>
      <c r="P133" s="306">
        <f t="shared" si="9"/>
        <v>3.3962502167554577E-4</v>
      </c>
      <c r="Q133" s="101"/>
    </row>
    <row r="134" spans="2:17" ht="14.1" customHeight="1">
      <c r="B134" s="211" t="s">
        <v>1005</v>
      </c>
      <c r="C134" s="301">
        <v>0.101690154507042</v>
      </c>
      <c r="D134" s="302">
        <v>0</v>
      </c>
      <c r="E134" s="302">
        <v>0</v>
      </c>
      <c r="F134" s="301">
        <v>0.10687482</v>
      </c>
      <c r="G134" s="301">
        <v>7.2693999999999995E-2</v>
      </c>
      <c r="H134" s="303">
        <f t="shared" si="5"/>
        <v>-5.1846654929579988E-3</v>
      </c>
      <c r="I134" s="42"/>
      <c r="J134" s="304">
        <v>8.5499856000000006E-3</v>
      </c>
      <c r="K134" s="303">
        <f t="shared" si="6"/>
        <v>-1.3734651092957999E-2</v>
      </c>
      <c r="L134" s="42"/>
      <c r="M134" s="170">
        <f t="shared" si="7"/>
        <v>-0.11899219601508257</v>
      </c>
      <c r="N134" s="301">
        <v>0.230578824747695</v>
      </c>
      <c r="O134" s="305">
        <f t="shared" si="8"/>
        <v>4.3015387806026503E-5</v>
      </c>
      <c r="P134" s="306">
        <f t="shared" si="9"/>
        <v>6.0906101477871017E-5</v>
      </c>
      <c r="Q134" s="101"/>
    </row>
    <row r="135" spans="2:17" ht="14.1" customHeight="1">
      <c r="B135" s="211" t="s">
        <v>1006</v>
      </c>
      <c r="C135" s="301">
        <v>0.1</v>
      </c>
      <c r="D135" s="302">
        <v>0</v>
      </c>
      <c r="E135" s="302">
        <v>0</v>
      </c>
      <c r="F135" s="301">
        <v>5.7093270799999998E-2</v>
      </c>
      <c r="G135" s="301">
        <v>3.7966E-2</v>
      </c>
      <c r="H135" s="303">
        <f t="shared" si="5"/>
        <v>4.2906729200000007E-2</v>
      </c>
      <c r="I135" s="42"/>
      <c r="J135" s="304">
        <v>4.567461664E-3</v>
      </c>
      <c r="K135" s="303">
        <f t="shared" si="6"/>
        <v>3.8339267536000005E-2</v>
      </c>
      <c r="L135" s="42"/>
      <c r="M135" s="170">
        <f t="shared" si="7"/>
        <v>0.62177768579677517</v>
      </c>
      <c r="N135" s="301">
        <v>6.1346659795258301E-2</v>
      </c>
      <c r="O135" s="305">
        <f t="shared" si="8"/>
        <v>0</v>
      </c>
      <c r="P135" s="306">
        <f t="shared" si="9"/>
        <v>0</v>
      </c>
      <c r="Q135" s="101"/>
    </row>
    <row r="136" spans="2:17" ht="14.1" customHeight="1">
      <c r="B136" s="211" t="s">
        <v>1007</v>
      </c>
      <c r="C136" s="301">
        <v>0.1</v>
      </c>
      <c r="D136" s="302">
        <v>0</v>
      </c>
      <c r="E136" s="302">
        <v>0</v>
      </c>
      <c r="F136" s="301">
        <v>0.111956468</v>
      </c>
      <c r="G136" s="301">
        <v>8.3612000000000006E-2</v>
      </c>
      <c r="H136" s="303">
        <f t="shared" si="5"/>
        <v>-1.1956467999999998E-2</v>
      </c>
      <c r="I136" s="42"/>
      <c r="J136" s="304">
        <v>8.9565174400000006E-3</v>
      </c>
      <c r="K136" s="303">
        <f t="shared" si="6"/>
        <v>-2.0912985439999997E-2</v>
      </c>
      <c r="L136" s="42"/>
      <c r="M136" s="170">
        <f t="shared" si="7"/>
        <v>-0.17295897015443004</v>
      </c>
      <c r="N136" s="301">
        <v>0.217886412376262</v>
      </c>
      <c r="O136" s="305">
        <f t="shared" si="8"/>
        <v>4.0647568293768115E-5</v>
      </c>
      <c r="P136" s="306">
        <f t="shared" si="9"/>
        <v>1.2159640937386015E-4</v>
      </c>
      <c r="Q136" s="101"/>
    </row>
    <row r="137" spans="2:17" ht="14.1" customHeight="1">
      <c r="B137" s="211" t="s">
        <v>1008</v>
      </c>
      <c r="C137" s="301">
        <v>0.1</v>
      </c>
      <c r="D137" s="302">
        <v>0</v>
      </c>
      <c r="E137" s="302">
        <v>0</v>
      </c>
      <c r="F137" s="301">
        <v>0.13314213</v>
      </c>
      <c r="G137" s="301">
        <v>9.2370999999999995E-2</v>
      </c>
      <c r="H137" s="303">
        <f t="shared" si="5"/>
        <v>-3.3142129999999992E-2</v>
      </c>
      <c r="I137" s="42"/>
      <c r="J137" s="304">
        <v>1.06513704E-2</v>
      </c>
      <c r="K137" s="303">
        <f t="shared" si="6"/>
        <v>-4.3793500399999991E-2</v>
      </c>
      <c r="L137" s="42"/>
      <c r="M137" s="170">
        <f t="shared" si="7"/>
        <v>-0.30455827473548303</v>
      </c>
      <c r="N137" s="301">
        <v>0.12057791752861099</v>
      </c>
      <c r="O137" s="305">
        <f t="shared" si="8"/>
        <v>2.2494285366454196E-5</v>
      </c>
      <c r="P137" s="306">
        <f t="shared" si="9"/>
        <v>2.0864741458928582E-4</v>
      </c>
      <c r="Q137" s="101"/>
    </row>
    <row r="138" spans="2:17" ht="14.1" customHeight="1">
      <c r="B138" s="211" t="s">
        <v>1009</v>
      </c>
      <c r="C138" s="301">
        <v>0.18918357921126799</v>
      </c>
      <c r="D138" s="302">
        <v>0</v>
      </c>
      <c r="E138" s="302">
        <v>0</v>
      </c>
      <c r="F138" s="301">
        <v>0.23314544400000001</v>
      </c>
      <c r="G138" s="301">
        <v>0.13473499999999999</v>
      </c>
      <c r="H138" s="303">
        <f t="shared" si="5"/>
        <v>-4.3961864788732014E-2</v>
      </c>
      <c r="I138" s="42"/>
      <c r="J138" s="304">
        <v>1.8651635520000001E-2</v>
      </c>
      <c r="K138" s="303">
        <f t="shared" si="6"/>
        <v>-6.2613500308732015E-2</v>
      </c>
      <c r="L138" s="42"/>
      <c r="M138" s="170">
        <f t="shared" si="7"/>
        <v>-0.24866650728472281</v>
      </c>
      <c r="N138" s="301">
        <v>0.137501134023855</v>
      </c>
      <c r="O138" s="305">
        <f t="shared" si="8"/>
        <v>2.5651378049465379E-5</v>
      </c>
      <c r="P138" s="306">
        <f t="shared" si="9"/>
        <v>1.5861537785615224E-4</v>
      </c>
      <c r="Q138" s="101"/>
    </row>
    <row r="139" spans="2:17" ht="14.1" customHeight="1">
      <c r="B139" s="211" t="s">
        <v>1010</v>
      </c>
      <c r="C139" s="301">
        <v>8.1664550279795893</v>
      </c>
      <c r="D139" s="302">
        <v>0</v>
      </c>
      <c r="E139" s="302">
        <v>0</v>
      </c>
      <c r="F139" s="301">
        <v>6.3091517000000001</v>
      </c>
      <c r="G139" s="301">
        <v>6.1253900000000003</v>
      </c>
      <c r="H139" s="303">
        <f t="shared" si="5"/>
        <v>1.8573033279795892</v>
      </c>
      <c r="I139" s="42"/>
      <c r="J139" s="304">
        <v>0.504732136</v>
      </c>
      <c r="K139" s="303">
        <f t="shared" si="6"/>
        <v>1.3525711919795893</v>
      </c>
      <c r="L139" s="42"/>
      <c r="M139" s="170">
        <f t="shared" si="7"/>
        <v>0.19850223815579429</v>
      </c>
      <c r="N139" s="301">
        <v>5.2648219728914798</v>
      </c>
      <c r="O139" s="305">
        <f t="shared" si="8"/>
        <v>0</v>
      </c>
      <c r="P139" s="306">
        <f t="shared" si="9"/>
        <v>0</v>
      </c>
      <c r="Q139" s="101"/>
    </row>
    <row r="140" spans="2:17" ht="14.1" customHeight="1">
      <c r="B140" s="211" t="s">
        <v>1011</v>
      </c>
      <c r="C140" s="301">
        <v>0.13167518158571401</v>
      </c>
      <c r="D140" s="302">
        <v>0</v>
      </c>
      <c r="E140" s="302">
        <v>0</v>
      </c>
      <c r="F140" s="301">
        <v>0.1504698263</v>
      </c>
      <c r="G140" s="301">
        <v>0.10663300000000001</v>
      </c>
      <c r="H140" s="303">
        <f t="shared" si="5"/>
        <v>-1.8794644714285991E-2</v>
      </c>
      <c r="I140" s="42"/>
      <c r="J140" s="304">
        <v>1.2037586104000001E-2</v>
      </c>
      <c r="K140" s="303">
        <f t="shared" si="6"/>
        <v>-3.083223081828599E-2</v>
      </c>
      <c r="L140" s="42"/>
      <c r="M140" s="170">
        <f t="shared" si="7"/>
        <v>-0.18972815062512852</v>
      </c>
      <c r="N140" s="301">
        <v>0.224098551627049</v>
      </c>
      <c r="O140" s="305">
        <f t="shared" si="8"/>
        <v>4.1806467335213218E-5</v>
      </c>
      <c r="P140" s="306">
        <f t="shared" si="9"/>
        <v>1.5048978368221484E-4</v>
      </c>
      <c r="Q140" s="101"/>
    </row>
    <row r="141" spans="2:17" ht="14.1" customHeight="1">
      <c r="B141" s="211" t="s">
        <v>1012</v>
      </c>
      <c r="C141" s="301">
        <v>2.9220385276608698</v>
      </c>
      <c r="D141" s="302">
        <v>0</v>
      </c>
      <c r="E141" s="302">
        <v>0</v>
      </c>
      <c r="F141" s="301">
        <v>2.7992894319000001</v>
      </c>
      <c r="G141" s="301">
        <v>2.3228689999999999</v>
      </c>
      <c r="H141" s="303">
        <f t="shared" ref="H141:H204" si="10">+C141+D141-E141-F141</f>
        <v>0.12274909576086968</v>
      </c>
      <c r="I141" s="42"/>
      <c r="J141" s="304">
        <v>0.23437842664494599</v>
      </c>
      <c r="K141" s="303">
        <f t="shared" ref="K141:K204" si="11">+H141-J141</f>
        <v>-0.11162933088407631</v>
      </c>
      <c r="L141" s="42"/>
      <c r="M141" s="170">
        <f t="shared" ref="M141:M204" si="12">+IF(ISERROR(K141/(F141+J141)),0,K141/(F141+J141))</f>
        <v>-3.6796820248350348E-2</v>
      </c>
      <c r="N141" s="301">
        <v>5.0744119396302096</v>
      </c>
      <c r="O141" s="305">
        <f t="shared" ref="O141:O204" si="13">IF(K141&lt;0,N141/$N$263,0)</f>
        <v>9.4665153103095886E-4</v>
      </c>
      <c r="P141" s="306">
        <f t="shared" ref="P141:P204" si="14">(M141^2*O141)*100</f>
        <v>1.2817718343607058E-4</v>
      </c>
      <c r="Q141" s="101"/>
    </row>
    <row r="142" spans="2:17" ht="14.1" customHeight="1">
      <c r="B142" s="211" t="s">
        <v>1013</v>
      </c>
      <c r="C142" s="301">
        <v>6.2685000000000005E-2</v>
      </c>
      <c r="D142" s="302">
        <v>0</v>
      </c>
      <c r="E142" s="302">
        <v>0</v>
      </c>
      <c r="F142" s="301">
        <v>3.4777950000000002E-2</v>
      </c>
      <c r="G142" s="301">
        <v>3.3765000000000003E-2</v>
      </c>
      <c r="H142" s="303">
        <f t="shared" si="10"/>
        <v>2.7907050000000003E-2</v>
      </c>
      <c r="I142" s="42"/>
      <c r="J142" s="304">
        <v>2.782236E-3</v>
      </c>
      <c r="K142" s="303">
        <f t="shared" si="11"/>
        <v>2.5124814000000002E-2</v>
      </c>
      <c r="L142" s="42"/>
      <c r="M142" s="170">
        <f t="shared" si="12"/>
        <v>0.66892144783308582</v>
      </c>
      <c r="N142" s="301">
        <v>0.103085333748443</v>
      </c>
      <c r="O142" s="305">
        <f t="shared" si="13"/>
        <v>0</v>
      </c>
      <c r="P142" s="306">
        <f t="shared" si="14"/>
        <v>0</v>
      </c>
      <c r="Q142" s="101"/>
    </row>
    <row r="143" spans="2:17" ht="14.1" customHeight="1">
      <c r="B143" s="211" t="s">
        <v>1014</v>
      </c>
      <c r="C143" s="301">
        <v>0.123761874983721</v>
      </c>
      <c r="D143" s="302">
        <v>0</v>
      </c>
      <c r="E143" s="302">
        <v>0</v>
      </c>
      <c r="F143" s="301">
        <v>0.13247448000000001</v>
      </c>
      <c r="G143" s="301">
        <v>0.12861600000000001</v>
      </c>
      <c r="H143" s="303">
        <f t="shared" si="10"/>
        <v>-8.7126050162790042E-3</v>
      </c>
      <c r="I143" s="42"/>
      <c r="J143" s="304">
        <v>1.0597958399999999E-2</v>
      </c>
      <c r="K143" s="303">
        <f t="shared" si="11"/>
        <v>-1.9310563416279004E-2</v>
      </c>
      <c r="L143" s="42"/>
      <c r="M143" s="170">
        <f t="shared" si="12"/>
        <v>-0.13497053403319226</v>
      </c>
      <c r="N143" s="301">
        <v>0.20915864818524599</v>
      </c>
      <c r="O143" s="305">
        <f t="shared" si="13"/>
        <v>3.9019369512865713E-5</v>
      </c>
      <c r="P143" s="306">
        <f t="shared" si="14"/>
        <v>7.108176125196101E-5</v>
      </c>
      <c r="Q143" s="101"/>
    </row>
    <row r="144" spans="2:17" ht="14.1" customHeight="1">
      <c r="B144" s="211" t="s">
        <v>1015</v>
      </c>
      <c r="C144" s="301">
        <v>0.54725000000000001</v>
      </c>
      <c r="D144" s="302">
        <v>0</v>
      </c>
      <c r="E144" s="302">
        <v>0</v>
      </c>
      <c r="F144" s="301">
        <v>0.41437311999999998</v>
      </c>
      <c r="G144" s="301">
        <v>0.40230399999999999</v>
      </c>
      <c r="H144" s="303">
        <f t="shared" si="10"/>
        <v>0.13287688000000003</v>
      </c>
      <c r="I144" s="42"/>
      <c r="J144" s="304">
        <v>3.3149849600000003E-2</v>
      </c>
      <c r="K144" s="303">
        <f t="shared" si="11"/>
        <v>9.9727030400000027E-2</v>
      </c>
      <c r="L144" s="42"/>
      <c r="M144" s="170">
        <f t="shared" si="12"/>
        <v>0.22284226101095311</v>
      </c>
      <c r="N144" s="301">
        <v>0.58265623423032797</v>
      </c>
      <c r="O144" s="305">
        <f t="shared" si="13"/>
        <v>0</v>
      </c>
      <c r="P144" s="306">
        <f t="shared" si="14"/>
        <v>0</v>
      </c>
      <c r="Q144" s="101"/>
    </row>
    <row r="145" spans="2:17" ht="14.1" customHeight="1">
      <c r="B145" s="211" t="s">
        <v>1016</v>
      </c>
      <c r="C145" s="301">
        <v>2.8210649764875</v>
      </c>
      <c r="D145" s="302">
        <v>0</v>
      </c>
      <c r="E145" s="302">
        <v>0</v>
      </c>
      <c r="F145" s="301">
        <v>3.2537421900000001</v>
      </c>
      <c r="G145" s="301">
        <v>3.158973</v>
      </c>
      <c r="H145" s="303">
        <f t="shared" si="10"/>
        <v>-0.4326772135125001</v>
      </c>
      <c r="I145" s="42"/>
      <c r="J145" s="304">
        <v>0.267297231311306</v>
      </c>
      <c r="K145" s="303">
        <f t="shared" si="11"/>
        <v>-0.69997444482380611</v>
      </c>
      <c r="L145" s="42"/>
      <c r="M145" s="170">
        <f t="shared" si="12"/>
        <v>-0.19879767337655127</v>
      </c>
      <c r="N145" s="301">
        <v>5.7745046181267998</v>
      </c>
      <c r="O145" s="305">
        <f t="shared" si="13"/>
        <v>1.0772565772603469E-3</v>
      </c>
      <c r="P145" s="306">
        <f t="shared" si="14"/>
        <v>4.2573734655755348E-3</v>
      </c>
      <c r="Q145" s="101"/>
    </row>
    <row r="146" spans="2:17" ht="14.1" customHeight="1">
      <c r="B146" s="211" t="s">
        <v>1017</v>
      </c>
      <c r="C146" s="301">
        <v>0.43</v>
      </c>
      <c r="D146" s="302">
        <v>0</v>
      </c>
      <c r="E146" s="302">
        <v>0</v>
      </c>
      <c r="F146" s="301">
        <v>0.3089818205</v>
      </c>
      <c r="G146" s="301">
        <v>0.19353699999999999</v>
      </c>
      <c r="H146" s="303">
        <f t="shared" si="10"/>
        <v>0.12101817949999999</v>
      </c>
      <c r="I146" s="42"/>
      <c r="J146" s="304">
        <v>2.4718545639999999E-2</v>
      </c>
      <c r="K146" s="303">
        <f t="shared" si="11"/>
        <v>9.6299633859999983E-2</v>
      </c>
      <c r="L146" s="42"/>
      <c r="M146" s="170">
        <f t="shared" si="12"/>
        <v>0.28858114533682777</v>
      </c>
      <c r="N146" s="301">
        <v>0.47359493910516398</v>
      </c>
      <c r="O146" s="305">
        <f t="shared" si="13"/>
        <v>0</v>
      </c>
      <c r="P146" s="306">
        <f t="shared" si="14"/>
        <v>0</v>
      </c>
      <c r="Q146" s="101"/>
    </row>
    <row r="147" spans="2:17" ht="14.1" customHeight="1">
      <c r="B147" s="211" t="s">
        <v>1018</v>
      </c>
      <c r="C147" s="301">
        <v>8.2000000000000003E-2</v>
      </c>
      <c r="D147" s="302">
        <v>0</v>
      </c>
      <c r="E147" s="302">
        <v>0</v>
      </c>
      <c r="F147" s="301">
        <v>5.1354629999999998E-2</v>
      </c>
      <c r="G147" s="301">
        <v>4.1120999999999998E-2</v>
      </c>
      <c r="H147" s="303">
        <f t="shared" si="10"/>
        <v>3.0645370000000005E-2</v>
      </c>
      <c r="I147" s="42"/>
      <c r="J147" s="304">
        <v>4.1083704000000002E-3</v>
      </c>
      <c r="K147" s="303">
        <f t="shared" si="11"/>
        <v>2.6536999600000007E-2</v>
      </c>
      <c r="L147" s="42"/>
      <c r="M147" s="170">
        <f t="shared" si="12"/>
        <v>0.47846310889448396</v>
      </c>
      <c r="N147" s="301">
        <v>8.8145430306639405E-2</v>
      </c>
      <c r="O147" s="305">
        <f t="shared" si="13"/>
        <v>0</v>
      </c>
      <c r="P147" s="306">
        <f t="shared" si="14"/>
        <v>0</v>
      </c>
      <c r="Q147" s="101"/>
    </row>
    <row r="148" spans="2:17" ht="14.1" customHeight="1">
      <c r="B148" s="211" t="s">
        <v>1019</v>
      </c>
      <c r="C148" s="301">
        <v>4.8830990000000001E-3</v>
      </c>
      <c r="D148" s="302">
        <v>0</v>
      </c>
      <c r="E148" s="302">
        <v>0</v>
      </c>
      <c r="F148" s="301">
        <v>8.4014009999999993E-3</v>
      </c>
      <c r="G148" s="301">
        <v>4.7699999999999999E-3</v>
      </c>
      <c r="H148" s="303">
        <f t="shared" si="10"/>
        <v>-3.5183019999999992E-3</v>
      </c>
      <c r="I148" s="42"/>
      <c r="J148" s="304">
        <v>6.7211208E-4</v>
      </c>
      <c r="K148" s="303">
        <f t="shared" si="11"/>
        <v>-4.1904140799999996E-3</v>
      </c>
      <c r="L148" s="42"/>
      <c r="M148" s="170">
        <f t="shared" si="12"/>
        <v>-0.46182928740540258</v>
      </c>
      <c r="N148" s="301">
        <v>1.9421874474344299E-2</v>
      </c>
      <c r="O148" s="305">
        <f t="shared" si="13"/>
        <v>3.623227169051822E-6</v>
      </c>
      <c r="P148" s="306">
        <f t="shared" si="14"/>
        <v>7.7278468327002492E-5</v>
      </c>
      <c r="Q148" s="101"/>
    </row>
    <row r="149" spans="2:17" ht="14.1" customHeight="1">
      <c r="B149" s="211" t="s">
        <v>1020</v>
      </c>
      <c r="C149" s="301">
        <v>0.20596500000000001</v>
      </c>
      <c r="D149" s="302">
        <v>0</v>
      </c>
      <c r="E149" s="302">
        <v>0</v>
      </c>
      <c r="F149" s="301">
        <v>0.10353972</v>
      </c>
      <c r="G149" s="301">
        <v>0.100524</v>
      </c>
      <c r="H149" s="303">
        <f t="shared" si="10"/>
        <v>0.10242528000000001</v>
      </c>
      <c r="I149" s="42"/>
      <c r="J149" s="304">
        <v>8.2831776000000003E-3</v>
      </c>
      <c r="K149" s="303">
        <f t="shared" si="11"/>
        <v>9.4142102400000011E-2</v>
      </c>
      <c r="L149" s="42"/>
      <c r="M149" s="170">
        <f t="shared" si="12"/>
        <v>0.84188573557407098</v>
      </c>
      <c r="N149" s="301">
        <v>0.15686898613893499</v>
      </c>
      <c r="O149" s="305">
        <f t="shared" si="13"/>
        <v>0</v>
      </c>
      <c r="P149" s="306">
        <f t="shared" si="14"/>
        <v>0</v>
      </c>
      <c r="Q149" s="101"/>
    </row>
    <row r="150" spans="2:17" ht="14.1" customHeight="1">
      <c r="B150" s="211" t="s">
        <v>1021</v>
      </c>
      <c r="C150" s="301">
        <v>0.08</v>
      </c>
      <c r="D150" s="302">
        <v>0</v>
      </c>
      <c r="E150" s="302">
        <v>0</v>
      </c>
      <c r="F150" s="301">
        <v>6.9980490000000006E-2</v>
      </c>
      <c r="G150" s="301">
        <v>4.6582999999999999E-2</v>
      </c>
      <c r="H150" s="303">
        <f t="shared" si="10"/>
        <v>1.0019509999999995E-2</v>
      </c>
      <c r="I150" s="42"/>
      <c r="J150" s="304">
        <v>8.6445920102523801E-3</v>
      </c>
      <c r="K150" s="303">
        <f t="shared" si="11"/>
        <v>1.3749179897476153E-3</v>
      </c>
      <c r="L150" s="42"/>
      <c r="M150" s="170">
        <f t="shared" si="12"/>
        <v>1.7487015016001278E-2</v>
      </c>
      <c r="N150" s="301">
        <v>0.15238701510639399</v>
      </c>
      <c r="O150" s="305">
        <f t="shared" si="13"/>
        <v>0</v>
      </c>
      <c r="P150" s="306">
        <f t="shared" si="14"/>
        <v>0</v>
      </c>
      <c r="Q150" s="101"/>
    </row>
    <row r="151" spans="2:17" ht="14.1" customHeight="1">
      <c r="B151" s="211" t="s">
        <v>1022</v>
      </c>
      <c r="C151" s="301">
        <v>0.47</v>
      </c>
      <c r="D151" s="302">
        <v>0</v>
      </c>
      <c r="E151" s="302">
        <v>0</v>
      </c>
      <c r="F151" s="301">
        <v>0.41997220000000002</v>
      </c>
      <c r="G151" s="301">
        <v>0.32619199999999998</v>
      </c>
      <c r="H151" s="303">
        <f t="shared" si="10"/>
        <v>5.0027799999999956E-2</v>
      </c>
      <c r="I151" s="42"/>
      <c r="J151" s="304">
        <v>3.3597776000000003E-2</v>
      </c>
      <c r="K151" s="303">
        <f t="shared" si="11"/>
        <v>1.6430023999999953E-2</v>
      </c>
      <c r="L151" s="42"/>
      <c r="M151" s="170">
        <f t="shared" si="12"/>
        <v>3.6223790968033458E-2</v>
      </c>
      <c r="N151" s="301">
        <v>0.38694349914270498</v>
      </c>
      <c r="O151" s="305">
        <f t="shared" si="13"/>
        <v>0</v>
      </c>
      <c r="P151" s="306">
        <f t="shared" si="14"/>
        <v>0</v>
      </c>
      <c r="Q151" s="101"/>
    </row>
    <row r="152" spans="2:17" ht="14.1" customHeight="1">
      <c r="B152" s="211" t="s">
        <v>1023</v>
      </c>
      <c r="C152" s="301">
        <v>0.15</v>
      </c>
      <c r="D152" s="302">
        <v>0</v>
      </c>
      <c r="E152" s="302">
        <v>0</v>
      </c>
      <c r="F152" s="301">
        <v>8.7748687000000006E-2</v>
      </c>
      <c r="G152" s="301">
        <v>6.5532999999999994E-2</v>
      </c>
      <c r="H152" s="303">
        <f t="shared" si="10"/>
        <v>6.2251312999999989E-2</v>
      </c>
      <c r="I152" s="42"/>
      <c r="J152" s="304">
        <v>7.0198949600000001E-3</v>
      </c>
      <c r="K152" s="303">
        <f t="shared" si="11"/>
        <v>5.5231418039999987E-2</v>
      </c>
      <c r="L152" s="42"/>
      <c r="M152" s="170">
        <f t="shared" si="12"/>
        <v>0.5828030439804629</v>
      </c>
      <c r="N152" s="301">
        <v>0.177784850957459</v>
      </c>
      <c r="O152" s="305">
        <f t="shared" si="13"/>
        <v>0</v>
      </c>
      <c r="P152" s="306">
        <f t="shared" si="14"/>
        <v>0</v>
      </c>
      <c r="Q152" s="101"/>
    </row>
    <row r="153" spans="2:17" ht="14.1" customHeight="1">
      <c r="B153" s="211" t="s">
        <v>1024</v>
      </c>
      <c r="C153" s="301">
        <v>0.13930000000000001</v>
      </c>
      <c r="D153" s="302">
        <v>0</v>
      </c>
      <c r="E153" s="302">
        <v>0</v>
      </c>
      <c r="F153" s="301">
        <v>0.11383045</v>
      </c>
      <c r="G153" s="301">
        <v>0.110515</v>
      </c>
      <c r="H153" s="303">
        <f t="shared" si="10"/>
        <v>2.5469550000000007E-2</v>
      </c>
      <c r="I153" s="42"/>
      <c r="J153" s="304">
        <v>9.1064360000000007E-3</v>
      </c>
      <c r="K153" s="303">
        <f t="shared" si="11"/>
        <v>1.6363114000000005E-2</v>
      </c>
      <c r="L153" s="42"/>
      <c r="M153" s="170">
        <f t="shared" si="12"/>
        <v>0.1331017445813619</v>
      </c>
      <c r="N153" s="301">
        <v>0.13595312132040999</v>
      </c>
      <c r="O153" s="305">
        <f t="shared" si="13"/>
        <v>0</v>
      </c>
      <c r="P153" s="306">
        <f t="shared" si="14"/>
        <v>0</v>
      </c>
      <c r="Q153" s="101"/>
    </row>
    <row r="154" spans="2:17" ht="14.1" customHeight="1">
      <c r="B154" s="211" t="s">
        <v>1025</v>
      </c>
      <c r="C154" s="301">
        <v>0.92968515213913006</v>
      </c>
      <c r="D154" s="302">
        <v>0</v>
      </c>
      <c r="E154" s="302">
        <v>0</v>
      </c>
      <c r="F154" s="301">
        <v>1.0968786004</v>
      </c>
      <c r="G154" s="301">
        <v>0.87289399999999995</v>
      </c>
      <c r="H154" s="303">
        <f t="shared" si="10"/>
        <v>-0.1671934482608699</v>
      </c>
      <c r="I154" s="42"/>
      <c r="J154" s="304">
        <v>0.104421854999543</v>
      </c>
      <c r="K154" s="303">
        <f t="shared" si="11"/>
        <v>-0.27161530326041289</v>
      </c>
      <c r="L154" s="42"/>
      <c r="M154" s="170">
        <f t="shared" si="12"/>
        <v>-0.22610105743285996</v>
      </c>
      <c r="N154" s="301">
        <v>0.98155165612647599</v>
      </c>
      <c r="O154" s="305">
        <f t="shared" si="13"/>
        <v>1.8311232692823414E-4</v>
      </c>
      <c r="P154" s="306">
        <f t="shared" si="14"/>
        <v>9.3610112777216454E-4</v>
      </c>
      <c r="Q154" s="101"/>
    </row>
    <row r="155" spans="2:17" ht="14.1" customHeight="1">
      <c r="B155" s="211" t="s">
        <v>1026</v>
      </c>
      <c r="C155" s="301">
        <v>1.00831197183099E-3</v>
      </c>
      <c r="D155" s="302">
        <v>0</v>
      </c>
      <c r="E155" s="302">
        <v>0</v>
      </c>
      <c r="F155" s="301">
        <v>2.85749E-2</v>
      </c>
      <c r="G155" s="301">
        <v>2.4830000000000001E-2</v>
      </c>
      <c r="H155" s="303">
        <f t="shared" si="10"/>
        <v>-2.7566588028169012E-2</v>
      </c>
      <c r="I155" s="42"/>
      <c r="J155" s="304">
        <v>2.2859920000000001E-3</v>
      </c>
      <c r="K155" s="303">
        <f t="shared" si="11"/>
        <v>-2.9852580028169012E-2</v>
      </c>
      <c r="L155" s="42"/>
      <c r="M155" s="170">
        <f t="shared" si="12"/>
        <v>-0.96732719288117175</v>
      </c>
      <c r="N155" s="301">
        <v>1.6433893785983599E-2</v>
      </c>
      <c r="O155" s="305">
        <f t="shared" si="13"/>
        <v>3.0658076045823038E-6</v>
      </c>
      <c r="P155" s="306">
        <f t="shared" si="14"/>
        <v>2.8687433109304388E-4</v>
      </c>
      <c r="Q155" s="101"/>
    </row>
    <row r="156" spans="2:17" ht="14.1" customHeight="1">
      <c r="B156" s="211" t="s">
        <v>1027</v>
      </c>
      <c r="C156" s="301">
        <v>0.44034851692307703</v>
      </c>
      <c r="D156" s="302">
        <v>0</v>
      </c>
      <c r="E156" s="302">
        <v>0</v>
      </c>
      <c r="F156" s="301">
        <v>0.79935279000000004</v>
      </c>
      <c r="G156" s="301">
        <v>0.61199300000000001</v>
      </c>
      <c r="H156" s="303">
        <f t="shared" si="10"/>
        <v>-0.35900427307692301</v>
      </c>
      <c r="I156" s="42"/>
      <c r="J156" s="304">
        <v>9.1278689934602905E-2</v>
      </c>
      <c r="K156" s="303">
        <f t="shared" si="11"/>
        <v>-0.45028296301152593</v>
      </c>
      <c r="L156" s="42"/>
      <c r="M156" s="170">
        <f t="shared" si="12"/>
        <v>-0.50557719231369325</v>
      </c>
      <c r="N156" s="301">
        <v>1.00396151128918</v>
      </c>
      <c r="O156" s="305">
        <f t="shared" si="13"/>
        <v>1.8729297366175529E-4</v>
      </c>
      <c r="P156" s="306">
        <f t="shared" si="14"/>
        <v>4.7873638110378803E-3</v>
      </c>
      <c r="Q156" s="101"/>
    </row>
    <row r="157" spans="2:17" ht="14.1" customHeight="1">
      <c r="B157" s="211" t="s">
        <v>1028</v>
      </c>
      <c r="C157" s="301">
        <v>9.0545E-2</v>
      </c>
      <c r="D157" s="302">
        <v>0</v>
      </c>
      <c r="E157" s="302">
        <v>0</v>
      </c>
      <c r="F157" s="301">
        <v>4.7656039999999997E-2</v>
      </c>
      <c r="G157" s="301">
        <v>4.6267999999999997E-2</v>
      </c>
      <c r="H157" s="303">
        <f t="shared" si="10"/>
        <v>4.2888960000000004E-2</v>
      </c>
      <c r="I157" s="42"/>
      <c r="J157" s="304">
        <v>3.8124831999999998E-3</v>
      </c>
      <c r="K157" s="303">
        <f t="shared" si="11"/>
        <v>3.9076476800000003E-2</v>
      </c>
      <c r="L157" s="42"/>
      <c r="M157" s="170">
        <f t="shared" si="12"/>
        <v>0.75923058153726086</v>
      </c>
      <c r="N157" s="301">
        <v>0.129977159943689</v>
      </c>
      <c r="O157" s="305">
        <f t="shared" si="13"/>
        <v>0</v>
      </c>
      <c r="P157" s="306">
        <f t="shared" si="14"/>
        <v>0</v>
      </c>
      <c r="Q157" s="101"/>
    </row>
    <row r="158" spans="2:17" ht="14.1" customHeight="1">
      <c r="B158" s="211" t="s">
        <v>1029</v>
      </c>
      <c r="C158" s="301">
        <v>0.16400000000000001</v>
      </c>
      <c r="D158" s="302">
        <v>0</v>
      </c>
      <c r="E158" s="302">
        <v>0</v>
      </c>
      <c r="F158" s="301">
        <v>0.1927970068</v>
      </c>
      <c r="G158" s="301">
        <v>0.13181799999999999</v>
      </c>
      <c r="H158" s="303">
        <f t="shared" si="10"/>
        <v>-2.8797006799999997E-2</v>
      </c>
      <c r="I158" s="42"/>
      <c r="J158" s="304">
        <v>1.5423760543999999E-2</v>
      </c>
      <c r="K158" s="303">
        <f t="shared" si="11"/>
        <v>-4.4220767343999996E-2</v>
      </c>
      <c r="L158" s="42"/>
      <c r="M158" s="170">
        <f t="shared" si="12"/>
        <v>-0.21237443271421239</v>
      </c>
      <c r="N158" s="301">
        <v>0.28684614608262299</v>
      </c>
      <c r="O158" s="305">
        <f t="shared" si="13"/>
        <v>5.3512278189072966E-5</v>
      </c>
      <c r="P158" s="306">
        <f t="shared" si="14"/>
        <v>2.4135589143114641E-4</v>
      </c>
      <c r="Q158" s="101"/>
    </row>
    <row r="159" spans="2:17" ht="14.1" customHeight="1">
      <c r="B159" s="211" t="s">
        <v>1030</v>
      </c>
      <c r="C159" s="301">
        <v>0.6169</v>
      </c>
      <c r="D159" s="302">
        <v>0</v>
      </c>
      <c r="E159" s="302">
        <v>0</v>
      </c>
      <c r="F159" s="301">
        <v>0.37678018000000002</v>
      </c>
      <c r="G159" s="301">
        <v>0.36580600000000002</v>
      </c>
      <c r="H159" s="303">
        <f t="shared" si="10"/>
        <v>0.24011981999999998</v>
      </c>
      <c r="I159" s="42"/>
      <c r="J159" s="304">
        <v>3.8264065271929402E-2</v>
      </c>
      <c r="K159" s="303">
        <f t="shared" si="11"/>
        <v>0.20185575472807057</v>
      </c>
      <c r="L159" s="42"/>
      <c r="M159" s="170">
        <f t="shared" si="12"/>
        <v>0.48634755698351723</v>
      </c>
      <c r="N159" s="301">
        <v>0.82020069895500103</v>
      </c>
      <c r="O159" s="305">
        <f t="shared" si="13"/>
        <v>0</v>
      </c>
      <c r="P159" s="306">
        <f t="shared" si="14"/>
        <v>0</v>
      </c>
      <c r="Q159" s="101"/>
    </row>
    <row r="160" spans="2:17" ht="14.1" customHeight="1">
      <c r="B160" s="211" t="s">
        <v>1031</v>
      </c>
      <c r="C160" s="301">
        <v>4.1000000000000002E-2</v>
      </c>
      <c r="D160" s="302">
        <v>0</v>
      </c>
      <c r="E160" s="302">
        <v>0</v>
      </c>
      <c r="F160" s="301">
        <v>2.7261298400000002E-2</v>
      </c>
      <c r="G160" s="301">
        <v>1.7527999999999998E-2</v>
      </c>
      <c r="H160" s="303">
        <f t="shared" si="10"/>
        <v>1.37387016E-2</v>
      </c>
      <c r="I160" s="42"/>
      <c r="J160" s="304">
        <v>2.1809038720000001E-3</v>
      </c>
      <c r="K160" s="303">
        <f t="shared" si="11"/>
        <v>1.1557797728E-2</v>
      </c>
      <c r="L160" s="42"/>
      <c r="M160" s="170">
        <f t="shared" si="12"/>
        <v>0.39255887250634264</v>
      </c>
      <c r="N160" s="301">
        <v>2.9879806883606599E-2</v>
      </c>
      <c r="O160" s="305">
        <f t="shared" si="13"/>
        <v>0</v>
      </c>
      <c r="P160" s="306">
        <f t="shared" si="14"/>
        <v>0</v>
      </c>
      <c r="Q160" s="101"/>
    </row>
    <row r="161" spans="2:17" ht="14.1" customHeight="1">
      <c r="B161" s="211" t="s">
        <v>1032</v>
      </c>
      <c r="C161" s="301">
        <v>1.1639999999999999</v>
      </c>
      <c r="D161" s="302">
        <v>0</v>
      </c>
      <c r="E161" s="302">
        <v>0</v>
      </c>
      <c r="F161" s="301">
        <v>0.74489291000000002</v>
      </c>
      <c r="G161" s="301">
        <v>0.72319699999999998</v>
      </c>
      <c r="H161" s="303">
        <f t="shared" si="10"/>
        <v>0.4191070899999999</v>
      </c>
      <c r="I161" s="42"/>
      <c r="J161" s="304">
        <v>5.9591432799999997E-2</v>
      </c>
      <c r="K161" s="303">
        <f t="shared" si="11"/>
        <v>0.35951565719999989</v>
      </c>
      <c r="L161" s="42"/>
      <c r="M161" s="170">
        <f t="shared" si="12"/>
        <v>0.44688956400159274</v>
      </c>
      <c r="N161" s="301">
        <v>1.44767664351074</v>
      </c>
      <c r="O161" s="305">
        <f t="shared" si="13"/>
        <v>0</v>
      </c>
      <c r="P161" s="306">
        <f t="shared" si="14"/>
        <v>0</v>
      </c>
      <c r="Q161" s="101"/>
    </row>
    <row r="162" spans="2:17" ht="14.1" customHeight="1">
      <c r="B162" s="211" t="s">
        <v>1033</v>
      </c>
      <c r="C162" s="301">
        <v>0.54002201061702104</v>
      </c>
      <c r="D162" s="302">
        <v>0</v>
      </c>
      <c r="E162" s="302">
        <v>0</v>
      </c>
      <c r="F162" s="301">
        <v>0.71807366699999997</v>
      </c>
      <c r="G162" s="301">
        <v>0.51641400000000004</v>
      </c>
      <c r="H162" s="303">
        <f t="shared" si="10"/>
        <v>-0.17805165638297893</v>
      </c>
      <c r="I162" s="42"/>
      <c r="J162" s="304">
        <v>5.8547019900242199E-2</v>
      </c>
      <c r="K162" s="303">
        <f t="shared" si="11"/>
        <v>-0.23659867628322112</v>
      </c>
      <c r="L162" s="42"/>
      <c r="M162" s="170">
        <f t="shared" si="12"/>
        <v>-0.30465152457832029</v>
      </c>
      <c r="N162" s="301">
        <v>0.85605646721532902</v>
      </c>
      <c r="O162" s="305">
        <f t="shared" si="13"/>
        <v>1.5970070522051483E-4</v>
      </c>
      <c r="P162" s="306">
        <f t="shared" si="14"/>
        <v>1.4822229916350116E-3</v>
      </c>
      <c r="Q162" s="101"/>
    </row>
    <row r="163" spans="2:17" ht="14.1" customHeight="1">
      <c r="B163" s="211" t="s">
        <v>1034</v>
      </c>
      <c r="C163" s="301">
        <v>0.96592240986867495</v>
      </c>
      <c r="D163" s="302">
        <v>0</v>
      </c>
      <c r="E163" s="302">
        <v>0</v>
      </c>
      <c r="F163" s="301">
        <v>0.86610845999999997</v>
      </c>
      <c r="G163" s="301">
        <v>0.84088200000000002</v>
      </c>
      <c r="H163" s="303">
        <f t="shared" si="10"/>
        <v>9.9813949868674978E-2</v>
      </c>
      <c r="I163" s="42"/>
      <c r="J163" s="304">
        <v>6.9288676800000004E-2</v>
      </c>
      <c r="K163" s="303">
        <f t="shared" si="11"/>
        <v>3.0525273068674974E-2</v>
      </c>
      <c r="L163" s="42"/>
      <c r="M163" s="170">
        <f t="shared" si="12"/>
        <v>3.263348995604385E-2</v>
      </c>
      <c r="N163" s="301">
        <v>1.4840084772520501</v>
      </c>
      <c r="O163" s="305">
        <f t="shared" si="13"/>
        <v>0</v>
      </c>
      <c r="P163" s="306">
        <f t="shared" si="14"/>
        <v>0</v>
      </c>
      <c r="Q163" s="101"/>
    </row>
    <row r="164" spans="2:17" ht="14.1" customHeight="1">
      <c r="B164" s="211" t="s">
        <v>1035</v>
      </c>
      <c r="C164" s="301">
        <v>0.87</v>
      </c>
      <c r="D164" s="302">
        <v>0</v>
      </c>
      <c r="E164" s="302">
        <v>0</v>
      </c>
      <c r="F164" s="301">
        <v>1.0223439000000001</v>
      </c>
      <c r="G164" s="301">
        <v>0.80713000000000001</v>
      </c>
      <c r="H164" s="303">
        <f t="shared" si="10"/>
        <v>-0.15234390000000009</v>
      </c>
      <c r="I164" s="42"/>
      <c r="J164" s="304">
        <v>8.1787512000000007E-2</v>
      </c>
      <c r="K164" s="303">
        <f t="shared" si="11"/>
        <v>-0.23413141200000009</v>
      </c>
      <c r="L164" s="42"/>
      <c r="M164" s="170">
        <f t="shared" si="12"/>
        <v>-0.21205031344584196</v>
      </c>
      <c r="N164" s="301">
        <v>1.59728145629638</v>
      </c>
      <c r="O164" s="305">
        <f t="shared" si="13"/>
        <v>2.9797914597381255E-4</v>
      </c>
      <c r="P164" s="306">
        <f t="shared" si="14"/>
        <v>1.3398732250596351E-3</v>
      </c>
      <c r="Q164" s="101"/>
    </row>
    <row r="165" spans="2:17" ht="14.1" customHeight="1">
      <c r="B165" s="211" t="s">
        <v>1036</v>
      </c>
      <c r="C165" s="301">
        <v>10.4567337776842</v>
      </c>
      <c r="D165" s="302">
        <v>0</v>
      </c>
      <c r="E165" s="302">
        <v>0</v>
      </c>
      <c r="F165" s="301">
        <v>7.9378812239999998</v>
      </c>
      <c r="G165" s="301">
        <v>6.8809649999999998</v>
      </c>
      <c r="H165" s="303">
        <f t="shared" si="10"/>
        <v>2.5188525536841997</v>
      </c>
      <c r="I165" s="42"/>
      <c r="J165" s="304">
        <v>0.63503049791999999</v>
      </c>
      <c r="K165" s="303">
        <f t="shared" si="11"/>
        <v>1.8838220557641998</v>
      </c>
      <c r="L165" s="42"/>
      <c r="M165" s="170">
        <f t="shared" si="12"/>
        <v>0.21974121708817695</v>
      </c>
      <c r="N165" s="301">
        <v>10.747660314594301</v>
      </c>
      <c r="O165" s="305">
        <f t="shared" si="13"/>
        <v>0</v>
      </c>
      <c r="P165" s="306">
        <f t="shared" si="14"/>
        <v>0</v>
      </c>
      <c r="Q165" s="101"/>
    </row>
    <row r="166" spans="2:17" ht="14.1" customHeight="1">
      <c r="B166" s="211" t="s">
        <v>1037</v>
      </c>
      <c r="C166" s="301">
        <v>3.4840032260471201</v>
      </c>
      <c r="D166" s="302">
        <v>0</v>
      </c>
      <c r="E166" s="302">
        <v>0</v>
      </c>
      <c r="F166" s="301">
        <v>3.5463415</v>
      </c>
      <c r="G166" s="301">
        <v>3.4430499999999999</v>
      </c>
      <c r="H166" s="303">
        <f t="shared" si="10"/>
        <v>-6.2338273952879941E-2</v>
      </c>
      <c r="I166" s="42"/>
      <c r="J166" s="304">
        <v>0.28370731999999999</v>
      </c>
      <c r="K166" s="303">
        <f t="shared" si="11"/>
        <v>-0.34604559395287993</v>
      </c>
      <c r="L166" s="42"/>
      <c r="M166" s="170">
        <f t="shared" si="12"/>
        <v>-9.0350178343909446E-2</v>
      </c>
      <c r="N166" s="301">
        <v>5.2748955969739999</v>
      </c>
      <c r="O166" s="305">
        <f t="shared" si="13"/>
        <v>9.840525468391109E-4</v>
      </c>
      <c r="P166" s="306">
        <f t="shared" si="14"/>
        <v>8.0329731991258895E-4</v>
      </c>
      <c r="Q166" s="101"/>
    </row>
    <row r="167" spans="2:17" ht="14.1" customHeight="1">
      <c r="B167" s="211" t="s">
        <v>1038</v>
      </c>
      <c r="C167" s="301">
        <v>0.19</v>
      </c>
      <c r="D167" s="302">
        <v>0</v>
      </c>
      <c r="E167" s="302">
        <v>0</v>
      </c>
      <c r="F167" s="301">
        <v>0.16520046399999999</v>
      </c>
      <c r="G167" s="301">
        <v>0.100243</v>
      </c>
      <c r="H167" s="303">
        <f t="shared" si="10"/>
        <v>2.4799536000000011E-2</v>
      </c>
      <c r="I167" s="42"/>
      <c r="J167" s="304">
        <v>1.3216037119999999E-2</v>
      </c>
      <c r="K167" s="303">
        <f t="shared" si="11"/>
        <v>1.1583498880000011E-2</v>
      </c>
      <c r="L167" s="42"/>
      <c r="M167" s="170">
        <f t="shared" si="12"/>
        <v>6.4923921314930064E-2</v>
      </c>
      <c r="N167" s="301">
        <v>0.312514339944306</v>
      </c>
      <c r="O167" s="305">
        <f t="shared" si="13"/>
        <v>0</v>
      </c>
      <c r="P167" s="306">
        <f t="shared" si="14"/>
        <v>0</v>
      </c>
      <c r="Q167" s="101"/>
    </row>
    <row r="168" spans="2:17" ht="14.1" customHeight="1">
      <c r="B168" s="211" t="s">
        <v>1039</v>
      </c>
      <c r="C168" s="301">
        <v>3.30132903307365</v>
      </c>
      <c r="D168" s="302">
        <v>0</v>
      </c>
      <c r="E168" s="302">
        <v>0</v>
      </c>
      <c r="F168" s="301">
        <v>2.9694312900000002</v>
      </c>
      <c r="G168" s="301">
        <v>2.882943</v>
      </c>
      <c r="H168" s="303">
        <f t="shared" si="10"/>
        <v>0.33189774307364983</v>
      </c>
      <c r="I168" s="42"/>
      <c r="J168" s="304">
        <v>0.66256120447690303</v>
      </c>
      <c r="K168" s="303">
        <f t="shared" si="11"/>
        <v>-0.3306634614032532</v>
      </c>
      <c r="L168" s="42"/>
      <c r="M168" s="170">
        <f t="shared" si="12"/>
        <v>-9.104189006615139E-2</v>
      </c>
      <c r="N168" s="301">
        <v>6.8123129117219303</v>
      </c>
      <c r="O168" s="305">
        <f t="shared" si="13"/>
        <v>1.2708638014542997E-3</v>
      </c>
      <c r="P168" s="306">
        <f t="shared" si="14"/>
        <v>1.0533714425432085E-3</v>
      </c>
      <c r="Q168" s="101"/>
    </row>
    <row r="169" spans="2:17" ht="14.1" customHeight="1">
      <c r="B169" s="211" t="s">
        <v>1040</v>
      </c>
      <c r="C169" s="301">
        <v>9.8586382813999993</v>
      </c>
      <c r="D169" s="302">
        <v>0</v>
      </c>
      <c r="E169" s="302">
        <v>0</v>
      </c>
      <c r="F169" s="301">
        <v>8.4448453699999995</v>
      </c>
      <c r="G169" s="301">
        <v>8.1988789999999998</v>
      </c>
      <c r="H169" s="303">
        <f t="shared" si="10"/>
        <v>1.4137929113999999</v>
      </c>
      <c r="I169" s="42"/>
      <c r="J169" s="304">
        <v>0.67558762959999996</v>
      </c>
      <c r="K169" s="303">
        <f t="shared" si="11"/>
        <v>0.73820528179999989</v>
      </c>
      <c r="L169" s="42"/>
      <c r="M169" s="170">
        <f t="shared" si="12"/>
        <v>8.093971874278072E-2</v>
      </c>
      <c r="N169" s="301">
        <v>12.7021406909919</v>
      </c>
      <c r="O169" s="305">
        <f t="shared" si="13"/>
        <v>0</v>
      </c>
      <c r="P169" s="306">
        <f t="shared" si="14"/>
        <v>0</v>
      </c>
      <c r="Q169" s="101"/>
    </row>
    <row r="170" spans="2:17" ht="14.1" customHeight="1">
      <c r="B170" s="211" t="s">
        <v>1041</v>
      </c>
      <c r="C170" s="301">
        <v>0.60097999999999996</v>
      </c>
      <c r="D170" s="302">
        <v>0</v>
      </c>
      <c r="E170" s="302">
        <v>0</v>
      </c>
      <c r="F170" s="301">
        <v>0.52847960999999999</v>
      </c>
      <c r="G170" s="301">
        <v>0.51308699999999996</v>
      </c>
      <c r="H170" s="303">
        <f t="shared" si="10"/>
        <v>7.250038999999997E-2</v>
      </c>
      <c r="I170" s="42"/>
      <c r="J170" s="304">
        <v>4.22783688E-2</v>
      </c>
      <c r="K170" s="303">
        <f t="shared" si="11"/>
        <v>3.022202119999997E-2</v>
      </c>
      <c r="L170" s="42"/>
      <c r="M170" s="170">
        <f t="shared" si="12"/>
        <v>5.2950676683558205E-2</v>
      </c>
      <c r="N170" s="301">
        <v>1.0516453721894801</v>
      </c>
      <c r="O170" s="305">
        <f t="shared" si="13"/>
        <v>0</v>
      </c>
      <c r="P170" s="306">
        <f t="shared" si="14"/>
        <v>0</v>
      </c>
      <c r="Q170" s="101"/>
    </row>
    <row r="171" spans="2:17" ht="14.1" customHeight="1">
      <c r="B171" s="211" t="s">
        <v>1042</v>
      </c>
      <c r="C171" s="301">
        <v>0.27320978884507002</v>
      </c>
      <c r="D171" s="302">
        <v>0</v>
      </c>
      <c r="E171" s="302">
        <v>0</v>
      </c>
      <c r="F171" s="301">
        <v>0.32811844800000001</v>
      </c>
      <c r="G171" s="301">
        <v>0.20957999999999999</v>
      </c>
      <c r="H171" s="303">
        <f t="shared" si="10"/>
        <v>-5.4908659154929984E-2</v>
      </c>
      <c r="I171" s="42"/>
      <c r="J171" s="304">
        <v>2.6249475840000001E-2</v>
      </c>
      <c r="K171" s="303">
        <f t="shared" si="11"/>
        <v>-8.1158134994929992E-2</v>
      </c>
      <c r="L171" s="42"/>
      <c r="M171" s="170">
        <f t="shared" si="12"/>
        <v>-0.22902223800473984</v>
      </c>
      <c r="N171" s="301">
        <v>0.41951653242523701</v>
      </c>
      <c r="O171" s="305">
        <f t="shared" si="13"/>
        <v>7.8262461234491373E-5</v>
      </c>
      <c r="P171" s="306">
        <f t="shared" si="14"/>
        <v>4.1049588719516264E-4</v>
      </c>
      <c r="Q171" s="101"/>
    </row>
    <row r="172" spans="2:17" ht="14.1" customHeight="1">
      <c r="B172" s="211" t="s">
        <v>1043</v>
      </c>
      <c r="C172" s="301">
        <v>1.02684747671579</v>
      </c>
      <c r="D172" s="302">
        <v>0</v>
      </c>
      <c r="E172" s="302">
        <v>0</v>
      </c>
      <c r="F172" s="301">
        <v>0.66132394240000003</v>
      </c>
      <c r="G172" s="301">
        <v>0.50161100000000003</v>
      </c>
      <c r="H172" s="303">
        <f t="shared" si="10"/>
        <v>0.36552353431578999</v>
      </c>
      <c r="I172" s="42"/>
      <c r="J172" s="304">
        <v>6.3302378640849699E-2</v>
      </c>
      <c r="K172" s="303">
        <f t="shared" si="11"/>
        <v>0.30222115567494029</v>
      </c>
      <c r="L172" s="42"/>
      <c r="M172" s="170">
        <f t="shared" si="12"/>
        <v>0.41707173324980978</v>
      </c>
      <c r="N172" s="301">
        <v>0.96978265773258798</v>
      </c>
      <c r="O172" s="305">
        <f t="shared" si="13"/>
        <v>0</v>
      </c>
      <c r="P172" s="306">
        <f t="shared" si="14"/>
        <v>0</v>
      </c>
      <c r="Q172" s="101"/>
    </row>
    <row r="173" spans="2:17" ht="14.1" customHeight="1">
      <c r="B173" s="211" t="s">
        <v>1044</v>
      </c>
      <c r="C173" s="301">
        <v>0.2</v>
      </c>
      <c r="D173" s="302">
        <v>0</v>
      </c>
      <c r="E173" s="302">
        <v>0</v>
      </c>
      <c r="F173" s="301">
        <v>0.19806914419999999</v>
      </c>
      <c r="G173" s="301">
        <v>0.14679400000000001</v>
      </c>
      <c r="H173" s="303">
        <f t="shared" si="10"/>
        <v>1.9308558000000198E-3</v>
      </c>
      <c r="I173" s="42"/>
      <c r="J173" s="304">
        <v>1.5845531536000001E-2</v>
      </c>
      <c r="K173" s="303">
        <f t="shared" si="11"/>
        <v>-1.3914675735999981E-2</v>
      </c>
      <c r="L173" s="42"/>
      <c r="M173" s="170">
        <f t="shared" si="12"/>
        <v>-6.5047784534300004E-2</v>
      </c>
      <c r="N173" s="301">
        <v>0.37202874847195899</v>
      </c>
      <c r="O173" s="305">
        <f t="shared" si="13"/>
        <v>6.9403428124949622E-5</v>
      </c>
      <c r="P173" s="306">
        <f t="shared" si="14"/>
        <v>2.9366077566497377E-5</v>
      </c>
      <c r="Q173" s="101"/>
    </row>
    <row r="174" spans="2:17" ht="14.1" customHeight="1">
      <c r="B174" s="211" t="s">
        <v>1045</v>
      </c>
      <c r="C174" s="301">
        <v>2.299183565E-2</v>
      </c>
      <c r="D174" s="302">
        <v>0</v>
      </c>
      <c r="E174" s="302">
        <v>0</v>
      </c>
      <c r="F174" s="301">
        <v>2.1749459400000001E-2</v>
      </c>
      <c r="G174" s="301">
        <v>1.4463E-2</v>
      </c>
      <c r="H174" s="303">
        <f t="shared" si="10"/>
        <v>1.2423762499999998E-3</v>
      </c>
      <c r="I174" s="42"/>
      <c r="J174" s="304">
        <v>1.739956752E-3</v>
      </c>
      <c r="K174" s="303">
        <f t="shared" si="11"/>
        <v>-4.9758050200000023E-4</v>
      </c>
      <c r="L174" s="42"/>
      <c r="M174" s="170">
        <f t="shared" si="12"/>
        <v>-2.1183178789126005E-2</v>
      </c>
      <c r="N174" s="301">
        <v>3.68221243519474E-2</v>
      </c>
      <c r="O174" s="305">
        <f t="shared" si="13"/>
        <v>6.8693123081614781E-6</v>
      </c>
      <c r="P174" s="306">
        <f t="shared" si="14"/>
        <v>3.0824463410756052E-7</v>
      </c>
      <c r="Q174" s="101"/>
    </row>
    <row r="175" spans="2:17" ht="14.1" customHeight="1">
      <c r="B175" s="211" t="s">
        <v>1046</v>
      </c>
      <c r="C175" s="301">
        <v>7.0644567915789498</v>
      </c>
      <c r="D175" s="302">
        <v>0</v>
      </c>
      <c r="E175" s="302">
        <v>0</v>
      </c>
      <c r="F175" s="301">
        <v>7.8104859600000003</v>
      </c>
      <c r="G175" s="301">
        <v>6.3451320000000004</v>
      </c>
      <c r="H175" s="303">
        <f t="shared" si="10"/>
        <v>-0.74602916842105049</v>
      </c>
      <c r="I175" s="42"/>
      <c r="J175" s="304">
        <v>0.62483887680000005</v>
      </c>
      <c r="K175" s="303">
        <f t="shared" si="11"/>
        <v>-1.3708680452210507</v>
      </c>
      <c r="L175" s="42"/>
      <c r="M175" s="170">
        <f t="shared" si="12"/>
        <v>-0.16251514574050466</v>
      </c>
      <c r="N175" s="301">
        <v>13.595940798356001</v>
      </c>
      <c r="O175" s="305">
        <f t="shared" si="13"/>
        <v>2.5363762985131065E-3</v>
      </c>
      <c r="P175" s="306">
        <f t="shared" si="14"/>
        <v>6.6988672186042656E-3</v>
      </c>
      <c r="Q175" s="101"/>
    </row>
    <row r="176" spans="2:17" ht="14.1" customHeight="1">
      <c r="B176" s="211" t="s">
        <v>1047</v>
      </c>
      <c r="C176" s="301">
        <v>1.45640611764705E-3</v>
      </c>
      <c r="D176" s="302">
        <v>0</v>
      </c>
      <c r="E176" s="302">
        <v>0</v>
      </c>
      <c r="F176" s="301">
        <v>6.664512E-3</v>
      </c>
      <c r="G176" s="301">
        <v>4.0439999999999999E-3</v>
      </c>
      <c r="H176" s="303">
        <f t="shared" si="10"/>
        <v>-5.2081058823529505E-3</v>
      </c>
      <c r="I176" s="42"/>
      <c r="J176" s="304">
        <v>5.3316096000000004E-4</v>
      </c>
      <c r="K176" s="303">
        <f t="shared" si="11"/>
        <v>-5.7412668423529505E-3</v>
      </c>
      <c r="L176" s="42"/>
      <c r="M176" s="170">
        <f t="shared" si="12"/>
        <v>-0.79765597496012797</v>
      </c>
      <c r="N176" s="301">
        <v>1.1138733735051601E-2</v>
      </c>
      <c r="O176" s="305">
        <f t="shared" si="13"/>
        <v>2.0779746440532777E-6</v>
      </c>
      <c r="P176" s="306">
        <f t="shared" si="14"/>
        <v>1.322121870172312E-4</v>
      </c>
      <c r="Q176" s="101"/>
    </row>
    <row r="177" spans="2:17" ht="14.1" customHeight="1">
      <c r="B177" s="211" t="s">
        <v>1048</v>
      </c>
      <c r="C177" s="301">
        <v>0.12338207316666699</v>
      </c>
      <c r="D177" s="302">
        <v>0</v>
      </c>
      <c r="E177" s="302">
        <v>0</v>
      </c>
      <c r="F177" s="301">
        <v>0.24844866900000001</v>
      </c>
      <c r="G177" s="301">
        <v>0.197715</v>
      </c>
      <c r="H177" s="303">
        <f t="shared" si="10"/>
        <v>-0.12506659583333302</v>
      </c>
      <c r="I177" s="42"/>
      <c r="J177" s="304">
        <v>2.1087526546257101E-2</v>
      </c>
      <c r="K177" s="303">
        <f t="shared" si="11"/>
        <v>-0.14615412237959011</v>
      </c>
      <c r="L177" s="42"/>
      <c r="M177" s="170">
        <f t="shared" si="12"/>
        <v>-0.54224302633412924</v>
      </c>
      <c r="N177" s="301">
        <v>0.37523498149127399</v>
      </c>
      <c r="O177" s="305">
        <f t="shared" si="13"/>
        <v>7.0001563521264682E-5</v>
      </c>
      <c r="P177" s="306">
        <f t="shared" si="14"/>
        <v>2.0582384690807703E-3</v>
      </c>
      <c r="Q177" s="101"/>
    </row>
    <row r="178" spans="2:17" ht="14.1" customHeight="1">
      <c r="B178" s="211" t="s">
        <v>1049</v>
      </c>
      <c r="C178" s="301">
        <v>13.871</v>
      </c>
      <c r="D178" s="302">
        <v>0</v>
      </c>
      <c r="E178" s="302">
        <v>0</v>
      </c>
      <c r="F178" s="301">
        <v>9.4471157100000003</v>
      </c>
      <c r="G178" s="301">
        <v>9.1719570000000008</v>
      </c>
      <c r="H178" s="303">
        <f t="shared" si="10"/>
        <v>4.4238842900000002</v>
      </c>
      <c r="I178" s="42"/>
      <c r="J178" s="304">
        <v>2.6884647198710301</v>
      </c>
      <c r="K178" s="303">
        <f t="shared" si="11"/>
        <v>1.7354195701289701</v>
      </c>
      <c r="L178" s="42"/>
      <c r="M178" s="170">
        <f t="shared" si="12"/>
        <v>0.14300260133065701</v>
      </c>
      <c r="N178" s="301">
        <v>19.784559693854298</v>
      </c>
      <c r="O178" s="305">
        <f t="shared" si="13"/>
        <v>0</v>
      </c>
      <c r="P178" s="306">
        <f t="shared" si="14"/>
        <v>0</v>
      </c>
      <c r="Q178" s="101"/>
    </row>
    <row r="179" spans="2:17" ht="14.1" customHeight="1">
      <c r="B179" s="211" t="s">
        <v>1050</v>
      </c>
      <c r="C179" s="301">
        <v>225.589619501556</v>
      </c>
      <c r="D179" s="302">
        <v>0</v>
      </c>
      <c r="E179" s="302">
        <v>0</v>
      </c>
      <c r="F179" s="301">
        <v>193.86539798999999</v>
      </c>
      <c r="G179" s="301">
        <v>188.21883299999999</v>
      </c>
      <c r="H179" s="303">
        <f t="shared" si="10"/>
        <v>31.72422151155601</v>
      </c>
      <c r="I179" s="42"/>
      <c r="J179" s="304">
        <v>15.910411955743999</v>
      </c>
      <c r="K179" s="303">
        <f t="shared" si="11"/>
        <v>15.813809555812011</v>
      </c>
      <c r="L179" s="42"/>
      <c r="M179" s="170">
        <f t="shared" si="12"/>
        <v>7.5384333207446863E-2</v>
      </c>
      <c r="N179" s="301">
        <v>703.60126085478203</v>
      </c>
      <c r="O179" s="305">
        <f t="shared" si="13"/>
        <v>0</v>
      </c>
      <c r="P179" s="306">
        <f t="shared" si="14"/>
        <v>0</v>
      </c>
      <c r="Q179" s="101"/>
    </row>
    <row r="180" spans="2:17" ht="14.1" customHeight="1">
      <c r="B180" s="211" t="s">
        <v>1051</v>
      </c>
      <c r="C180" s="301">
        <v>614.17738099999997</v>
      </c>
      <c r="D180" s="302">
        <v>0</v>
      </c>
      <c r="E180" s="302">
        <v>0</v>
      </c>
      <c r="F180" s="301">
        <v>404.73720529000002</v>
      </c>
      <c r="G180" s="301">
        <v>392.94874299999998</v>
      </c>
      <c r="H180" s="303">
        <f t="shared" si="10"/>
        <v>209.44017570999995</v>
      </c>
      <c r="I180" s="42"/>
      <c r="J180" s="304">
        <v>32.378976423200001</v>
      </c>
      <c r="K180" s="303">
        <f t="shared" si="11"/>
        <v>177.06119928679993</v>
      </c>
      <c r="L180" s="42"/>
      <c r="M180" s="170">
        <f t="shared" si="12"/>
        <v>0.40506667722260864</v>
      </c>
      <c r="N180" s="301">
        <v>1338.66150175091</v>
      </c>
      <c r="O180" s="305">
        <f t="shared" si="13"/>
        <v>0</v>
      </c>
      <c r="P180" s="306">
        <f t="shared" si="14"/>
        <v>0</v>
      </c>
      <c r="Q180" s="101"/>
    </row>
    <row r="181" spans="2:17" ht="14.1" customHeight="1">
      <c r="B181" s="211" t="s">
        <v>1052</v>
      </c>
      <c r="C181" s="301">
        <v>9.9960334326469393</v>
      </c>
      <c r="D181" s="302">
        <v>0</v>
      </c>
      <c r="E181" s="302">
        <v>0</v>
      </c>
      <c r="F181" s="301">
        <v>8.4671561999999998</v>
      </c>
      <c r="G181" s="301">
        <v>8.2205399999999997</v>
      </c>
      <c r="H181" s="303">
        <f t="shared" si="10"/>
        <v>1.5288772326469395</v>
      </c>
      <c r="I181" s="42"/>
      <c r="J181" s="304">
        <v>0.77748800228135995</v>
      </c>
      <c r="K181" s="303">
        <f t="shared" si="11"/>
        <v>0.75138923036557959</v>
      </c>
      <c r="L181" s="42"/>
      <c r="M181" s="170">
        <f t="shared" si="12"/>
        <v>8.1278328719255027E-2</v>
      </c>
      <c r="N181" s="301">
        <v>21.906392548739198</v>
      </c>
      <c r="O181" s="305">
        <f t="shared" si="13"/>
        <v>0</v>
      </c>
      <c r="P181" s="306">
        <f t="shared" si="14"/>
        <v>0</v>
      </c>
      <c r="Q181" s="101"/>
    </row>
    <row r="182" spans="2:17" ht="14.1" customHeight="1">
      <c r="B182" s="211" t="s">
        <v>1053</v>
      </c>
      <c r="C182" s="301">
        <v>22.304170546261201</v>
      </c>
      <c r="D182" s="302">
        <v>0</v>
      </c>
      <c r="E182" s="302">
        <v>0</v>
      </c>
      <c r="F182" s="301">
        <v>12.044873559999999</v>
      </c>
      <c r="G182" s="301">
        <v>11.694051999999999</v>
      </c>
      <c r="H182" s="303">
        <f t="shared" si="10"/>
        <v>10.259296986261202</v>
      </c>
      <c r="I182" s="42"/>
      <c r="J182" s="304">
        <v>1.0354790784105801</v>
      </c>
      <c r="K182" s="303">
        <f t="shared" si="11"/>
        <v>9.2238179078506217</v>
      </c>
      <c r="L182" s="42"/>
      <c r="M182" s="170">
        <f t="shared" si="12"/>
        <v>0.70516584398227866</v>
      </c>
      <c r="N182" s="301">
        <v>49.640212053063301</v>
      </c>
      <c r="O182" s="305">
        <f t="shared" si="13"/>
        <v>0</v>
      </c>
      <c r="P182" s="306">
        <f t="shared" si="14"/>
        <v>0</v>
      </c>
      <c r="Q182" s="101"/>
    </row>
    <row r="183" spans="2:17" ht="14.1" customHeight="1">
      <c r="B183" s="211" t="s">
        <v>1054</v>
      </c>
      <c r="C183" s="301">
        <v>22.795000000000002</v>
      </c>
      <c r="D183" s="302">
        <v>0</v>
      </c>
      <c r="E183" s="302">
        <v>0</v>
      </c>
      <c r="F183" s="301">
        <v>15.34367413</v>
      </c>
      <c r="G183" s="301">
        <v>14.896770999999999</v>
      </c>
      <c r="H183" s="303">
        <f t="shared" si="10"/>
        <v>7.4513258700000016</v>
      </c>
      <c r="I183" s="42"/>
      <c r="J183" s="304">
        <v>1.5275133635321201</v>
      </c>
      <c r="K183" s="303">
        <f t="shared" si="11"/>
        <v>5.9238125064678817</v>
      </c>
      <c r="L183" s="42"/>
      <c r="M183" s="170">
        <f t="shared" si="12"/>
        <v>0.35112006838516163</v>
      </c>
      <c r="N183" s="301">
        <v>48.539793279229201</v>
      </c>
      <c r="O183" s="305">
        <f t="shared" si="13"/>
        <v>0</v>
      </c>
      <c r="P183" s="306">
        <f t="shared" si="14"/>
        <v>0</v>
      </c>
      <c r="Q183" s="101"/>
    </row>
    <row r="184" spans="2:17" ht="14.1" customHeight="1">
      <c r="B184" s="211" t="s">
        <v>1055</v>
      </c>
      <c r="C184" s="301">
        <v>1.8812055102040801E-3</v>
      </c>
      <c r="D184" s="302">
        <v>0</v>
      </c>
      <c r="E184" s="302">
        <v>0</v>
      </c>
      <c r="F184" s="301">
        <v>9.3318000000000003E-4</v>
      </c>
      <c r="G184" s="301">
        <v>9.0600000000000001E-4</v>
      </c>
      <c r="H184" s="303">
        <f t="shared" si="10"/>
        <v>9.4802551020408007E-4</v>
      </c>
      <c r="I184" s="42"/>
      <c r="J184" s="304">
        <v>7.4654399999999995E-5</v>
      </c>
      <c r="K184" s="303">
        <f t="shared" si="11"/>
        <v>8.7337111020408008E-4</v>
      </c>
      <c r="L184" s="42"/>
      <c r="M184" s="170">
        <f t="shared" si="12"/>
        <v>0.86658196049279523</v>
      </c>
      <c r="N184" s="301">
        <v>1.49399034418033E-3</v>
      </c>
      <c r="O184" s="305">
        <f t="shared" si="13"/>
        <v>0</v>
      </c>
      <c r="P184" s="306">
        <f t="shared" si="14"/>
        <v>0</v>
      </c>
      <c r="Q184" s="101"/>
    </row>
    <row r="185" spans="2:17" ht="14.1" customHeight="1">
      <c r="B185" s="211" t="s">
        <v>1056</v>
      </c>
      <c r="C185" s="301">
        <v>1.4999999999999999E-2</v>
      </c>
      <c r="D185" s="302">
        <v>0</v>
      </c>
      <c r="E185" s="302">
        <v>0</v>
      </c>
      <c r="F185" s="301">
        <v>1.0770627600000001E-2</v>
      </c>
      <c r="G185" s="301">
        <v>5.6220000000000003E-3</v>
      </c>
      <c r="H185" s="303">
        <f t="shared" si="10"/>
        <v>4.2293723999999987E-3</v>
      </c>
      <c r="I185" s="42"/>
      <c r="J185" s="304">
        <v>8.6165020799999997E-4</v>
      </c>
      <c r="K185" s="303">
        <f t="shared" si="11"/>
        <v>3.3677221919999989E-3</v>
      </c>
      <c r="L185" s="42"/>
      <c r="M185" s="170">
        <f t="shared" si="12"/>
        <v>0.28951528218178185</v>
      </c>
      <c r="N185" s="301">
        <v>3.2867787571967198E-2</v>
      </c>
      <c r="O185" s="305">
        <f t="shared" si="13"/>
        <v>0</v>
      </c>
      <c r="P185" s="306">
        <f t="shared" si="14"/>
        <v>0</v>
      </c>
      <c r="Q185" s="101"/>
    </row>
    <row r="186" spans="2:17" ht="14.1" customHeight="1">
      <c r="B186" s="211" t="s">
        <v>1057</v>
      </c>
      <c r="C186" s="301">
        <v>5.8014542363636302E-3</v>
      </c>
      <c r="D186" s="302">
        <v>0</v>
      </c>
      <c r="E186" s="302">
        <v>0</v>
      </c>
      <c r="F186" s="301">
        <v>6.3097800000000001E-3</v>
      </c>
      <c r="G186" s="301">
        <v>6.1260000000000004E-3</v>
      </c>
      <c r="H186" s="303">
        <f t="shared" si="10"/>
        <v>-5.0832576363636986E-4</v>
      </c>
      <c r="I186" s="42"/>
      <c r="J186" s="304">
        <v>5.0478239999999998E-4</v>
      </c>
      <c r="K186" s="303">
        <f t="shared" si="11"/>
        <v>-1.0131081636363698E-3</v>
      </c>
      <c r="L186" s="42"/>
      <c r="M186" s="170">
        <f t="shared" si="12"/>
        <v>-0.14866811750617617</v>
      </c>
      <c r="N186" s="301">
        <v>2.2277467470103202E-2</v>
      </c>
      <c r="O186" s="305">
        <f t="shared" si="13"/>
        <v>4.1559492881065554E-6</v>
      </c>
      <c r="P186" s="306">
        <f t="shared" si="14"/>
        <v>9.1855660435846386E-6</v>
      </c>
      <c r="Q186" s="101"/>
    </row>
    <row r="187" spans="2:17" ht="14.1" customHeight="1">
      <c r="B187" s="211" t="s">
        <v>1058</v>
      </c>
      <c r="C187" s="301">
        <v>17.988298185106402</v>
      </c>
      <c r="D187" s="302">
        <v>0</v>
      </c>
      <c r="E187" s="302">
        <v>0</v>
      </c>
      <c r="F187" s="301">
        <v>14.7384451</v>
      </c>
      <c r="G187" s="301">
        <v>14.30917</v>
      </c>
      <c r="H187" s="303">
        <f t="shared" si="10"/>
        <v>3.2498530851064018</v>
      </c>
      <c r="I187" s="42"/>
      <c r="J187" s="304">
        <v>1.3155611402646199</v>
      </c>
      <c r="K187" s="303">
        <f t="shared" si="11"/>
        <v>1.9342919448417819</v>
      </c>
      <c r="L187" s="42"/>
      <c r="M187" s="170">
        <f t="shared" si="12"/>
        <v>0.12048655742953659</v>
      </c>
      <c r="N187" s="301">
        <v>34.373385226418598</v>
      </c>
      <c r="O187" s="305">
        <f t="shared" si="13"/>
        <v>0</v>
      </c>
      <c r="P187" s="306">
        <f t="shared" si="14"/>
        <v>0</v>
      </c>
      <c r="Q187" s="101"/>
    </row>
    <row r="188" spans="2:17" ht="14.1" customHeight="1">
      <c r="B188" s="211" t="s">
        <v>1059</v>
      </c>
      <c r="C188" s="301">
        <v>87.619446381020396</v>
      </c>
      <c r="D188" s="302">
        <v>0</v>
      </c>
      <c r="E188" s="302">
        <v>0</v>
      </c>
      <c r="F188" s="301">
        <v>86.122637330000003</v>
      </c>
      <c r="G188" s="301">
        <v>83.614210999999997</v>
      </c>
      <c r="H188" s="303">
        <f t="shared" si="10"/>
        <v>1.4968090510203922</v>
      </c>
      <c r="I188" s="42"/>
      <c r="J188" s="304">
        <v>7.6873506126132103</v>
      </c>
      <c r="K188" s="303">
        <f t="shared" si="11"/>
        <v>-6.1905415615928181</v>
      </c>
      <c r="L188" s="42"/>
      <c r="M188" s="170">
        <f t="shared" si="12"/>
        <v>-6.5990218071233356E-2</v>
      </c>
      <c r="N188" s="301">
        <v>202.14099487194599</v>
      </c>
      <c r="O188" s="305">
        <f t="shared" si="13"/>
        <v>3.7710198650839868E-2</v>
      </c>
      <c r="P188" s="306">
        <f t="shared" si="14"/>
        <v>1.6421693697244031E-2</v>
      </c>
      <c r="Q188" s="101"/>
    </row>
    <row r="189" spans="2:17" ht="14.1" customHeight="1">
      <c r="B189" s="211" t="s">
        <v>1060</v>
      </c>
      <c r="C189" s="301">
        <v>4.9598261530612202</v>
      </c>
      <c r="D189" s="302">
        <v>0</v>
      </c>
      <c r="E189" s="302">
        <v>0</v>
      </c>
      <c r="F189" s="301">
        <v>5.1275975000000003</v>
      </c>
      <c r="G189" s="301">
        <v>4.9782500000000001</v>
      </c>
      <c r="H189" s="303">
        <f t="shared" si="10"/>
        <v>-0.16777134693878004</v>
      </c>
      <c r="I189" s="42"/>
      <c r="J189" s="304">
        <v>0.45769197280641299</v>
      </c>
      <c r="K189" s="303">
        <f t="shared" si="11"/>
        <v>-0.62546331974519309</v>
      </c>
      <c r="L189" s="42"/>
      <c r="M189" s="170">
        <f t="shared" si="12"/>
        <v>-0.11198404716361453</v>
      </c>
      <c r="N189" s="301">
        <v>8.3547255140137704</v>
      </c>
      <c r="O189" s="305">
        <f t="shared" si="13"/>
        <v>1.5586069466328955E-3</v>
      </c>
      <c r="P189" s="306">
        <f t="shared" si="14"/>
        <v>1.9545596354057187E-3</v>
      </c>
      <c r="Q189" s="101"/>
    </row>
    <row r="190" spans="2:17" ht="14.1" customHeight="1">
      <c r="B190" s="211" t="s">
        <v>1061</v>
      </c>
      <c r="C190" s="301">
        <v>51.505612053253103</v>
      </c>
      <c r="D190" s="302">
        <v>0</v>
      </c>
      <c r="E190" s="302">
        <v>0</v>
      </c>
      <c r="F190" s="301">
        <v>50.221549580000001</v>
      </c>
      <c r="G190" s="301">
        <v>48.758786000000001</v>
      </c>
      <c r="H190" s="303">
        <f t="shared" si="10"/>
        <v>1.2840624732531012</v>
      </c>
      <c r="I190" s="42"/>
      <c r="J190" s="304">
        <v>4.4828011763141102</v>
      </c>
      <c r="K190" s="303">
        <f t="shared" si="11"/>
        <v>-3.198738703061009</v>
      </c>
      <c r="L190" s="42"/>
      <c r="M190" s="170">
        <f t="shared" si="12"/>
        <v>-5.8473204760442252E-2</v>
      </c>
      <c r="N190" s="301">
        <v>119.655241694035</v>
      </c>
      <c r="O190" s="305">
        <f t="shared" si="13"/>
        <v>2.2322156555896835E-2</v>
      </c>
      <c r="P190" s="306">
        <f t="shared" si="14"/>
        <v>7.6322035379102239E-3</v>
      </c>
      <c r="Q190" s="101"/>
    </row>
    <row r="191" spans="2:17" ht="14.1" customHeight="1">
      <c r="B191" s="211" t="s">
        <v>1062</v>
      </c>
      <c r="C191" s="301">
        <v>51.841830507793198</v>
      </c>
      <c r="D191" s="302">
        <v>0</v>
      </c>
      <c r="E191" s="302">
        <v>0</v>
      </c>
      <c r="F191" s="301">
        <v>61.167128220000002</v>
      </c>
      <c r="G191" s="301">
        <v>51.388474000000002</v>
      </c>
      <c r="H191" s="303">
        <f t="shared" si="10"/>
        <v>-9.3252977122068046</v>
      </c>
      <c r="I191" s="42"/>
      <c r="J191" s="304">
        <v>4.8933702576</v>
      </c>
      <c r="K191" s="303">
        <f t="shared" si="11"/>
        <v>-14.218667969806805</v>
      </c>
      <c r="L191" s="42"/>
      <c r="M191" s="170">
        <f t="shared" si="12"/>
        <v>-0.21523706749848573</v>
      </c>
      <c r="N191" s="301">
        <v>141.59474758355699</v>
      </c>
      <c r="O191" s="305">
        <f t="shared" si="13"/>
        <v>2.6415057780209389E-2</v>
      </c>
      <c r="P191" s="306">
        <f t="shared" si="14"/>
        <v>0.12237302556610441</v>
      </c>
      <c r="Q191" s="101"/>
    </row>
    <row r="192" spans="2:17" ht="14.1" customHeight="1">
      <c r="B192" s="211" t="s">
        <v>1063</v>
      </c>
      <c r="C192" s="301">
        <v>16.782399999999999</v>
      </c>
      <c r="D192" s="302">
        <v>0</v>
      </c>
      <c r="E192" s="302">
        <v>0</v>
      </c>
      <c r="F192" s="301">
        <v>15.884687810000001</v>
      </c>
      <c r="G192" s="301">
        <v>15.422027</v>
      </c>
      <c r="H192" s="303">
        <f t="shared" si="10"/>
        <v>0.89771218999999824</v>
      </c>
      <c r="I192" s="42"/>
      <c r="J192" s="304">
        <v>1.2707750248</v>
      </c>
      <c r="K192" s="303">
        <f t="shared" si="11"/>
        <v>-0.3730628348000018</v>
      </c>
      <c r="L192" s="42"/>
      <c r="M192" s="170">
        <f t="shared" si="12"/>
        <v>-2.1746008160341827E-2</v>
      </c>
      <c r="N192" s="301">
        <v>32.175032251977903</v>
      </c>
      <c r="O192" s="305">
        <f t="shared" si="13"/>
        <v>6.0023789760602258E-3</v>
      </c>
      <c r="P192" s="306">
        <f t="shared" si="14"/>
        <v>2.8384582167609616E-4</v>
      </c>
      <c r="Q192" s="101"/>
    </row>
    <row r="193" spans="2:17" ht="14.1" customHeight="1">
      <c r="B193" s="211" t="s">
        <v>1064</v>
      </c>
      <c r="C193" s="301">
        <v>9.8542622407959204</v>
      </c>
      <c r="D193" s="302">
        <v>0</v>
      </c>
      <c r="E193" s="302">
        <v>0</v>
      </c>
      <c r="F193" s="301">
        <v>14.540305030000001</v>
      </c>
      <c r="G193" s="301">
        <v>14.116801000000001</v>
      </c>
      <c r="H193" s="303">
        <f t="shared" si="10"/>
        <v>-4.6860427892040803</v>
      </c>
      <c r="I193" s="42"/>
      <c r="J193" s="304">
        <v>1.1632244024</v>
      </c>
      <c r="K193" s="303">
        <f t="shared" si="11"/>
        <v>-5.8492671916040804</v>
      </c>
      <c r="L193" s="42"/>
      <c r="M193" s="170">
        <f t="shared" si="12"/>
        <v>-0.37248105381556418</v>
      </c>
      <c r="N193" s="301">
        <v>30.93265869987</v>
      </c>
      <c r="O193" s="305">
        <f t="shared" si="13"/>
        <v>5.7706092972861717E-3</v>
      </c>
      <c r="P193" s="306">
        <f t="shared" si="14"/>
        <v>8.006266567620704E-2</v>
      </c>
      <c r="Q193" s="101"/>
    </row>
    <row r="194" spans="2:17" ht="14.1" customHeight="1">
      <c r="B194" s="211" t="s">
        <v>1065</v>
      </c>
      <c r="C194" s="301">
        <v>9.1256079999999997</v>
      </c>
      <c r="D194" s="302">
        <v>0</v>
      </c>
      <c r="E194" s="302">
        <v>0</v>
      </c>
      <c r="F194" s="301">
        <v>5.4384628299999997</v>
      </c>
      <c r="G194" s="301">
        <v>5.2800609999999999</v>
      </c>
      <c r="H194" s="303">
        <f t="shared" si="10"/>
        <v>3.68714517</v>
      </c>
      <c r="I194" s="42"/>
      <c r="J194" s="304">
        <v>0.43507702640000001</v>
      </c>
      <c r="K194" s="303">
        <f t="shared" si="11"/>
        <v>3.2520681435999998</v>
      </c>
      <c r="L194" s="42"/>
      <c r="M194" s="170">
        <f t="shared" si="12"/>
        <v>0.55368112298692251</v>
      </c>
      <c r="N194" s="301">
        <v>12.7386204254079</v>
      </c>
      <c r="O194" s="305">
        <f t="shared" si="13"/>
        <v>0</v>
      </c>
      <c r="P194" s="306">
        <f t="shared" si="14"/>
        <v>0</v>
      </c>
      <c r="Q194" s="101"/>
    </row>
    <row r="195" spans="2:17" ht="14.1" customHeight="1">
      <c r="B195" s="211" t="s">
        <v>1066</v>
      </c>
      <c r="C195" s="301">
        <v>4.7869576441105304</v>
      </c>
      <c r="D195" s="302">
        <v>0</v>
      </c>
      <c r="E195" s="302">
        <v>0</v>
      </c>
      <c r="F195" s="301">
        <v>4.6157482700000001</v>
      </c>
      <c r="G195" s="301">
        <v>4.4813090000000004</v>
      </c>
      <c r="H195" s="303">
        <f t="shared" si="10"/>
        <v>0.17120937411053028</v>
      </c>
      <c r="I195" s="42"/>
      <c r="J195" s="304">
        <v>0.36925986160000002</v>
      </c>
      <c r="K195" s="303">
        <f t="shared" si="11"/>
        <v>-0.19805048748946974</v>
      </c>
      <c r="L195" s="42"/>
      <c r="M195" s="170">
        <f t="shared" si="12"/>
        <v>-3.9729220547109319E-2</v>
      </c>
      <c r="N195" s="301">
        <v>4.8677294652425296</v>
      </c>
      <c r="O195" s="305">
        <f t="shared" si="13"/>
        <v>9.0809410149152289E-4</v>
      </c>
      <c r="P195" s="306">
        <f t="shared" si="14"/>
        <v>1.4333456873010837E-4</v>
      </c>
      <c r="Q195" s="101"/>
    </row>
    <row r="196" spans="2:17" ht="14.1" customHeight="1">
      <c r="B196" s="211" t="s">
        <v>1067</v>
      </c>
      <c r="C196" s="301">
        <v>4.8499999999999996</v>
      </c>
      <c r="D196" s="302">
        <v>0</v>
      </c>
      <c r="E196" s="302">
        <v>0</v>
      </c>
      <c r="F196" s="301">
        <v>4.6577372500000003</v>
      </c>
      <c r="G196" s="301">
        <v>4.5220750000000001</v>
      </c>
      <c r="H196" s="303">
        <f t="shared" si="10"/>
        <v>0.19226274999999937</v>
      </c>
      <c r="I196" s="42"/>
      <c r="J196" s="304">
        <v>0.37261897999999999</v>
      </c>
      <c r="K196" s="303">
        <f t="shared" si="11"/>
        <v>-0.18035623000000062</v>
      </c>
      <c r="L196" s="42"/>
      <c r="M196" s="170">
        <f t="shared" si="12"/>
        <v>-3.5853570155607167E-2</v>
      </c>
      <c r="N196" s="301">
        <v>12.907055975612399</v>
      </c>
      <c r="O196" s="305">
        <f t="shared" si="13"/>
        <v>2.4078621219124296E-3</v>
      </c>
      <c r="P196" s="306">
        <f t="shared" si="14"/>
        <v>3.0952549715943184E-4</v>
      </c>
      <c r="Q196" s="101"/>
    </row>
    <row r="197" spans="2:17" ht="14.1" customHeight="1">
      <c r="B197" s="211" t="s">
        <v>1068</v>
      </c>
      <c r="C197" s="301">
        <v>121.00796624938999</v>
      </c>
      <c r="D197" s="302">
        <v>0</v>
      </c>
      <c r="E197" s="302">
        <v>0</v>
      </c>
      <c r="F197" s="301">
        <v>98.537497189999996</v>
      </c>
      <c r="G197" s="301">
        <v>95.667473000000001</v>
      </c>
      <c r="H197" s="303">
        <f t="shared" si="10"/>
        <v>22.470469059389998</v>
      </c>
      <c r="I197" s="42"/>
      <c r="J197" s="304">
        <v>7.8829997752000001</v>
      </c>
      <c r="K197" s="303">
        <f t="shared" si="11"/>
        <v>14.587469284189998</v>
      </c>
      <c r="L197" s="42"/>
      <c r="M197" s="170">
        <f t="shared" si="12"/>
        <v>0.13707386922803197</v>
      </c>
      <c r="N197" s="301">
        <v>163.17397614892101</v>
      </c>
      <c r="O197" s="305">
        <f t="shared" si="13"/>
        <v>0</v>
      </c>
      <c r="P197" s="306">
        <f t="shared" si="14"/>
        <v>0</v>
      </c>
      <c r="Q197" s="101"/>
    </row>
    <row r="198" spans="2:17" ht="14.1" customHeight="1">
      <c r="B198" s="211" t="s">
        <v>1069</v>
      </c>
      <c r="C198" s="301">
        <v>62.4011598795461</v>
      </c>
      <c r="D198" s="302">
        <v>0</v>
      </c>
      <c r="E198" s="302">
        <v>0</v>
      </c>
      <c r="F198" s="301">
        <v>72.152441420000002</v>
      </c>
      <c r="G198" s="301">
        <v>70.050914000000006</v>
      </c>
      <c r="H198" s="303">
        <f t="shared" si="10"/>
        <v>-9.7512815404539026</v>
      </c>
      <c r="I198" s="42"/>
      <c r="J198" s="304">
        <v>5.7721953136000002</v>
      </c>
      <c r="K198" s="303">
        <f t="shared" si="11"/>
        <v>-15.523476854053904</v>
      </c>
      <c r="L198" s="42"/>
      <c r="M198" s="170">
        <f t="shared" si="12"/>
        <v>-0.19921141123986019</v>
      </c>
      <c r="N198" s="301">
        <v>172.40435578322101</v>
      </c>
      <c r="O198" s="305">
        <f t="shared" si="13"/>
        <v>3.2162711522093289E-2</v>
      </c>
      <c r="P198" s="306">
        <f t="shared" si="14"/>
        <v>0.12763832008601761</v>
      </c>
      <c r="Q198" s="101"/>
    </row>
    <row r="199" spans="2:17" ht="14.1" customHeight="1">
      <c r="B199" s="211" t="s">
        <v>1070</v>
      </c>
      <c r="C199" s="301">
        <v>150.81445567806301</v>
      </c>
      <c r="D199" s="302">
        <v>0</v>
      </c>
      <c r="E199" s="302">
        <v>0</v>
      </c>
      <c r="F199" s="301">
        <v>127.41436295</v>
      </c>
      <c r="G199" s="301">
        <v>123.703265</v>
      </c>
      <c r="H199" s="303">
        <f t="shared" si="10"/>
        <v>23.400092728063015</v>
      </c>
      <c r="I199" s="42"/>
      <c r="J199" s="304">
        <v>10.425239301796701</v>
      </c>
      <c r="K199" s="303">
        <f t="shared" si="11"/>
        <v>12.974853426266314</v>
      </c>
      <c r="L199" s="42"/>
      <c r="M199" s="170">
        <f t="shared" si="12"/>
        <v>9.4130084636813383E-2</v>
      </c>
      <c r="N199" s="301">
        <v>387.02882238465799</v>
      </c>
      <c r="O199" s="305">
        <f t="shared" si="13"/>
        <v>0</v>
      </c>
      <c r="P199" s="306">
        <f t="shared" si="14"/>
        <v>0</v>
      </c>
      <c r="Q199" s="101"/>
    </row>
    <row r="200" spans="2:17" ht="14.1" customHeight="1">
      <c r="B200" s="211" t="s">
        <v>1071</v>
      </c>
      <c r="C200" s="301">
        <v>13.993</v>
      </c>
      <c r="D200" s="302">
        <v>0</v>
      </c>
      <c r="E200" s="302">
        <v>0</v>
      </c>
      <c r="F200" s="301">
        <v>8.7618649499999997</v>
      </c>
      <c r="G200" s="301">
        <v>8.5066649999999999</v>
      </c>
      <c r="H200" s="303">
        <f t="shared" si="10"/>
        <v>5.2311350500000007</v>
      </c>
      <c r="I200" s="42"/>
      <c r="J200" s="304">
        <v>0.71690927709319996</v>
      </c>
      <c r="K200" s="303">
        <f t="shared" si="11"/>
        <v>4.5142257729068005</v>
      </c>
      <c r="L200" s="42"/>
      <c r="M200" s="170">
        <f t="shared" si="12"/>
        <v>0.47624573228084494</v>
      </c>
      <c r="N200" s="301">
        <v>17.957686090718699</v>
      </c>
      <c r="O200" s="305">
        <f t="shared" si="13"/>
        <v>0</v>
      </c>
      <c r="P200" s="306">
        <f t="shared" si="14"/>
        <v>0</v>
      </c>
      <c r="Q200" s="101"/>
    </row>
    <row r="201" spans="2:17" ht="14.1" customHeight="1">
      <c r="B201" s="211"/>
      <c r="C201" s="307"/>
      <c r="D201" s="307"/>
      <c r="E201" s="307"/>
      <c r="F201" s="307"/>
      <c r="G201" s="307"/>
      <c r="H201" s="303">
        <f t="shared" si="10"/>
        <v>0</v>
      </c>
      <c r="I201" s="42"/>
      <c r="J201" s="17"/>
      <c r="K201" s="303">
        <f t="shared" si="11"/>
        <v>0</v>
      </c>
      <c r="L201" s="42"/>
      <c r="M201" s="170">
        <f t="shared" si="12"/>
        <v>0</v>
      </c>
      <c r="N201" s="307"/>
      <c r="O201" s="305">
        <f t="shared" si="13"/>
        <v>0</v>
      </c>
      <c r="P201" s="306">
        <f t="shared" si="14"/>
        <v>0</v>
      </c>
      <c r="Q201" s="101"/>
    </row>
    <row r="202" spans="2:17" ht="14.1" customHeight="1">
      <c r="B202" s="211"/>
      <c r="C202" s="307"/>
      <c r="D202" s="307"/>
      <c r="E202" s="307"/>
      <c r="F202" s="307"/>
      <c r="G202" s="307"/>
      <c r="H202" s="303">
        <f t="shared" si="10"/>
        <v>0</v>
      </c>
      <c r="I202" s="42"/>
      <c r="J202" s="17"/>
      <c r="K202" s="303">
        <f t="shared" si="11"/>
        <v>0</v>
      </c>
      <c r="L202" s="42"/>
      <c r="M202" s="170">
        <f t="shared" si="12"/>
        <v>0</v>
      </c>
      <c r="N202" s="307"/>
      <c r="O202" s="305">
        <f t="shared" si="13"/>
        <v>0</v>
      </c>
      <c r="P202" s="306">
        <f t="shared" si="14"/>
        <v>0</v>
      </c>
      <c r="Q202" s="101"/>
    </row>
    <row r="203" spans="2:17" ht="14.1" customHeight="1">
      <c r="B203" s="211"/>
      <c r="C203" s="307"/>
      <c r="D203" s="307"/>
      <c r="E203" s="307"/>
      <c r="F203" s="307"/>
      <c r="G203" s="307"/>
      <c r="H203" s="303">
        <f t="shared" si="10"/>
        <v>0</v>
      </c>
      <c r="I203" s="42"/>
      <c r="J203" s="17"/>
      <c r="K203" s="303">
        <f t="shared" si="11"/>
        <v>0</v>
      </c>
      <c r="L203" s="42"/>
      <c r="M203" s="170">
        <f t="shared" si="12"/>
        <v>0</v>
      </c>
      <c r="N203" s="307"/>
      <c r="O203" s="305">
        <f t="shared" si="13"/>
        <v>0</v>
      </c>
      <c r="P203" s="306">
        <f t="shared" si="14"/>
        <v>0</v>
      </c>
      <c r="Q203" s="101"/>
    </row>
    <row r="204" spans="2:17" ht="14.1" customHeight="1">
      <c r="B204" s="211"/>
      <c r="C204" s="307"/>
      <c r="D204" s="307"/>
      <c r="E204" s="307"/>
      <c r="F204" s="307"/>
      <c r="G204" s="307"/>
      <c r="H204" s="303">
        <f t="shared" si="10"/>
        <v>0</v>
      </c>
      <c r="I204" s="42"/>
      <c r="J204" s="17"/>
      <c r="K204" s="303">
        <f t="shared" si="11"/>
        <v>0</v>
      </c>
      <c r="L204" s="42"/>
      <c r="M204" s="170">
        <f t="shared" si="12"/>
        <v>0</v>
      </c>
      <c r="N204" s="307"/>
      <c r="O204" s="305">
        <f t="shared" si="13"/>
        <v>0</v>
      </c>
      <c r="P204" s="306">
        <f t="shared" si="14"/>
        <v>0</v>
      </c>
      <c r="Q204" s="101"/>
    </row>
    <row r="205" spans="2:17" ht="14.1" customHeight="1">
      <c r="B205" s="211"/>
      <c r="C205" s="307"/>
      <c r="D205" s="307"/>
      <c r="E205" s="307"/>
      <c r="F205" s="307"/>
      <c r="G205" s="307"/>
      <c r="H205" s="303">
        <f t="shared" ref="H205:H262" si="15">+C205+D205-E205-F205</f>
        <v>0</v>
      </c>
      <c r="I205" s="42"/>
      <c r="J205" s="17"/>
      <c r="K205" s="303">
        <f t="shared" ref="K205:K262" si="16">+H205-J205</f>
        <v>0</v>
      </c>
      <c r="L205" s="42"/>
      <c r="M205" s="170">
        <f t="shared" ref="M205:M262" si="17">+IF(ISERROR(K205/(F205+J205)),0,K205/(F205+J205))</f>
        <v>0</v>
      </c>
      <c r="N205" s="307"/>
      <c r="O205" s="305">
        <f t="shared" ref="O205:O262" si="18">IF(K205&lt;0,N205/$N$263,0)</f>
        <v>0</v>
      </c>
      <c r="P205" s="306">
        <f t="shared" ref="P205:P262" si="19">(M205^2*O205)*100</f>
        <v>0</v>
      </c>
      <c r="Q205" s="101"/>
    </row>
    <row r="206" spans="2:17" ht="14.1" customHeight="1">
      <c r="B206" s="211"/>
      <c r="C206" s="307"/>
      <c r="D206" s="307"/>
      <c r="E206" s="307"/>
      <c r="F206" s="307"/>
      <c r="G206" s="307"/>
      <c r="H206" s="303">
        <f t="shared" si="15"/>
        <v>0</v>
      </c>
      <c r="I206" s="42"/>
      <c r="J206" s="17"/>
      <c r="K206" s="303">
        <f t="shared" si="16"/>
        <v>0</v>
      </c>
      <c r="L206" s="42"/>
      <c r="M206" s="170">
        <f t="shared" si="17"/>
        <v>0</v>
      </c>
      <c r="N206" s="307"/>
      <c r="O206" s="305">
        <f t="shared" si="18"/>
        <v>0</v>
      </c>
      <c r="P206" s="306">
        <f t="shared" si="19"/>
        <v>0</v>
      </c>
      <c r="Q206" s="101"/>
    </row>
    <row r="207" spans="2:17" ht="14.1" customHeight="1">
      <c r="B207" s="211"/>
      <c r="C207" s="307"/>
      <c r="D207" s="307"/>
      <c r="E207" s="307"/>
      <c r="F207" s="307"/>
      <c r="G207" s="307"/>
      <c r="H207" s="303">
        <f t="shared" si="15"/>
        <v>0</v>
      </c>
      <c r="I207" s="42"/>
      <c r="J207" s="17"/>
      <c r="K207" s="303">
        <f t="shared" si="16"/>
        <v>0</v>
      </c>
      <c r="L207" s="42"/>
      <c r="M207" s="170">
        <f t="shared" si="17"/>
        <v>0</v>
      </c>
      <c r="N207" s="307"/>
      <c r="O207" s="305">
        <f t="shared" si="18"/>
        <v>0</v>
      </c>
      <c r="P207" s="306">
        <f t="shared" si="19"/>
        <v>0</v>
      </c>
      <c r="Q207" s="101"/>
    </row>
    <row r="208" spans="2:17" ht="14.1" customHeight="1">
      <c r="B208" s="211"/>
      <c r="C208" s="307"/>
      <c r="D208" s="307"/>
      <c r="E208" s="307"/>
      <c r="F208" s="307"/>
      <c r="G208" s="307"/>
      <c r="H208" s="303">
        <f t="shared" si="15"/>
        <v>0</v>
      </c>
      <c r="I208" s="42"/>
      <c r="J208" s="17"/>
      <c r="K208" s="303">
        <f t="shared" si="16"/>
        <v>0</v>
      </c>
      <c r="L208" s="42"/>
      <c r="M208" s="170">
        <f t="shared" si="17"/>
        <v>0</v>
      </c>
      <c r="N208" s="307"/>
      <c r="O208" s="305">
        <f t="shared" si="18"/>
        <v>0</v>
      </c>
      <c r="P208" s="306">
        <f t="shared" si="19"/>
        <v>0</v>
      </c>
      <c r="Q208" s="101"/>
    </row>
    <row r="209" spans="2:17" ht="14.1" customHeight="1">
      <c r="B209" s="211"/>
      <c r="C209" s="307"/>
      <c r="D209" s="307"/>
      <c r="E209" s="307"/>
      <c r="F209" s="307"/>
      <c r="G209" s="307"/>
      <c r="H209" s="303">
        <f t="shared" si="15"/>
        <v>0</v>
      </c>
      <c r="I209" s="42"/>
      <c r="J209" s="17"/>
      <c r="K209" s="303">
        <f t="shared" si="16"/>
        <v>0</v>
      </c>
      <c r="L209" s="42"/>
      <c r="M209" s="170">
        <f t="shared" si="17"/>
        <v>0</v>
      </c>
      <c r="N209" s="307"/>
      <c r="O209" s="305">
        <f t="shared" si="18"/>
        <v>0</v>
      </c>
      <c r="P209" s="306">
        <f t="shared" si="19"/>
        <v>0</v>
      </c>
      <c r="Q209" s="101"/>
    </row>
    <row r="210" spans="2:17" ht="14.1" customHeight="1">
      <c r="B210" s="211"/>
      <c r="C210" s="307"/>
      <c r="D210" s="307"/>
      <c r="E210" s="307"/>
      <c r="F210" s="307"/>
      <c r="G210" s="307"/>
      <c r="H210" s="303">
        <f t="shared" si="15"/>
        <v>0</v>
      </c>
      <c r="I210" s="42"/>
      <c r="J210" s="17"/>
      <c r="K210" s="303">
        <f t="shared" si="16"/>
        <v>0</v>
      </c>
      <c r="L210" s="42"/>
      <c r="M210" s="170">
        <f t="shared" si="17"/>
        <v>0</v>
      </c>
      <c r="N210" s="307"/>
      <c r="O210" s="305">
        <f t="shared" si="18"/>
        <v>0</v>
      </c>
      <c r="P210" s="306">
        <f t="shared" si="19"/>
        <v>0</v>
      </c>
      <c r="Q210" s="101"/>
    </row>
    <row r="211" spans="2:17" ht="14.1" customHeight="1">
      <c r="B211" s="211"/>
      <c r="C211" s="307"/>
      <c r="D211" s="307"/>
      <c r="E211" s="307"/>
      <c r="F211" s="307"/>
      <c r="G211" s="307"/>
      <c r="H211" s="303">
        <f t="shared" si="15"/>
        <v>0</v>
      </c>
      <c r="I211" s="42"/>
      <c r="J211" s="17"/>
      <c r="K211" s="303">
        <f t="shared" si="16"/>
        <v>0</v>
      </c>
      <c r="L211" s="42"/>
      <c r="M211" s="170">
        <f t="shared" si="17"/>
        <v>0</v>
      </c>
      <c r="N211" s="307"/>
      <c r="O211" s="305">
        <f t="shared" si="18"/>
        <v>0</v>
      </c>
      <c r="P211" s="306">
        <f t="shared" si="19"/>
        <v>0</v>
      </c>
      <c r="Q211" s="101"/>
    </row>
    <row r="212" spans="2:17" ht="14.1" customHeight="1">
      <c r="B212" s="211"/>
      <c r="C212" s="307"/>
      <c r="D212" s="307"/>
      <c r="E212" s="307"/>
      <c r="F212" s="307"/>
      <c r="G212" s="307"/>
      <c r="H212" s="303">
        <f t="shared" si="15"/>
        <v>0</v>
      </c>
      <c r="I212" s="42"/>
      <c r="J212" s="17"/>
      <c r="K212" s="303">
        <f t="shared" si="16"/>
        <v>0</v>
      </c>
      <c r="L212" s="42"/>
      <c r="M212" s="170">
        <f t="shared" si="17"/>
        <v>0</v>
      </c>
      <c r="N212" s="307"/>
      <c r="O212" s="305">
        <f t="shared" si="18"/>
        <v>0</v>
      </c>
      <c r="P212" s="306">
        <f t="shared" si="19"/>
        <v>0</v>
      </c>
      <c r="Q212" s="101"/>
    </row>
    <row r="213" spans="2:17" ht="14.1" customHeight="1">
      <c r="B213" s="211"/>
      <c r="C213" s="307"/>
      <c r="D213" s="307"/>
      <c r="E213" s="307"/>
      <c r="F213" s="307"/>
      <c r="G213" s="307"/>
      <c r="H213" s="303">
        <f t="shared" si="15"/>
        <v>0</v>
      </c>
      <c r="I213" s="42"/>
      <c r="J213" s="17"/>
      <c r="K213" s="303">
        <f t="shared" si="16"/>
        <v>0</v>
      </c>
      <c r="L213" s="42"/>
      <c r="M213" s="170">
        <f t="shared" si="17"/>
        <v>0</v>
      </c>
      <c r="N213" s="307"/>
      <c r="O213" s="305">
        <f t="shared" si="18"/>
        <v>0</v>
      </c>
      <c r="P213" s="306">
        <f t="shared" si="19"/>
        <v>0</v>
      </c>
      <c r="Q213" s="101"/>
    </row>
    <row r="214" spans="2:17" ht="14.1" customHeight="1">
      <c r="B214" s="211"/>
      <c r="C214" s="307"/>
      <c r="D214" s="307"/>
      <c r="E214" s="307"/>
      <c r="F214" s="307"/>
      <c r="G214" s="307"/>
      <c r="H214" s="303">
        <f t="shared" si="15"/>
        <v>0</v>
      </c>
      <c r="I214" s="42"/>
      <c r="J214" s="17"/>
      <c r="K214" s="303">
        <f t="shared" si="16"/>
        <v>0</v>
      </c>
      <c r="L214" s="42"/>
      <c r="M214" s="170">
        <f t="shared" si="17"/>
        <v>0</v>
      </c>
      <c r="N214" s="307"/>
      <c r="O214" s="305">
        <f t="shared" si="18"/>
        <v>0</v>
      </c>
      <c r="P214" s="306">
        <f t="shared" si="19"/>
        <v>0</v>
      </c>
      <c r="Q214" s="101"/>
    </row>
    <row r="215" spans="2:17" ht="14.1" customHeight="1">
      <c r="B215" s="211"/>
      <c r="C215" s="307"/>
      <c r="D215" s="307"/>
      <c r="E215" s="307"/>
      <c r="F215" s="307"/>
      <c r="G215" s="307"/>
      <c r="H215" s="303">
        <f t="shared" si="15"/>
        <v>0</v>
      </c>
      <c r="I215" s="42"/>
      <c r="J215" s="17"/>
      <c r="K215" s="303">
        <f t="shared" si="16"/>
        <v>0</v>
      </c>
      <c r="L215" s="42"/>
      <c r="M215" s="170">
        <f t="shared" si="17"/>
        <v>0</v>
      </c>
      <c r="N215" s="307"/>
      <c r="O215" s="305">
        <f t="shared" si="18"/>
        <v>0</v>
      </c>
      <c r="P215" s="306">
        <f t="shared" si="19"/>
        <v>0</v>
      </c>
      <c r="Q215" s="101"/>
    </row>
    <row r="216" spans="2:17" ht="14.1" customHeight="1">
      <c r="B216" s="211"/>
      <c r="C216" s="307"/>
      <c r="D216" s="307"/>
      <c r="E216" s="307"/>
      <c r="F216" s="307"/>
      <c r="G216" s="307"/>
      <c r="H216" s="303">
        <f t="shared" si="15"/>
        <v>0</v>
      </c>
      <c r="I216" s="42"/>
      <c r="J216" s="17"/>
      <c r="K216" s="303">
        <f t="shared" si="16"/>
        <v>0</v>
      </c>
      <c r="L216" s="42"/>
      <c r="M216" s="170">
        <f t="shared" si="17"/>
        <v>0</v>
      </c>
      <c r="N216" s="307"/>
      <c r="O216" s="305">
        <f t="shared" si="18"/>
        <v>0</v>
      </c>
      <c r="P216" s="306">
        <f t="shared" si="19"/>
        <v>0</v>
      </c>
      <c r="Q216" s="101"/>
    </row>
    <row r="217" spans="2:17" ht="14.1" customHeight="1">
      <c r="B217" s="211"/>
      <c r="C217" s="307"/>
      <c r="D217" s="307"/>
      <c r="E217" s="307"/>
      <c r="F217" s="307"/>
      <c r="G217" s="307"/>
      <c r="H217" s="303">
        <f t="shared" si="15"/>
        <v>0</v>
      </c>
      <c r="I217" s="42"/>
      <c r="J217" s="17"/>
      <c r="K217" s="303">
        <f t="shared" si="16"/>
        <v>0</v>
      </c>
      <c r="L217" s="42"/>
      <c r="M217" s="170">
        <f t="shared" si="17"/>
        <v>0</v>
      </c>
      <c r="N217" s="307"/>
      <c r="O217" s="305">
        <f t="shared" si="18"/>
        <v>0</v>
      </c>
      <c r="P217" s="306">
        <f t="shared" si="19"/>
        <v>0</v>
      </c>
      <c r="Q217" s="101"/>
    </row>
    <row r="218" spans="2:17" ht="14.1" customHeight="1">
      <c r="B218" s="211"/>
      <c r="C218" s="307"/>
      <c r="D218" s="307"/>
      <c r="E218" s="307"/>
      <c r="F218" s="307"/>
      <c r="G218" s="307"/>
      <c r="H218" s="303">
        <f t="shared" si="15"/>
        <v>0</v>
      </c>
      <c r="I218" s="42"/>
      <c r="J218" s="17"/>
      <c r="K218" s="303">
        <f t="shared" si="16"/>
        <v>0</v>
      </c>
      <c r="L218" s="42"/>
      <c r="M218" s="170">
        <f t="shared" si="17"/>
        <v>0</v>
      </c>
      <c r="N218" s="307"/>
      <c r="O218" s="305">
        <f t="shared" si="18"/>
        <v>0</v>
      </c>
      <c r="P218" s="306">
        <f t="shared" si="19"/>
        <v>0</v>
      </c>
      <c r="Q218" s="101"/>
    </row>
    <row r="219" spans="2:17" ht="14.1" customHeight="1">
      <c r="B219" s="211"/>
      <c r="C219" s="307"/>
      <c r="D219" s="307"/>
      <c r="E219" s="307"/>
      <c r="F219" s="307"/>
      <c r="G219" s="307"/>
      <c r="H219" s="303">
        <f t="shared" si="15"/>
        <v>0</v>
      </c>
      <c r="I219" s="42"/>
      <c r="J219" s="17"/>
      <c r="K219" s="303">
        <f t="shared" si="16"/>
        <v>0</v>
      </c>
      <c r="L219" s="42"/>
      <c r="M219" s="170">
        <f t="shared" si="17"/>
        <v>0</v>
      </c>
      <c r="N219" s="307"/>
      <c r="O219" s="305">
        <f t="shared" si="18"/>
        <v>0</v>
      </c>
      <c r="P219" s="306">
        <f t="shared" si="19"/>
        <v>0</v>
      </c>
      <c r="Q219" s="101"/>
    </row>
    <row r="220" spans="2:17" ht="14.1" customHeight="1">
      <c r="B220" s="211"/>
      <c r="C220" s="307"/>
      <c r="D220" s="307"/>
      <c r="E220" s="307"/>
      <c r="F220" s="307"/>
      <c r="G220" s="307"/>
      <c r="H220" s="303">
        <f t="shared" si="15"/>
        <v>0</v>
      </c>
      <c r="I220" s="42"/>
      <c r="J220" s="17"/>
      <c r="K220" s="303">
        <f t="shared" si="16"/>
        <v>0</v>
      </c>
      <c r="L220" s="42"/>
      <c r="M220" s="170">
        <f t="shared" si="17"/>
        <v>0</v>
      </c>
      <c r="N220" s="307"/>
      <c r="O220" s="305">
        <f t="shared" si="18"/>
        <v>0</v>
      </c>
      <c r="P220" s="306">
        <f t="shared" si="19"/>
        <v>0</v>
      </c>
      <c r="Q220" s="101"/>
    </row>
    <row r="221" spans="2:17" ht="14.1" customHeight="1">
      <c r="B221" s="211"/>
      <c r="C221" s="307"/>
      <c r="D221" s="307"/>
      <c r="E221" s="307"/>
      <c r="F221" s="307"/>
      <c r="G221" s="307"/>
      <c r="H221" s="303">
        <f t="shared" si="15"/>
        <v>0</v>
      </c>
      <c r="I221" s="42"/>
      <c r="J221" s="17"/>
      <c r="K221" s="303">
        <f t="shared" si="16"/>
        <v>0</v>
      </c>
      <c r="L221" s="42"/>
      <c r="M221" s="170">
        <f t="shared" si="17"/>
        <v>0</v>
      </c>
      <c r="N221" s="307"/>
      <c r="O221" s="305">
        <f t="shared" si="18"/>
        <v>0</v>
      </c>
      <c r="P221" s="306">
        <f t="shared" si="19"/>
        <v>0</v>
      </c>
      <c r="Q221" s="101"/>
    </row>
    <row r="222" spans="2:17" ht="14.1" customHeight="1">
      <c r="B222" s="211"/>
      <c r="C222" s="307"/>
      <c r="D222" s="307"/>
      <c r="E222" s="307"/>
      <c r="F222" s="307"/>
      <c r="G222" s="307"/>
      <c r="H222" s="303">
        <f t="shared" si="15"/>
        <v>0</v>
      </c>
      <c r="I222" s="42"/>
      <c r="J222" s="17"/>
      <c r="K222" s="303">
        <f t="shared" si="16"/>
        <v>0</v>
      </c>
      <c r="L222" s="42"/>
      <c r="M222" s="170">
        <f t="shared" si="17"/>
        <v>0</v>
      </c>
      <c r="N222" s="307"/>
      <c r="O222" s="305">
        <f t="shared" si="18"/>
        <v>0</v>
      </c>
      <c r="P222" s="306">
        <f t="shared" si="19"/>
        <v>0</v>
      </c>
      <c r="Q222" s="101"/>
    </row>
    <row r="223" spans="2:17" ht="14.1" customHeight="1">
      <c r="B223" s="211"/>
      <c r="C223" s="307"/>
      <c r="D223" s="307"/>
      <c r="E223" s="307"/>
      <c r="F223" s="307"/>
      <c r="G223" s="307"/>
      <c r="H223" s="303">
        <f t="shared" si="15"/>
        <v>0</v>
      </c>
      <c r="I223" s="42"/>
      <c r="J223" s="17"/>
      <c r="K223" s="303">
        <f t="shared" si="16"/>
        <v>0</v>
      </c>
      <c r="L223" s="42"/>
      <c r="M223" s="170">
        <f t="shared" si="17"/>
        <v>0</v>
      </c>
      <c r="N223" s="307"/>
      <c r="O223" s="305">
        <f t="shared" si="18"/>
        <v>0</v>
      </c>
      <c r="P223" s="306">
        <f t="shared" si="19"/>
        <v>0</v>
      </c>
      <c r="Q223" s="101"/>
    </row>
    <row r="224" spans="2:17" ht="14.1" customHeight="1">
      <c r="B224" s="211"/>
      <c r="C224" s="307"/>
      <c r="D224" s="307"/>
      <c r="E224" s="307"/>
      <c r="F224" s="307"/>
      <c r="G224" s="307"/>
      <c r="H224" s="303">
        <f t="shared" si="15"/>
        <v>0</v>
      </c>
      <c r="I224" s="42"/>
      <c r="J224" s="17"/>
      <c r="K224" s="303">
        <f t="shared" si="16"/>
        <v>0</v>
      </c>
      <c r="L224" s="42"/>
      <c r="M224" s="170">
        <f t="shared" si="17"/>
        <v>0</v>
      </c>
      <c r="N224" s="307"/>
      <c r="O224" s="305">
        <f t="shared" si="18"/>
        <v>0</v>
      </c>
      <c r="P224" s="306">
        <f t="shared" si="19"/>
        <v>0</v>
      </c>
      <c r="Q224" s="101"/>
    </row>
    <row r="225" spans="2:17" ht="14.1" customHeight="1">
      <c r="B225" s="211"/>
      <c r="C225" s="307"/>
      <c r="D225" s="307"/>
      <c r="E225" s="307"/>
      <c r="F225" s="307"/>
      <c r="G225" s="307"/>
      <c r="H225" s="303">
        <f t="shared" si="15"/>
        <v>0</v>
      </c>
      <c r="I225" s="42"/>
      <c r="J225" s="17"/>
      <c r="K225" s="303">
        <f t="shared" si="16"/>
        <v>0</v>
      </c>
      <c r="L225" s="42"/>
      <c r="M225" s="170">
        <f t="shared" si="17"/>
        <v>0</v>
      </c>
      <c r="N225" s="307"/>
      <c r="O225" s="305">
        <f t="shared" si="18"/>
        <v>0</v>
      </c>
      <c r="P225" s="306">
        <f t="shared" si="19"/>
        <v>0</v>
      </c>
      <c r="Q225" s="101"/>
    </row>
    <row r="226" spans="2:17" ht="14.1" customHeight="1">
      <c r="B226" s="211"/>
      <c r="C226" s="307"/>
      <c r="D226" s="307"/>
      <c r="E226" s="307"/>
      <c r="F226" s="307"/>
      <c r="G226" s="307"/>
      <c r="H226" s="303">
        <f t="shared" si="15"/>
        <v>0</v>
      </c>
      <c r="I226" s="42"/>
      <c r="J226" s="17"/>
      <c r="K226" s="303">
        <f t="shared" si="16"/>
        <v>0</v>
      </c>
      <c r="L226" s="42"/>
      <c r="M226" s="170">
        <f t="shared" si="17"/>
        <v>0</v>
      </c>
      <c r="N226" s="307"/>
      <c r="O226" s="305">
        <f t="shared" si="18"/>
        <v>0</v>
      </c>
      <c r="P226" s="306">
        <f t="shared" si="19"/>
        <v>0</v>
      </c>
      <c r="Q226" s="101"/>
    </row>
    <row r="227" spans="2:17" ht="14.1" customHeight="1">
      <c r="B227" s="211"/>
      <c r="C227" s="307"/>
      <c r="D227" s="307"/>
      <c r="E227" s="307"/>
      <c r="F227" s="307"/>
      <c r="G227" s="307"/>
      <c r="H227" s="303">
        <f t="shared" si="15"/>
        <v>0</v>
      </c>
      <c r="I227" s="42"/>
      <c r="J227" s="17"/>
      <c r="K227" s="303">
        <f t="shared" si="16"/>
        <v>0</v>
      </c>
      <c r="L227" s="42"/>
      <c r="M227" s="170">
        <f t="shared" si="17"/>
        <v>0</v>
      </c>
      <c r="N227" s="307"/>
      <c r="O227" s="305">
        <f t="shared" si="18"/>
        <v>0</v>
      </c>
      <c r="P227" s="306">
        <f t="shared" si="19"/>
        <v>0</v>
      </c>
      <c r="Q227" s="101"/>
    </row>
    <row r="228" spans="2:17" ht="14.1" customHeight="1">
      <c r="B228" s="211"/>
      <c r="C228" s="307"/>
      <c r="D228" s="307"/>
      <c r="E228" s="307"/>
      <c r="F228" s="307"/>
      <c r="G228" s="307"/>
      <c r="H228" s="303">
        <f t="shared" si="15"/>
        <v>0</v>
      </c>
      <c r="I228" s="42"/>
      <c r="J228" s="17"/>
      <c r="K228" s="303">
        <f t="shared" si="16"/>
        <v>0</v>
      </c>
      <c r="L228" s="42"/>
      <c r="M228" s="170">
        <f t="shared" si="17"/>
        <v>0</v>
      </c>
      <c r="N228" s="307"/>
      <c r="O228" s="305">
        <f t="shared" si="18"/>
        <v>0</v>
      </c>
      <c r="P228" s="306">
        <f t="shared" si="19"/>
        <v>0</v>
      </c>
      <c r="Q228" s="101"/>
    </row>
    <row r="229" spans="2:17" ht="14.1" customHeight="1">
      <c r="B229" s="211"/>
      <c r="C229" s="307"/>
      <c r="D229" s="307"/>
      <c r="E229" s="307"/>
      <c r="F229" s="307"/>
      <c r="G229" s="307"/>
      <c r="H229" s="303">
        <f t="shared" si="15"/>
        <v>0</v>
      </c>
      <c r="I229" s="42"/>
      <c r="J229" s="17"/>
      <c r="K229" s="303">
        <f t="shared" si="16"/>
        <v>0</v>
      </c>
      <c r="L229" s="42"/>
      <c r="M229" s="170">
        <f t="shared" si="17"/>
        <v>0</v>
      </c>
      <c r="N229" s="307"/>
      <c r="O229" s="305">
        <f t="shared" si="18"/>
        <v>0</v>
      </c>
      <c r="P229" s="306">
        <f t="shared" si="19"/>
        <v>0</v>
      </c>
      <c r="Q229" s="101"/>
    </row>
    <row r="230" spans="2:17" ht="14.1" customHeight="1">
      <c r="B230" s="211"/>
      <c r="C230" s="307"/>
      <c r="D230" s="307"/>
      <c r="E230" s="307"/>
      <c r="F230" s="307"/>
      <c r="G230" s="307"/>
      <c r="H230" s="303">
        <f t="shared" si="15"/>
        <v>0</v>
      </c>
      <c r="I230" s="42"/>
      <c r="J230" s="17"/>
      <c r="K230" s="303">
        <f t="shared" si="16"/>
        <v>0</v>
      </c>
      <c r="L230" s="42"/>
      <c r="M230" s="170">
        <f t="shared" si="17"/>
        <v>0</v>
      </c>
      <c r="N230" s="307"/>
      <c r="O230" s="305">
        <f t="shared" si="18"/>
        <v>0</v>
      </c>
      <c r="P230" s="306">
        <f t="shared" si="19"/>
        <v>0</v>
      </c>
      <c r="Q230" s="101"/>
    </row>
    <row r="231" spans="2:17" ht="14.1" customHeight="1">
      <c r="B231" s="211"/>
      <c r="C231" s="307"/>
      <c r="D231" s="307"/>
      <c r="E231" s="307"/>
      <c r="F231" s="307"/>
      <c r="G231" s="307"/>
      <c r="H231" s="303">
        <f t="shared" si="15"/>
        <v>0</v>
      </c>
      <c r="I231" s="42"/>
      <c r="J231" s="17"/>
      <c r="K231" s="303">
        <f t="shared" si="16"/>
        <v>0</v>
      </c>
      <c r="L231" s="42"/>
      <c r="M231" s="170">
        <f t="shared" si="17"/>
        <v>0</v>
      </c>
      <c r="N231" s="307"/>
      <c r="O231" s="305">
        <f t="shared" si="18"/>
        <v>0</v>
      </c>
      <c r="P231" s="306">
        <f t="shared" si="19"/>
        <v>0</v>
      </c>
      <c r="Q231" s="101"/>
    </row>
    <row r="232" spans="2:17" ht="14.1" customHeight="1">
      <c r="B232" s="211"/>
      <c r="C232" s="307"/>
      <c r="D232" s="307"/>
      <c r="E232" s="307"/>
      <c r="F232" s="307"/>
      <c r="G232" s="307"/>
      <c r="H232" s="303">
        <f t="shared" si="15"/>
        <v>0</v>
      </c>
      <c r="I232" s="42"/>
      <c r="J232" s="17"/>
      <c r="K232" s="303">
        <f t="shared" si="16"/>
        <v>0</v>
      </c>
      <c r="L232" s="42"/>
      <c r="M232" s="170">
        <f t="shared" si="17"/>
        <v>0</v>
      </c>
      <c r="N232" s="307"/>
      <c r="O232" s="305">
        <f t="shared" si="18"/>
        <v>0</v>
      </c>
      <c r="P232" s="306">
        <f t="shared" si="19"/>
        <v>0</v>
      </c>
      <c r="Q232" s="101"/>
    </row>
    <row r="233" spans="2:17" ht="14.1" customHeight="1">
      <c r="B233" s="211"/>
      <c r="C233" s="307"/>
      <c r="D233" s="307"/>
      <c r="E233" s="307"/>
      <c r="F233" s="307"/>
      <c r="G233" s="307"/>
      <c r="H233" s="303">
        <f t="shared" si="15"/>
        <v>0</v>
      </c>
      <c r="I233" s="42"/>
      <c r="J233" s="17"/>
      <c r="K233" s="303">
        <f t="shared" si="16"/>
        <v>0</v>
      </c>
      <c r="L233" s="42"/>
      <c r="M233" s="170">
        <f t="shared" si="17"/>
        <v>0</v>
      </c>
      <c r="N233" s="307"/>
      <c r="O233" s="305">
        <f t="shared" si="18"/>
        <v>0</v>
      </c>
      <c r="P233" s="306">
        <f t="shared" si="19"/>
        <v>0</v>
      </c>
      <c r="Q233" s="101"/>
    </row>
    <row r="234" spans="2:17" ht="14.1" customHeight="1">
      <c r="B234" s="211"/>
      <c r="C234" s="307"/>
      <c r="D234" s="307"/>
      <c r="E234" s="307"/>
      <c r="F234" s="307"/>
      <c r="G234" s="307"/>
      <c r="H234" s="303">
        <f t="shared" si="15"/>
        <v>0</v>
      </c>
      <c r="I234" s="42"/>
      <c r="J234" s="17"/>
      <c r="K234" s="303">
        <f t="shared" si="16"/>
        <v>0</v>
      </c>
      <c r="L234" s="42"/>
      <c r="M234" s="170">
        <f t="shared" si="17"/>
        <v>0</v>
      </c>
      <c r="N234" s="307"/>
      <c r="O234" s="305">
        <f t="shared" si="18"/>
        <v>0</v>
      </c>
      <c r="P234" s="306">
        <f t="shared" si="19"/>
        <v>0</v>
      </c>
      <c r="Q234" s="101"/>
    </row>
    <row r="235" spans="2:17" ht="14.1" customHeight="1">
      <c r="B235" s="211"/>
      <c r="C235" s="307"/>
      <c r="D235" s="307"/>
      <c r="E235" s="307"/>
      <c r="F235" s="307"/>
      <c r="G235" s="307"/>
      <c r="H235" s="303">
        <f t="shared" si="15"/>
        <v>0</v>
      </c>
      <c r="I235" s="42"/>
      <c r="J235" s="17"/>
      <c r="K235" s="303">
        <f t="shared" si="16"/>
        <v>0</v>
      </c>
      <c r="L235" s="42"/>
      <c r="M235" s="170">
        <f t="shared" si="17"/>
        <v>0</v>
      </c>
      <c r="N235" s="307"/>
      <c r="O235" s="305">
        <f t="shared" si="18"/>
        <v>0</v>
      </c>
      <c r="P235" s="306">
        <f t="shared" si="19"/>
        <v>0</v>
      </c>
      <c r="Q235" s="101"/>
    </row>
    <row r="236" spans="2:17" ht="14.1" customHeight="1">
      <c r="B236" s="211"/>
      <c r="C236" s="307"/>
      <c r="D236" s="307"/>
      <c r="E236" s="307"/>
      <c r="F236" s="307"/>
      <c r="G236" s="307"/>
      <c r="H236" s="303">
        <f t="shared" si="15"/>
        <v>0</v>
      </c>
      <c r="I236" s="42"/>
      <c r="J236" s="17"/>
      <c r="K236" s="303">
        <f t="shared" si="16"/>
        <v>0</v>
      </c>
      <c r="L236" s="42"/>
      <c r="M236" s="170">
        <f t="shared" si="17"/>
        <v>0</v>
      </c>
      <c r="N236" s="307"/>
      <c r="O236" s="305">
        <f t="shared" si="18"/>
        <v>0</v>
      </c>
      <c r="P236" s="306">
        <f t="shared" si="19"/>
        <v>0</v>
      </c>
      <c r="Q236" s="101"/>
    </row>
    <row r="237" spans="2:17" ht="14.1" customHeight="1">
      <c r="B237" s="211"/>
      <c r="C237" s="307"/>
      <c r="D237" s="307"/>
      <c r="E237" s="307"/>
      <c r="F237" s="307"/>
      <c r="G237" s="307"/>
      <c r="H237" s="303">
        <f t="shared" si="15"/>
        <v>0</v>
      </c>
      <c r="I237" s="42"/>
      <c r="J237" s="17"/>
      <c r="K237" s="303">
        <f t="shared" si="16"/>
        <v>0</v>
      </c>
      <c r="L237" s="42"/>
      <c r="M237" s="170">
        <f t="shared" si="17"/>
        <v>0</v>
      </c>
      <c r="N237" s="307"/>
      <c r="O237" s="305">
        <f t="shared" si="18"/>
        <v>0</v>
      </c>
      <c r="P237" s="306">
        <f t="shared" si="19"/>
        <v>0</v>
      </c>
      <c r="Q237" s="101"/>
    </row>
    <row r="238" spans="2:17" ht="14.1" customHeight="1">
      <c r="B238" s="211"/>
      <c r="C238" s="307"/>
      <c r="D238" s="307"/>
      <c r="E238" s="307"/>
      <c r="F238" s="307"/>
      <c r="G238" s="307"/>
      <c r="H238" s="303">
        <f t="shared" si="15"/>
        <v>0</v>
      </c>
      <c r="I238" s="42"/>
      <c r="J238" s="17"/>
      <c r="K238" s="303">
        <f t="shared" si="16"/>
        <v>0</v>
      </c>
      <c r="L238" s="42"/>
      <c r="M238" s="170">
        <f t="shared" si="17"/>
        <v>0</v>
      </c>
      <c r="N238" s="307"/>
      <c r="O238" s="305">
        <f t="shared" si="18"/>
        <v>0</v>
      </c>
      <c r="P238" s="306">
        <f t="shared" si="19"/>
        <v>0</v>
      </c>
      <c r="Q238" s="101"/>
    </row>
    <row r="239" spans="2:17" ht="14.1" customHeight="1">
      <c r="B239" s="211"/>
      <c r="C239" s="307"/>
      <c r="D239" s="307"/>
      <c r="E239" s="307"/>
      <c r="F239" s="307"/>
      <c r="G239" s="307"/>
      <c r="H239" s="303">
        <f t="shared" si="15"/>
        <v>0</v>
      </c>
      <c r="I239" s="42"/>
      <c r="J239" s="17"/>
      <c r="K239" s="303">
        <f t="shared" si="16"/>
        <v>0</v>
      </c>
      <c r="L239" s="42"/>
      <c r="M239" s="170">
        <f t="shared" si="17"/>
        <v>0</v>
      </c>
      <c r="N239" s="307"/>
      <c r="O239" s="305">
        <f t="shared" si="18"/>
        <v>0</v>
      </c>
      <c r="P239" s="306">
        <f t="shared" si="19"/>
        <v>0</v>
      </c>
      <c r="Q239" s="101"/>
    </row>
    <row r="240" spans="2:17" ht="14.1" customHeight="1">
      <c r="B240" s="211"/>
      <c r="C240" s="307"/>
      <c r="D240" s="307"/>
      <c r="E240" s="307"/>
      <c r="F240" s="307"/>
      <c r="G240" s="307"/>
      <c r="H240" s="303">
        <f t="shared" si="15"/>
        <v>0</v>
      </c>
      <c r="I240" s="42"/>
      <c r="J240" s="17"/>
      <c r="K240" s="303">
        <f t="shared" si="16"/>
        <v>0</v>
      </c>
      <c r="L240" s="42"/>
      <c r="M240" s="170">
        <f t="shared" si="17"/>
        <v>0</v>
      </c>
      <c r="N240" s="307"/>
      <c r="O240" s="305">
        <f t="shared" si="18"/>
        <v>0</v>
      </c>
      <c r="P240" s="306">
        <f t="shared" si="19"/>
        <v>0</v>
      </c>
      <c r="Q240" s="101"/>
    </row>
    <row r="241" spans="2:17" ht="14.1" customHeight="1">
      <c r="B241" s="211"/>
      <c r="C241" s="307"/>
      <c r="D241" s="307"/>
      <c r="E241" s="307"/>
      <c r="F241" s="307"/>
      <c r="G241" s="307"/>
      <c r="H241" s="303">
        <f t="shared" si="15"/>
        <v>0</v>
      </c>
      <c r="I241" s="42"/>
      <c r="J241" s="17"/>
      <c r="K241" s="303">
        <f t="shared" si="16"/>
        <v>0</v>
      </c>
      <c r="L241" s="42"/>
      <c r="M241" s="170">
        <f t="shared" si="17"/>
        <v>0</v>
      </c>
      <c r="N241" s="307"/>
      <c r="O241" s="305">
        <f t="shared" si="18"/>
        <v>0</v>
      </c>
      <c r="P241" s="306">
        <f t="shared" si="19"/>
        <v>0</v>
      </c>
      <c r="Q241" s="101"/>
    </row>
    <row r="242" spans="2:17" ht="14.1" customHeight="1">
      <c r="B242" s="211"/>
      <c r="C242" s="307"/>
      <c r="D242" s="307"/>
      <c r="E242" s="307"/>
      <c r="F242" s="307"/>
      <c r="G242" s="307"/>
      <c r="H242" s="303">
        <f t="shared" si="15"/>
        <v>0</v>
      </c>
      <c r="I242" s="42"/>
      <c r="J242" s="17"/>
      <c r="K242" s="303">
        <f t="shared" si="16"/>
        <v>0</v>
      </c>
      <c r="L242" s="42"/>
      <c r="M242" s="170">
        <f t="shared" si="17"/>
        <v>0</v>
      </c>
      <c r="N242" s="307"/>
      <c r="O242" s="305">
        <f t="shared" si="18"/>
        <v>0</v>
      </c>
      <c r="P242" s="306">
        <f t="shared" si="19"/>
        <v>0</v>
      </c>
      <c r="Q242" s="101"/>
    </row>
    <row r="243" spans="2:17" ht="14.1" customHeight="1">
      <c r="B243" s="211"/>
      <c r="C243" s="307"/>
      <c r="D243" s="307"/>
      <c r="E243" s="307"/>
      <c r="F243" s="307"/>
      <c r="G243" s="307"/>
      <c r="H243" s="303">
        <f t="shared" si="15"/>
        <v>0</v>
      </c>
      <c r="I243" s="42"/>
      <c r="J243" s="17"/>
      <c r="K243" s="303">
        <f t="shared" si="16"/>
        <v>0</v>
      </c>
      <c r="L243" s="42"/>
      <c r="M243" s="170">
        <f t="shared" si="17"/>
        <v>0</v>
      </c>
      <c r="N243" s="307"/>
      <c r="O243" s="305">
        <f t="shared" si="18"/>
        <v>0</v>
      </c>
      <c r="P243" s="306">
        <f t="shared" si="19"/>
        <v>0</v>
      </c>
      <c r="Q243" s="101"/>
    </row>
    <row r="244" spans="2:17" ht="14.1" customHeight="1">
      <c r="B244" s="211"/>
      <c r="C244" s="307"/>
      <c r="D244" s="307"/>
      <c r="E244" s="307"/>
      <c r="F244" s="307"/>
      <c r="G244" s="307"/>
      <c r="H244" s="303">
        <f t="shared" si="15"/>
        <v>0</v>
      </c>
      <c r="I244" s="42"/>
      <c r="J244" s="17"/>
      <c r="K244" s="303">
        <f t="shared" si="16"/>
        <v>0</v>
      </c>
      <c r="L244" s="42"/>
      <c r="M244" s="170">
        <f t="shared" si="17"/>
        <v>0</v>
      </c>
      <c r="N244" s="307"/>
      <c r="O244" s="305">
        <f t="shared" si="18"/>
        <v>0</v>
      </c>
      <c r="P244" s="306">
        <f t="shared" si="19"/>
        <v>0</v>
      </c>
      <c r="Q244" s="101"/>
    </row>
    <row r="245" spans="2:17" ht="14.1" customHeight="1">
      <c r="B245" s="211"/>
      <c r="C245" s="307"/>
      <c r="D245" s="307"/>
      <c r="E245" s="307"/>
      <c r="F245" s="307"/>
      <c r="G245" s="307"/>
      <c r="H245" s="303">
        <f t="shared" si="15"/>
        <v>0</v>
      </c>
      <c r="I245" s="42"/>
      <c r="J245" s="17"/>
      <c r="K245" s="303">
        <f t="shared" si="16"/>
        <v>0</v>
      </c>
      <c r="L245" s="42"/>
      <c r="M245" s="170">
        <f t="shared" si="17"/>
        <v>0</v>
      </c>
      <c r="N245" s="307"/>
      <c r="O245" s="305">
        <f t="shared" si="18"/>
        <v>0</v>
      </c>
      <c r="P245" s="306">
        <f t="shared" si="19"/>
        <v>0</v>
      </c>
      <c r="Q245" s="101"/>
    </row>
    <row r="246" spans="2:17" ht="14.1" customHeight="1">
      <c r="B246" s="211"/>
      <c r="C246" s="307"/>
      <c r="D246" s="307"/>
      <c r="E246" s="307"/>
      <c r="F246" s="307"/>
      <c r="G246" s="307"/>
      <c r="H246" s="303">
        <f t="shared" si="15"/>
        <v>0</v>
      </c>
      <c r="I246" s="42"/>
      <c r="J246" s="17"/>
      <c r="K246" s="303">
        <f t="shared" si="16"/>
        <v>0</v>
      </c>
      <c r="L246" s="42"/>
      <c r="M246" s="170">
        <f t="shared" si="17"/>
        <v>0</v>
      </c>
      <c r="N246" s="307"/>
      <c r="O246" s="305">
        <f t="shared" si="18"/>
        <v>0</v>
      </c>
      <c r="P246" s="306">
        <f t="shared" si="19"/>
        <v>0</v>
      </c>
      <c r="Q246" s="101"/>
    </row>
    <row r="247" spans="2:17" ht="14.1" customHeight="1">
      <c r="B247" s="211"/>
      <c r="C247" s="307"/>
      <c r="D247" s="307"/>
      <c r="E247" s="307"/>
      <c r="F247" s="307"/>
      <c r="G247" s="307"/>
      <c r="H247" s="303">
        <f t="shared" si="15"/>
        <v>0</v>
      </c>
      <c r="I247" s="42"/>
      <c r="J247" s="17"/>
      <c r="K247" s="303">
        <f t="shared" si="16"/>
        <v>0</v>
      </c>
      <c r="L247" s="42"/>
      <c r="M247" s="170">
        <f t="shared" si="17"/>
        <v>0</v>
      </c>
      <c r="N247" s="307"/>
      <c r="O247" s="305">
        <f t="shared" si="18"/>
        <v>0</v>
      </c>
      <c r="P247" s="306">
        <f t="shared" si="19"/>
        <v>0</v>
      </c>
      <c r="Q247" s="101"/>
    </row>
    <row r="248" spans="2:17" ht="14.1" customHeight="1">
      <c r="B248" s="211"/>
      <c r="C248" s="307"/>
      <c r="D248" s="307"/>
      <c r="E248" s="307"/>
      <c r="F248" s="307"/>
      <c r="G248" s="307"/>
      <c r="H248" s="303">
        <f t="shared" si="15"/>
        <v>0</v>
      </c>
      <c r="I248" s="42"/>
      <c r="J248" s="17"/>
      <c r="K248" s="303">
        <f t="shared" si="16"/>
        <v>0</v>
      </c>
      <c r="L248" s="42"/>
      <c r="M248" s="170">
        <f t="shared" si="17"/>
        <v>0</v>
      </c>
      <c r="N248" s="307"/>
      <c r="O248" s="305">
        <f t="shared" si="18"/>
        <v>0</v>
      </c>
      <c r="P248" s="306">
        <f t="shared" si="19"/>
        <v>0</v>
      </c>
      <c r="Q248" s="101"/>
    </row>
    <row r="249" spans="2:17" ht="14.1" customHeight="1">
      <c r="B249" s="211"/>
      <c r="C249" s="307"/>
      <c r="D249" s="307"/>
      <c r="E249" s="307"/>
      <c r="F249" s="307"/>
      <c r="G249" s="307"/>
      <c r="H249" s="303">
        <f t="shared" si="15"/>
        <v>0</v>
      </c>
      <c r="I249" s="42"/>
      <c r="J249" s="17"/>
      <c r="K249" s="303">
        <f t="shared" si="16"/>
        <v>0</v>
      </c>
      <c r="L249" s="42"/>
      <c r="M249" s="170">
        <f t="shared" si="17"/>
        <v>0</v>
      </c>
      <c r="N249" s="307"/>
      <c r="O249" s="305">
        <f t="shared" si="18"/>
        <v>0</v>
      </c>
      <c r="P249" s="306">
        <f t="shared" si="19"/>
        <v>0</v>
      </c>
      <c r="Q249" s="101"/>
    </row>
    <row r="250" spans="2:17" ht="14.1" customHeight="1">
      <c r="B250" s="211"/>
      <c r="C250" s="307"/>
      <c r="D250" s="307"/>
      <c r="E250" s="307"/>
      <c r="F250" s="307"/>
      <c r="G250" s="307"/>
      <c r="H250" s="303">
        <f t="shared" si="15"/>
        <v>0</v>
      </c>
      <c r="I250" s="42"/>
      <c r="J250" s="17"/>
      <c r="K250" s="303">
        <f t="shared" si="16"/>
        <v>0</v>
      </c>
      <c r="L250" s="42"/>
      <c r="M250" s="170">
        <f t="shared" si="17"/>
        <v>0</v>
      </c>
      <c r="N250" s="307"/>
      <c r="O250" s="305">
        <f t="shared" si="18"/>
        <v>0</v>
      </c>
      <c r="P250" s="306">
        <f t="shared" si="19"/>
        <v>0</v>
      </c>
      <c r="Q250" s="101"/>
    </row>
    <row r="251" spans="2:17" ht="14.1" customHeight="1">
      <c r="B251" s="211"/>
      <c r="C251" s="307"/>
      <c r="D251" s="307"/>
      <c r="E251" s="307"/>
      <c r="F251" s="307"/>
      <c r="G251" s="307"/>
      <c r="H251" s="303">
        <f t="shared" si="15"/>
        <v>0</v>
      </c>
      <c r="I251" s="42"/>
      <c r="J251" s="17"/>
      <c r="K251" s="303">
        <f t="shared" si="16"/>
        <v>0</v>
      </c>
      <c r="L251" s="42"/>
      <c r="M251" s="170">
        <f t="shared" si="17"/>
        <v>0</v>
      </c>
      <c r="N251" s="307"/>
      <c r="O251" s="305">
        <f t="shared" si="18"/>
        <v>0</v>
      </c>
      <c r="P251" s="306">
        <f t="shared" si="19"/>
        <v>0</v>
      </c>
      <c r="Q251" s="101"/>
    </row>
    <row r="252" spans="2:17" ht="14.1" customHeight="1">
      <c r="B252" s="211"/>
      <c r="C252" s="307"/>
      <c r="D252" s="307"/>
      <c r="E252" s="307"/>
      <c r="F252" s="307"/>
      <c r="G252" s="307"/>
      <c r="H252" s="303">
        <f t="shared" si="15"/>
        <v>0</v>
      </c>
      <c r="I252" s="42"/>
      <c r="J252" s="17"/>
      <c r="K252" s="303">
        <f t="shared" si="16"/>
        <v>0</v>
      </c>
      <c r="L252" s="42"/>
      <c r="M252" s="170">
        <f t="shared" si="17"/>
        <v>0</v>
      </c>
      <c r="N252" s="307"/>
      <c r="O252" s="305">
        <f t="shared" si="18"/>
        <v>0</v>
      </c>
      <c r="P252" s="306">
        <f t="shared" si="19"/>
        <v>0</v>
      </c>
      <c r="Q252" s="101"/>
    </row>
    <row r="253" spans="2:17" ht="14.1" customHeight="1">
      <c r="B253" s="211"/>
      <c r="C253" s="307"/>
      <c r="D253" s="307"/>
      <c r="E253" s="307"/>
      <c r="F253" s="307"/>
      <c r="G253" s="307"/>
      <c r="H253" s="303">
        <f t="shared" si="15"/>
        <v>0</v>
      </c>
      <c r="I253" s="42"/>
      <c r="J253" s="17"/>
      <c r="K253" s="303">
        <f t="shared" si="16"/>
        <v>0</v>
      </c>
      <c r="L253" s="42"/>
      <c r="M253" s="170">
        <f t="shared" si="17"/>
        <v>0</v>
      </c>
      <c r="N253" s="307"/>
      <c r="O253" s="305">
        <f t="shared" si="18"/>
        <v>0</v>
      </c>
      <c r="P253" s="306">
        <f t="shared" si="19"/>
        <v>0</v>
      </c>
      <c r="Q253" s="101"/>
    </row>
    <row r="254" spans="2:17" ht="14.1" customHeight="1">
      <c r="B254" s="211"/>
      <c r="C254" s="307"/>
      <c r="D254" s="307"/>
      <c r="E254" s="307"/>
      <c r="F254" s="307"/>
      <c r="G254" s="307"/>
      <c r="H254" s="303">
        <f t="shared" si="15"/>
        <v>0</v>
      </c>
      <c r="I254" s="42"/>
      <c r="J254" s="17"/>
      <c r="K254" s="303">
        <f t="shared" si="16"/>
        <v>0</v>
      </c>
      <c r="L254" s="42"/>
      <c r="M254" s="170">
        <f t="shared" si="17"/>
        <v>0</v>
      </c>
      <c r="N254" s="307"/>
      <c r="O254" s="305">
        <f t="shared" si="18"/>
        <v>0</v>
      </c>
      <c r="P254" s="306">
        <f t="shared" si="19"/>
        <v>0</v>
      </c>
      <c r="Q254" s="101"/>
    </row>
    <row r="255" spans="2:17" ht="14.1" customHeight="1">
      <c r="B255" s="211"/>
      <c r="C255" s="307"/>
      <c r="D255" s="307"/>
      <c r="E255" s="307"/>
      <c r="F255" s="307"/>
      <c r="G255" s="307"/>
      <c r="H255" s="303">
        <f t="shared" si="15"/>
        <v>0</v>
      </c>
      <c r="I255" s="42"/>
      <c r="J255" s="17"/>
      <c r="K255" s="303">
        <f t="shared" si="16"/>
        <v>0</v>
      </c>
      <c r="L255" s="42"/>
      <c r="M255" s="170">
        <f t="shared" si="17"/>
        <v>0</v>
      </c>
      <c r="N255" s="307"/>
      <c r="O255" s="305">
        <f t="shared" si="18"/>
        <v>0</v>
      </c>
      <c r="P255" s="306">
        <f t="shared" si="19"/>
        <v>0</v>
      </c>
      <c r="Q255" s="101"/>
    </row>
    <row r="256" spans="2:17" ht="14.1" customHeight="1">
      <c r="B256" s="211"/>
      <c r="C256" s="307"/>
      <c r="D256" s="307"/>
      <c r="E256" s="307"/>
      <c r="F256" s="307"/>
      <c r="G256" s="307"/>
      <c r="H256" s="303">
        <f t="shared" si="15"/>
        <v>0</v>
      </c>
      <c r="I256" s="42"/>
      <c r="J256" s="17"/>
      <c r="K256" s="303">
        <f t="shared" si="16"/>
        <v>0</v>
      </c>
      <c r="L256" s="42"/>
      <c r="M256" s="170">
        <f t="shared" si="17"/>
        <v>0</v>
      </c>
      <c r="N256" s="307"/>
      <c r="O256" s="305">
        <f t="shared" si="18"/>
        <v>0</v>
      </c>
      <c r="P256" s="306">
        <f t="shared" si="19"/>
        <v>0</v>
      </c>
      <c r="Q256" s="101"/>
    </row>
    <row r="257" spans="1:19" ht="14.1" customHeight="1">
      <c r="B257" s="211"/>
      <c r="C257" s="307"/>
      <c r="D257" s="307"/>
      <c r="E257" s="307"/>
      <c r="F257" s="307"/>
      <c r="G257" s="307"/>
      <c r="H257" s="303">
        <f t="shared" si="15"/>
        <v>0</v>
      </c>
      <c r="I257" s="42"/>
      <c r="J257" s="17"/>
      <c r="K257" s="303">
        <f t="shared" si="16"/>
        <v>0</v>
      </c>
      <c r="L257" s="42"/>
      <c r="M257" s="170">
        <f t="shared" si="17"/>
        <v>0</v>
      </c>
      <c r="N257" s="307"/>
      <c r="O257" s="305">
        <f t="shared" si="18"/>
        <v>0</v>
      </c>
      <c r="P257" s="306">
        <f t="shared" si="19"/>
        <v>0</v>
      </c>
      <c r="Q257" s="101"/>
    </row>
    <row r="258" spans="1:19" ht="14.1" customHeight="1">
      <c r="B258" s="211"/>
      <c r="C258" s="307"/>
      <c r="D258" s="307"/>
      <c r="E258" s="307"/>
      <c r="F258" s="307"/>
      <c r="G258" s="307"/>
      <c r="H258" s="303">
        <f t="shared" si="15"/>
        <v>0</v>
      </c>
      <c r="I258" s="42"/>
      <c r="J258" s="17"/>
      <c r="K258" s="303">
        <f t="shared" si="16"/>
        <v>0</v>
      </c>
      <c r="L258" s="42"/>
      <c r="M258" s="170">
        <f t="shared" si="17"/>
        <v>0</v>
      </c>
      <c r="N258" s="307"/>
      <c r="O258" s="305">
        <f t="shared" si="18"/>
        <v>0</v>
      </c>
      <c r="P258" s="306">
        <f t="shared" si="19"/>
        <v>0</v>
      </c>
      <c r="Q258" s="101"/>
    </row>
    <row r="259" spans="1:19" ht="14.1" customHeight="1">
      <c r="B259" s="211"/>
      <c r="C259" s="307"/>
      <c r="D259" s="307"/>
      <c r="E259" s="307"/>
      <c r="F259" s="307"/>
      <c r="G259" s="307"/>
      <c r="H259" s="303">
        <f t="shared" si="15"/>
        <v>0</v>
      </c>
      <c r="I259" s="42"/>
      <c r="J259" s="17"/>
      <c r="K259" s="303">
        <f t="shared" si="16"/>
        <v>0</v>
      </c>
      <c r="L259" s="42"/>
      <c r="M259" s="170">
        <f t="shared" si="17"/>
        <v>0</v>
      </c>
      <c r="N259" s="307"/>
      <c r="O259" s="305">
        <f t="shared" si="18"/>
        <v>0</v>
      </c>
      <c r="P259" s="306">
        <f t="shared" si="19"/>
        <v>0</v>
      </c>
      <c r="Q259" s="101"/>
    </row>
    <row r="260" spans="1:19" ht="14.1" customHeight="1">
      <c r="B260" s="211"/>
      <c r="C260" s="307"/>
      <c r="D260" s="307"/>
      <c r="E260" s="307"/>
      <c r="F260" s="307"/>
      <c r="G260" s="307"/>
      <c r="H260" s="303">
        <f t="shared" si="15"/>
        <v>0</v>
      </c>
      <c r="I260" s="42"/>
      <c r="J260" s="17"/>
      <c r="K260" s="303">
        <f t="shared" si="16"/>
        <v>0</v>
      </c>
      <c r="L260" s="42"/>
      <c r="M260" s="170">
        <f t="shared" si="17"/>
        <v>0</v>
      </c>
      <c r="N260" s="307"/>
      <c r="O260" s="305">
        <f t="shared" si="18"/>
        <v>0</v>
      </c>
      <c r="P260" s="306">
        <f t="shared" si="19"/>
        <v>0</v>
      </c>
      <c r="Q260" s="101"/>
    </row>
    <row r="261" spans="1:19" ht="14.1" customHeight="1">
      <c r="B261" s="211"/>
      <c r="C261" s="307"/>
      <c r="D261" s="307"/>
      <c r="E261" s="307"/>
      <c r="F261" s="307"/>
      <c r="G261" s="307"/>
      <c r="H261" s="303">
        <f t="shared" si="15"/>
        <v>0</v>
      </c>
      <c r="I261" s="42"/>
      <c r="J261" s="17"/>
      <c r="K261" s="303">
        <f t="shared" si="16"/>
        <v>0</v>
      </c>
      <c r="L261" s="42"/>
      <c r="M261" s="170">
        <f t="shared" si="17"/>
        <v>0</v>
      </c>
      <c r="N261" s="307"/>
      <c r="O261" s="305">
        <f t="shared" si="18"/>
        <v>0</v>
      </c>
      <c r="P261" s="306">
        <f t="shared" si="19"/>
        <v>0</v>
      </c>
      <c r="Q261" s="101"/>
    </row>
    <row r="262" spans="1:19" ht="15" customHeight="1">
      <c r="B262" s="209"/>
      <c r="C262" s="318"/>
      <c r="D262" s="318"/>
      <c r="E262" s="318"/>
      <c r="F262" s="318"/>
      <c r="G262" s="318"/>
      <c r="H262" s="308">
        <f t="shared" si="15"/>
        <v>0</v>
      </c>
      <c r="I262" s="42"/>
      <c r="J262" s="144"/>
      <c r="K262" s="308">
        <f t="shared" si="16"/>
        <v>0</v>
      </c>
      <c r="L262" s="42"/>
      <c r="M262" s="309">
        <f t="shared" si="17"/>
        <v>0</v>
      </c>
      <c r="N262" s="318"/>
      <c r="O262" s="310">
        <f t="shared" si="18"/>
        <v>0</v>
      </c>
      <c r="P262" s="311">
        <f t="shared" si="19"/>
        <v>0</v>
      </c>
      <c r="Q262" s="319"/>
    </row>
    <row r="263" spans="1:19" ht="15" customHeight="1">
      <c r="B263" s="312" t="s">
        <v>763</v>
      </c>
      <c r="C263" s="313">
        <f>SUM(C13:C262)</f>
        <v>2276.3762100269469</v>
      </c>
      <c r="D263" s="313">
        <f>SUM(D13:D262)</f>
        <v>0</v>
      </c>
      <c r="E263" s="313">
        <f>SUM(E13:E262)</f>
        <v>0</v>
      </c>
      <c r="F263" s="313">
        <f>SUM(F13:F262)</f>
        <v>1924.7105065569008</v>
      </c>
      <c r="G263" s="314">
        <f>SUM(G13:G262)</f>
        <v>1836.7883359999998</v>
      </c>
      <c r="H263" s="317"/>
      <c r="J263" s="320"/>
      <c r="K263" s="110"/>
      <c r="M263" s="321"/>
      <c r="N263" s="315">
        <f>SUM(N13:N262)</f>
        <v>5360.3800060449685</v>
      </c>
      <c r="O263" s="322"/>
      <c r="P263" s="315">
        <f>SUM(P13:P262)</f>
        <v>0.77566606611242828</v>
      </c>
      <c r="Q263" s="315">
        <f>(1-P263)*100</f>
        <v>22.433393388757171</v>
      </c>
      <c r="R263" s="316">
        <f>1-SUM(O13:O262)</f>
        <v>0.63110869210099807</v>
      </c>
      <c r="S263" s="32"/>
    </row>
    <row r="264" spans="1:19" ht="14.1" customHeight="1">
      <c r="B264" s="41"/>
      <c r="C264" s="41"/>
      <c r="D264" s="41"/>
      <c r="E264" s="41"/>
      <c r="F264" s="41"/>
      <c r="G264" s="41"/>
      <c r="N264" s="41"/>
      <c r="P264" s="41"/>
      <c r="Q264" s="41"/>
      <c r="R264" s="41"/>
    </row>
    <row r="265" spans="1:19" ht="14.1" customHeight="1"/>
    <row r="266" spans="1:19" ht="14.1" customHeight="1"/>
    <row r="267" spans="1:19" ht="15" customHeight="1" thickBot="1"/>
    <row r="268" spans="1:19" ht="14.1" customHeight="1">
      <c r="A268" s="508" t="s">
        <v>147</v>
      </c>
      <c r="B268" s="509"/>
      <c r="C268" s="509" t="s">
        <v>42</v>
      </c>
      <c r="D268" s="509"/>
      <c r="E268" s="509"/>
      <c r="F268" s="511"/>
      <c r="G268" s="31"/>
    </row>
    <row r="269" spans="1:19" ht="14.1" customHeight="1">
      <c r="A269" s="512"/>
      <c r="F269" s="504"/>
      <c r="G269" s="31"/>
    </row>
    <row r="270" spans="1:19" ht="14.1" customHeight="1">
      <c r="A270" s="512" t="s">
        <v>43</v>
      </c>
      <c r="C270" s="513" t="s">
        <v>42</v>
      </c>
      <c r="F270" s="504"/>
      <c r="G270" s="31"/>
    </row>
    <row r="271" spans="1:19" ht="14.1" customHeight="1">
      <c r="A271" s="512"/>
      <c r="F271" s="504"/>
      <c r="G271" s="31"/>
    </row>
    <row r="272" spans="1:19" ht="15" customHeight="1" thickBot="1">
      <c r="A272" s="514" t="s">
        <v>598</v>
      </c>
      <c r="B272" s="515"/>
      <c r="C272" s="515" t="s">
        <v>599</v>
      </c>
      <c r="D272" s="516">
        <v>45783</v>
      </c>
      <c r="E272" s="506"/>
      <c r="F272" s="507"/>
      <c r="G272" s="31"/>
    </row>
    <row r="273" spans="1:6" ht="14.1" customHeight="1">
      <c r="A273" s="31"/>
      <c r="B273" s="31"/>
      <c r="C273" s="31"/>
      <c r="D273" s="31"/>
      <c r="E273" s="31"/>
      <c r="F273" s="31"/>
    </row>
    <row r="274" spans="1:6" ht="14.1" customHeight="1"/>
    <row r="275" spans="1:6" ht="14.1" customHeight="1"/>
  </sheetData>
  <mergeCells count="17">
    <mergeCell ref="R10:R12"/>
    <mergeCell ref="P10:P12"/>
    <mergeCell ref="N10:N12"/>
    <mergeCell ref="M10:M12"/>
    <mergeCell ref="A7:G7"/>
    <mergeCell ref="A6:G6"/>
    <mergeCell ref="J10:J12"/>
    <mergeCell ref="B10:B12"/>
    <mergeCell ref="Q10:Q12"/>
    <mergeCell ref="K10:K12"/>
    <mergeCell ref="O10:O12"/>
    <mergeCell ref="E10:E12"/>
    <mergeCell ref="F10:F12"/>
    <mergeCell ref="C10:C12"/>
    <mergeCell ref="D10:D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59.42578125" customWidth="1"/>
    <col min="3" max="3" width="20.7109375" customWidth="1"/>
    <col min="4" max="4" width="17.28515625" customWidth="1"/>
    <col min="5" max="5" width="12.7109375" customWidth="1"/>
    <col min="6" max="6" width="20.5703125" customWidth="1"/>
    <col min="7" max="7" width="21.7109375" customWidth="1"/>
    <col min="8" max="8" width="19" customWidth="1"/>
    <col min="9" max="9" width="1" customWidth="1"/>
    <col min="10" max="10" width="15.28515625" customWidth="1"/>
    <col min="11" max="11" width="12" customWidth="1"/>
    <col min="12" max="12" width="1.7109375" customWidth="1"/>
    <col min="13" max="13" width="25.28515625" customWidth="1"/>
    <col min="14" max="14" width="12.7109375" customWidth="1"/>
    <col min="15" max="15" width="25.28515625" customWidth="1"/>
    <col min="16" max="16" width="27.42578125" customWidth="1"/>
    <col min="17" max="17" width="13" customWidth="1"/>
    <col min="18" max="18" width="16.42578125" customWidth="1"/>
    <col min="19" max="19" width="9.5703125" customWidth="1"/>
  </cols>
  <sheetData>
    <row r="1" spans="1:19" ht="22.5" customHeight="1">
      <c r="A1" s="487" t="s">
        <v>0</v>
      </c>
    </row>
    <row r="2" spans="1:19" ht="22.5" customHeight="1"/>
    <row r="3" spans="1:19" ht="22.5" customHeight="1">
      <c r="A3" s="483" t="s">
        <v>1</v>
      </c>
    </row>
    <row r="4" spans="1:19" ht="17.649999999999999" customHeight="1">
      <c r="A4" s="35"/>
      <c r="B4" s="122"/>
      <c r="C4" s="1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ht="18.399999999999999" customHeight="1"/>
    <row r="6" spans="1:19" ht="22.5" customHeight="1">
      <c r="A6" s="676" t="s">
        <v>2</v>
      </c>
      <c r="B6" s="677"/>
      <c r="C6" s="677"/>
      <c r="D6" s="677"/>
      <c r="E6" s="677"/>
      <c r="F6" s="677"/>
      <c r="G6" s="678"/>
      <c r="H6" s="32"/>
    </row>
    <row r="7" spans="1:19" ht="23.25" customHeight="1">
      <c r="A7" s="695" t="s">
        <v>1073</v>
      </c>
      <c r="B7" s="696"/>
      <c r="C7" s="696"/>
      <c r="D7" s="696"/>
      <c r="E7" s="696"/>
      <c r="F7" s="696"/>
      <c r="G7" s="697"/>
      <c r="H7" s="32"/>
    </row>
    <row r="8" spans="1:19" ht="17.649999999999999" customHeight="1">
      <c r="A8" s="40"/>
      <c r="B8" s="104"/>
      <c r="C8" s="104"/>
      <c r="D8" s="104"/>
      <c r="E8" s="104"/>
      <c r="F8" s="104"/>
      <c r="G8" s="104"/>
    </row>
    <row r="9" spans="1:19" ht="17.649999999999999" customHeight="1">
      <c r="B9" s="289">
        <v>1</v>
      </c>
      <c r="C9" s="290">
        <v>2</v>
      </c>
      <c r="D9" s="290">
        <v>3</v>
      </c>
      <c r="E9" s="290">
        <v>4</v>
      </c>
      <c r="F9" s="290">
        <v>5</v>
      </c>
      <c r="G9" s="290">
        <v>6</v>
      </c>
      <c r="H9" s="291">
        <v>7</v>
      </c>
      <c r="I9" s="42"/>
      <c r="J9" s="292">
        <v>8</v>
      </c>
      <c r="K9" s="293">
        <v>9</v>
      </c>
      <c r="L9" s="42"/>
      <c r="M9" s="289">
        <v>10</v>
      </c>
      <c r="N9" s="290">
        <v>11</v>
      </c>
      <c r="O9" s="290">
        <v>12</v>
      </c>
      <c r="P9" s="290">
        <v>13</v>
      </c>
      <c r="Q9" s="291">
        <v>14</v>
      </c>
      <c r="R9" s="294">
        <v>15</v>
      </c>
      <c r="S9" s="32"/>
    </row>
    <row r="10" spans="1:19" ht="13.35" customHeight="1">
      <c r="B10" s="681" t="s">
        <v>871</v>
      </c>
      <c r="C10" s="689" t="s">
        <v>872</v>
      </c>
      <c r="D10" s="689" t="s">
        <v>873</v>
      </c>
      <c r="E10" s="689" t="s">
        <v>874</v>
      </c>
      <c r="F10" s="689" t="s">
        <v>875</v>
      </c>
      <c r="G10" s="689" t="s">
        <v>876</v>
      </c>
      <c r="H10" s="684" t="s">
        <v>877</v>
      </c>
      <c r="I10" s="42"/>
      <c r="J10" s="679" t="s">
        <v>878</v>
      </c>
      <c r="K10" s="687" t="s">
        <v>879</v>
      </c>
      <c r="L10" s="42"/>
      <c r="M10" s="681" t="s">
        <v>880</v>
      </c>
      <c r="N10" s="689" t="s">
        <v>881</v>
      </c>
      <c r="O10" s="689" t="s">
        <v>882</v>
      </c>
      <c r="P10" s="689" t="s">
        <v>883</v>
      </c>
      <c r="Q10" s="684" t="s">
        <v>825</v>
      </c>
      <c r="R10" s="692" t="s">
        <v>838</v>
      </c>
      <c r="S10" s="32"/>
    </row>
    <row r="11" spans="1:19" ht="13.35" customHeight="1">
      <c r="B11" s="682"/>
      <c r="C11" s="690"/>
      <c r="D11" s="690"/>
      <c r="E11" s="690"/>
      <c r="F11" s="690"/>
      <c r="G11" s="690"/>
      <c r="H11" s="685"/>
      <c r="I11" s="42"/>
      <c r="J11" s="679"/>
      <c r="K11" s="687"/>
      <c r="L11" s="42"/>
      <c r="M11" s="682"/>
      <c r="N11" s="690"/>
      <c r="O11" s="690"/>
      <c r="P11" s="690"/>
      <c r="Q11" s="685"/>
      <c r="R11" s="693"/>
      <c r="S11" s="32"/>
    </row>
    <row r="12" spans="1:19" ht="14.1" customHeight="1">
      <c r="B12" s="683"/>
      <c r="C12" s="691"/>
      <c r="D12" s="691"/>
      <c r="E12" s="691"/>
      <c r="F12" s="691"/>
      <c r="G12" s="691"/>
      <c r="H12" s="686"/>
      <c r="I12" s="42"/>
      <c r="J12" s="680"/>
      <c r="K12" s="688"/>
      <c r="L12" s="42"/>
      <c r="M12" s="683"/>
      <c r="N12" s="691"/>
      <c r="O12" s="691"/>
      <c r="P12" s="691"/>
      <c r="Q12" s="686"/>
      <c r="R12" s="694"/>
      <c r="S12" s="32"/>
    </row>
    <row r="13" spans="1:19" ht="14.1" customHeight="1">
      <c r="B13" s="295" t="s">
        <v>884</v>
      </c>
      <c r="C13" s="296">
        <v>43.922306890563398</v>
      </c>
      <c r="D13" s="234">
        <v>0</v>
      </c>
      <c r="E13" s="234">
        <v>0</v>
      </c>
      <c r="F13" s="296">
        <v>35.418556440000003</v>
      </c>
      <c r="G13" s="296">
        <v>34.386947999999997</v>
      </c>
      <c r="H13" s="297">
        <f t="shared" ref="H13:H76" si="0">+C13+D13-E13-F13</f>
        <v>8.5037504505633947</v>
      </c>
      <c r="I13" s="42"/>
      <c r="J13" s="298">
        <v>2.8334845151999999</v>
      </c>
      <c r="K13" s="297">
        <f t="shared" ref="K13:K76" si="1">+H13-J13</f>
        <v>5.6702659353633944</v>
      </c>
      <c r="L13" s="42"/>
      <c r="M13" s="183">
        <f t="shared" ref="M13:M76" si="2">+IF(ISERROR(K13/(F13+J13)),0,K13/(F13+J13))</f>
        <v>0.14823433714306361</v>
      </c>
      <c r="N13" s="296">
        <v>95.710892118669904</v>
      </c>
      <c r="O13" s="299">
        <f t="shared" ref="O13:O76" si="3">IF(K13&lt;0,N13/$N$263,0)</f>
        <v>0</v>
      </c>
      <c r="P13" s="300">
        <f t="shared" ref="P13:P76" si="4">(M13^2*O13)*100</f>
        <v>0</v>
      </c>
      <c r="Q13" s="317"/>
      <c r="R13" s="41"/>
    </row>
    <row r="14" spans="1:19" ht="14.1" customHeight="1">
      <c r="B14" s="211" t="s">
        <v>885</v>
      </c>
      <c r="C14" s="301">
        <v>12.888327331886</v>
      </c>
      <c r="D14" s="302">
        <v>0</v>
      </c>
      <c r="E14" s="302">
        <v>0</v>
      </c>
      <c r="F14" s="301">
        <v>9.9046736400000004</v>
      </c>
      <c r="G14" s="301">
        <v>9.6161879999999993</v>
      </c>
      <c r="H14" s="303">
        <f t="shared" si="0"/>
        <v>2.9836536918859995</v>
      </c>
      <c r="I14" s="42"/>
      <c r="J14" s="304">
        <v>0.79237389120000001</v>
      </c>
      <c r="K14" s="303">
        <f t="shared" si="1"/>
        <v>2.1912798006859995</v>
      </c>
      <c r="L14" s="42"/>
      <c r="M14" s="170">
        <f t="shared" si="2"/>
        <v>0.20484902907037755</v>
      </c>
      <c r="N14" s="301">
        <v>41.734113003354302</v>
      </c>
      <c r="O14" s="305">
        <f t="shared" si="3"/>
        <v>0</v>
      </c>
      <c r="P14" s="306">
        <f t="shared" si="4"/>
        <v>0</v>
      </c>
      <c r="Q14" s="101"/>
    </row>
    <row r="15" spans="1:19" ht="14.1" customHeight="1">
      <c r="B15" s="211" t="s">
        <v>886</v>
      </c>
      <c r="C15" s="301">
        <v>96.136881944144406</v>
      </c>
      <c r="D15" s="302">
        <v>0</v>
      </c>
      <c r="E15" s="302">
        <v>0</v>
      </c>
      <c r="F15" s="301">
        <v>98.494833560000004</v>
      </c>
      <c r="G15" s="301">
        <v>95.626052000000001</v>
      </c>
      <c r="H15" s="303">
        <f t="shared" si="0"/>
        <v>-2.3579516158555975</v>
      </c>
      <c r="I15" s="42"/>
      <c r="J15" s="304">
        <v>7.8795866847999996</v>
      </c>
      <c r="K15" s="303">
        <f t="shared" si="1"/>
        <v>-10.237538300655597</v>
      </c>
      <c r="L15" s="42"/>
      <c r="M15" s="170">
        <f t="shared" si="2"/>
        <v>-9.6240602553658072E-2</v>
      </c>
      <c r="N15" s="301">
        <v>302.18460754231597</v>
      </c>
      <c r="O15" s="305">
        <f t="shared" si="3"/>
        <v>5.6373728579231057E-2</v>
      </c>
      <c r="P15" s="306">
        <f t="shared" si="4"/>
        <v>5.2214776934479637E-2</v>
      </c>
      <c r="Q15" s="101"/>
    </row>
    <row r="16" spans="1:19" ht="14.1" customHeight="1">
      <c r="B16" s="211" t="s">
        <v>887</v>
      </c>
      <c r="C16" s="301">
        <v>24.2661396920202</v>
      </c>
      <c r="D16" s="302">
        <v>0</v>
      </c>
      <c r="E16" s="302">
        <v>0</v>
      </c>
      <c r="F16" s="301">
        <v>17.810762059999998</v>
      </c>
      <c r="G16" s="301">
        <v>17.292002</v>
      </c>
      <c r="H16" s="303">
        <f t="shared" si="0"/>
        <v>6.4553776320202019</v>
      </c>
      <c r="I16" s="42"/>
      <c r="J16" s="304">
        <v>1.4248609647999999</v>
      </c>
      <c r="K16" s="303">
        <f t="shared" si="1"/>
        <v>5.0305166672202022</v>
      </c>
      <c r="L16" s="42"/>
      <c r="M16" s="170">
        <f t="shared" si="2"/>
        <v>0.26152085953932896</v>
      </c>
      <c r="N16" s="301">
        <v>56.953054616547099</v>
      </c>
      <c r="O16" s="305">
        <f t="shared" si="3"/>
        <v>0</v>
      </c>
      <c r="P16" s="306">
        <f t="shared" si="4"/>
        <v>0</v>
      </c>
      <c r="Q16" s="101"/>
    </row>
    <row r="17" spans="2:17" ht="14.1" customHeight="1">
      <c r="B17" s="211" t="s">
        <v>888</v>
      </c>
      <c r="C17" s="301">
        <v>2.9243750044775498</v>
      </c>
      <c r="D17" s="302">
        <v>0</v>
      </c>
      <c r="E17" s="302">
        <v>0</v>
      </c>
      <c r="F17" s="301">
        <v>4.7473379800000002</v>
      </c>
      <c r="G17" s="301">
        <v>4.6090660000000003</v>
      </c>
      <c r="H17" s="303">
        <f t="shared" si="0"/>
        <v>-1.8229629755224503</v>
      </c>
      <c r="I17" s="42"/>
      <c r="J17" s="304">
        <v>0.39795957608732202</v>
      </c>
      <c r="K17" s="303">
        <f t="shared" si="1"/>
        <v>-2.2209225516097724</v>
      </c>
      <c r="L17" s="42"/>
      <c r="M17" s="170">
        <f t="shared" si="2"/>
        <v>-0.43164122723713677</v>
      </c>
      <c r="N17" s="301">
        <v>8.2883829695896694</v>
      </c>
      <c r="O17" s="305">
        <f t="shared" si="3"/>
        <v>1.5462304837050274E-3</v>
      </c>
      <c r="P17" s="306">
        <f t="shared" si="4"/>
        <v>2.8808461680788051E-2</v>
      </c>
      <c r="Q17" s="101"/>
    </row>
    <row r="18" spans="2:17" ht="14.1" customHeight="1">
      <c r="B18" s="211" t="s">
        <v>889</v>
      </c>
      <c r="C18" s="301">
        <v>0.29682845076530601</v>
      </c>
      <c r="D18" s="302">
        <v>0</v>
      </c>
      <c r="E18" s="302">
        <v>0</v>
      </c>
      <c r="F18" s="301">
        <v>0.1236</v>
      </c>
      <c r="G18" s="301">
        <v>0.12</v>
      </c>
      <c r="H18" s="303">
        <f t="shared" si="0"/>
        <v>0.17322845076530602</v>
      </c>
      <c r="I18" s="42"/>
      <c r="J18" s="304">
        <v>9.8879999999999992E-3</v>
      </c>
      <c r="K18" s="303">
        <f t="shared" si="1"/>
        <v>0.16334045076530601</v>
      </c>
      <c r="L18" s="42"/>
      <c r="M18" s="170">
        <f t="shared" si="2"/>
        <v>1.2236339653400008</v>
      </c>
      <c r="N18" s="301">
        <v>0.34246970415841499</v>
      </c>
      <c r="O18" s="305">
        <f t="shared" si="3"/>
        <v>0</v>
      </c>
      <c r="P18" s="306">
        <f t="shared" si="4"/>
        <v>0</v>
      </c>
      <c r="Q18" s="101"/>
    </row>
    <row r="19" spans="2:17" ht="14.1" customHeight="1">
      <c r="B19" s="211" t="s">
        <v>890</v>
      </c>
      <c r="C19" s="301">
        <v>0.17910000000000001</v>
      </c>
      <c r="D19" s="302">
        <v>0</v>
      </c>
      <c r="E19" s="302">
        <v>0</v>
      </c>
      <c r="F19" s="301">
        <v>0.17957226000000001</v>
      </c>
      <c r="G19" s="301">
        <v>0.174342</v>
      </c>
      <c r="H19" s="303">
        <f t="shared" si="0"/>
        <v>-4.7226000000000212E-4</v>
      </c>
      <c r="I19" s="42"/>
      <c r="J19" s="304">
        <v>1.62011677965723E-2</v>
      </c>
      <c r="K19" s="303">
        <f t="shared" si="1"/>
        <v>-1.6673427796572302E-2</v>
      </c>
      <c r="L19" s="42"/>
      <c r="M19" s="170">
        <f t="shared" si="2"/>
        <v>-8.5166960522842866E-2</v>
      </c>
      <c r="N19" s="301">
        <v>0.39954798818481702</v>
      </c>
      <c r="O19" s="305">
        <f t="shared" si="3"/>
        <v>7.4537250667721627E-5</v>
      </c>
      <c r="P19" s="306">
        <f t="shared" si="4"/>
        <v>5.4064932617925543E-5</v>
      </c>
      <c r="Q19" s="101"/>
    </row>
    <row r="20" spans="2:17" ht="14.1" customHeight="1">
      <c r="B20" s="211" t="s">
        <v>891</v>
      </c>
      <c r="C20" s="301">
        <v>23.871597683540799</v>
      </c>
      <c r="D20" s="302">
        <v>0</v>
      </c>
      <c r="E20" s="302">
        <v>0</v>
      </c>
      <c r="F20" s="301">
        <v>26.197217760000001</v>
      </c>
      <c r="G20" s="301">
        <v>25.434191999999999</v>
      </c>
      <c r="H20" s="303">
        <f t="shared" si="0"/>
        <v>-2.3256200764592023</v>
      </c>
      <c r="I20" s="42"/>
      <c r="J20" s="304">
        <v>2.0957774208000002</v>
      </c>
      <c r="K20" s="303">
        <f t="shared" si="1"/>
        <v>-4.4213974972592025</v>
      </c>
      <c r="L20" s="42"/>
      <c r="M20" s="170">
        <f t="shared" si="2"/>
        <v>-0.15627180752710201</v>
      </c>
      <c r="N20" s="301">
        <v>71.857140406013897</v>
      </c>
      <c r="O20" s="305">
        <f t="shared" si="3"/>
        <v>1.3405232525488807E-2</v>
      </c>
      <c r="P20" s="306">
        <f t="shared" si="4"/>
        <v>3.2736754575804702E-2</v>
      </c>
      <c r="Q20" s="101"/>
    </row>
    <row r="21" spans="2:17" ht="14.1" customHeight="1">
      <c r="B21" s="211" t="s">
        <v>892</v>
      </c>
      <c r="C21" s="301">
        <v>112.80553399999999</v>
      </c>
      <c r="D21" s="302">
        <v>0</v>
      </c>
      <c r="E21" s="302">
        <v>0</v>
      </c>
      <c r="F21" s="301">
        <v>99.034113750000003</v>
      </c>
      <c r="G21" s="301">
        <v>96.149625</v>
      </c>
      <c r="H21" s="303">
        <f t="shared" si="0"/>
        <v>13.771420249999991</v>
      </c>
      <c r="I21" s="42"/>
      <c r="J21" s="304">
        <v>7.9227290999999997</v>
      </c>
      <c r="K21" s="303">
        <f t="shared" si="1"/>
        <v>5.8486911499999916</v>
      </c>
      <c r="L21" s="42"/>
      <c r="M21" s="170">
        <f t="shared" si="2"/>
        <v>5.4682720564241033E-2</v>
      </c>
      <c r="N21" s="301">
        <v>351.10304249384302</v>
      </c>
      <c r="O21" s="305">
        <f t="shared" si="3"/>
        <v>0</v>
      </c>
      <c r="P21" s="306">
        <f t="shared" si="4"/>
        <v>0</v>
      </c>
      <c r="Q21" s="101"/>
    </row>
    <row r="22" spans="2:17" ht="14.1" customHeight="1">
      <c r="B22" s="211" t="s">
        <v>893</v>
      </c>
      <c r="C22" s="301">
        <v>1.746</v>
      </c>
      <c r="D22" s="302">
        <v>0</v>
      </c>
      <c r="E22" s="302">
        <v>0</v>
      </c>
      <c r="F22" s="301">
        <v>0.96740174999999995</v>
      </c>
      <c r="G22" s="301">
        <v>0.93922499999999998</v>
      </c>
      <c r="H22" s="303">
        <f t="shared" si="0"/>
        <v>0.77859825000000005</v>
      </c>
      <c r="I22" s="42"/>
      <c r="J22" s="304">
        <v>7.7392139999999998E-2</v>
      </c>
      <c r="K22" s="303">
        <f t="shared" si="1"/>
        <v>0.70120610999999999</v>
      </c>
      <c r="L22" s="42"/>
      <c r="M22" s="170">
        <f t="shared" si="2"/>
        <v>0.67114300410007177</v>
      </c>
      <c r="N22" s="301">
        <v>3.6081294256175198</v>
      </c>
      <c r="O22" s="305">
        <f t="shared" si="3"/>
        <v>0</v>
      </c>
      <c r="P22" s="306">
        <f t="shared" si="4"/>
        <v>0</v>
      </c>
      <c r="Q22" s="101"/>
    </row>
    <row r="23" spans="2:17" ht="14.1" customHeight="1">
      <c r="B23" s="211" t="s">
        <v>894</v>
      </c>
      <c r="C23" s="301">
        <v>0.299342225854</v>
      </c>
      <c r="D23" s="302">
        <v>0</v>
      </c>
      <c r="E23" s="302">
        <v>0</v>
      </c>
      <c r="F23" s="301">
        <v>1.6643965700000001</v>
      </c>
      <c r="G23" s="301">
        <v>1.6159190000000001</v>
      </c>
      <c r="H23" s="303">
        <f t="shared" si="0"/>
        <v>-1.3650543441460001</v>
      </c>
      <c r="I23" s="42"/>
      <c r="J23" s="304">
        <v>0.15724308397487599</v>
      </c>
      <c r="K23" s="303">
        <f t="shared" si="1"/>
        <v>-1.5222974281208761</v>
      </c>
      <c r="L23" s="42"/>
      <c r="M23" s="170">
        <f t="shared" si="2"/>
        <v>-0.83567429200345655</v>
      </c>
      <c r="N23" s="301">
        <v>5.5931673108068898</v>
      </c>
      <c r="O23" s="305">
        <f t="shared" si="3"/>
        <v>1.0434273884499614E-3</v>
      </c>
      <c r="P23" s="306">
        <f t="shared" si="4"/>
        <v>7.2867910514969464E-2</v>
      </c>
      <c r="Q23" s="101"/>
    </row>
    <row r="24" spans="2:17" ht="14.1" customHeight="1">
      <c r="B24" s="211" t="s">
        <v>895</v>
      </c>
      <c r="C24" s="301">
        <v>0.44764110841341498</v>
      </c>
      <c r="D24" s="302">
        <v>0</v>
      </c>
      <c r="E24" s="302">
        <v>0</v>
      </c>
      <c r="F24" s="301">
        <v>0.29853211000000002</v>
      </c>
      <c r="G24" s="301">
        <v>0.28983700000000001</v>
      </c>
      <c r="H24" s="303">
        <f t="shared" si="0"/>
        <v>0.14910899841341496</v>
      </c>
      <c r="I24" s="42"/>
      <c r="J24" s="304">
        <v>2.38825688E-2</v>
      </c>
      <c r="K24" s="303">
        <f t="shared" si="1"/>
        <v>0.12522642961341496</v>
      </c>
      <c r="L24" s="42"/>
      <c r="M24" s="170">
        <f t="shared" si="2"/>
        <v>0.3884017628462112</v>
      </c>
      <c r="N24" s="301">
        <v>0.709620225715626</v>
      </c>
      <c r="O24" s="305">
        <f t="shared" si="3"/>
        <v>0</v>
      </c>
      <c r="P24" s="306">
        <f t="shared" si="4"/>
        <v>0</v>
      </c>
      <c r="Q24" s="101"/>
    </row>
    <row r="25" spans="2:17" ht="14.1" customHeight="1">
      <c r="B25" s="211" t="s">
        <v>896</v>
      </c>
      <c r="C25" s="301">
        <v>2</v>
      </c>
      <c r="D25" s="302">
        <v>0</v>
      </c>
      <c r="E25" s="302">
        <v>0</v>
      </c>
      <c r="F25" s="301">
        <v>1.33137079</v>
      </c>
      <c r="G25" s="301">
        <v>1.2925930000000001</v>
      </c>
      <c r="H25" s="303">
        <f t="shared" si="0"/>
        <v>0.66862920999999997</v>
      </c>
      <c r="I25" s="42"/>
      <c r="J25" s="304">
        <v>0.10650966319999999</v>
      </c>
      <c r="K25" s="303">
        <f t="shared" si="1"/>
        <v>0.56211954679999998</v>
      </c>
      <c r="L25" s="42"/>
      <c r="M25" s="170">
        <f t="shared" si="2"/>
        <v>0.39093621834068615</v>
      </c>
      <c r="N25" s="301">
        <v>5.3426048961000498</v>
      </c>
      <c r="O25" s="305">
        <f t="shared" si="3"/>
        <v>0</v>
      </c>
      <c r="P25" s="306">
        <f t="shared" si="4"/>
        <v>0</v>
      </c>
      <c r="Q25" s="101"/>
    </row>
    <row r="26" spans="2:17" ht="14.1" customHeight="1">
      <c r="B26" s="211" t="s">
        <v>897</v>
      </c>
      <c r="C26" s="301">
        <v>3.5819999999999998E-2</v>
      </c>
      <c r="D26" s="302">
        <v>0</v>
      </c>
      <c r="E26" s="302">
        <v>0</v>
      </c>
      <c r="F26" s="301">
        <v>1.137429E-2</v>
      </c>
      <c r="G26" s="301">
        <v>1.1043000000000001E-2</v>
      </c>
      <c r="H26" s="303">
        <f t="shared" si="0"/>
        <v>2.4445709999999995E-2</v>
      </c>
      <c r="I26" s="42"/>
      <c r="J26" s="304">
        <v>9.0994320000000004E-4</v>
      </c>
      <c r="K26" s="303">
        <f t="shared" si="1"/>
        <v>2.3535766799999996E-2</v>
      </c>
      <c r="L26" s="42"/>
      <c r="M26" s="170">
        <f t="shared" si="2"/>
        <v>1.9159329212343505</v>
      </c>
      <c r="N26" s="301">
        <v>4.5021222779541202E-2</v>
      </c>
      <c r="O26" s="305">
        <f t="shared" si="3"/>
        <v>0</v>
      </c>
      <c r="P26" s="306">
        <f t="shared" si="4"/>
        <v>0</v>
      </c>
      <c r="Q26" s="101"/>
    </row>
    <row r="27" spans="2:17" ht="14.1" customHeight="1">
      <c r="B27" s="211" t="s">
        <v>898</v>
      </c>
      <c r="C27" s="301">
        <v>0.24875</v>
      </c>
      <c r="D27" s="302">
        <v>0</v>
      </c>
      <c r="E27" s="302">
        <v>0</v>
      </c>
      <c r="F27" s="301">
        <v>0.17642148999999999</v>
      </c>
      <c r="G27" s="301">
        <v>0.17128299999999999</v>
      </c>
      <c r="H27" s="303">
        <f t="shared" si="0"/>
        <v>7.2328510000000013E-2</v>
      </c>
      <c r="I27" s="42"/>
      <c r="J27" s="304">
        <v>1.4113719199999999E-2</v>
      </c>
      <c r="K27" s="303">
        <f t="shared" si="1"/>
        <v>5.8214790800000013E-2</v>
      </c>
      <c r="L27" s="42"/>
      <c r="M27" s="170">
        <f t="shared" si="2"/>
        <v>0.30553298282467789</v>
      </c>
      <c r="N27" s="301">
        <v>0.45021222779541198</v>
      </c>
      <c r="O27" s="305">
        <f t="shared" si="3"/>
        <v>0</v>
      </c>
      <c r="P27" s="306">
        <f t="shared" si="4"/>
        <v>0</v>
      </c>
      <c r="Q27" s="101"/>
    </row>
    <row r="28" spans="2:17" ht="14.1" customHeight="1">
      <c r="B28" s="211" t="s">
        <v>899</v>
      </c>
      <c r="C28" s="301">
        <v>9.4524999999999998E-2</v>
      </c>
      <c r="D28" s="302">
        <v>0</v>
      </c>
      <c r="E28" s="302">
        <v>0</v>
      </c>
      <c r="F28" s="301">
        <v>8.2384550000000001E-2</v>
      </c>
      <c r="G28" s="301">
        <v>7.9985000000000001E-2</v>
      </c>
      <c r="H28" s="303">
        <f t="shared" si="0"/>
        <v>1.2140449999999997E-2</v>
      </c>
      <c r="I28" s="42"/>
      <c r="J28" s="304">
        <v>6.5907639999999998E-3</v>
      </c>
      <c r="K28" s="303">
        <f t="shared" si="1"/>
        <v>5.5496859999999973E-3</v>
      </c>
      <c r="L28" s="42"/>
      <c r="M28" s="170">
        <f t="shared" si="2"/>
        <v>6.2373323009570915E-2</v>
      </c>
      <c r="N28" s="301">
        <v>0.151290305299352</v>
      </c>
      <c r="O28" s="305">
        <f t="shared" si="3"/>
        <v>0</v>
      </c>
      <c r="P28" s="306">
        <f t="shared" si="4"/>
        <v>0</v>
      </c>
      <c r="Q28" s="101"/>
    </row>
    <row r="29" spans="2:17" ht="14.1" customHeight="1">
      <c r="B29" s="211" t="s">
        <v>900</v>
      </c>
      <c r="C29" s="301">
        <v>0.14924999999999999</v>
      </c>
      <c r="D29" s="302">
        <v>0</v>
      </c>
      <c r="E29" s="302">
        <v>0</v>
      </c>
      <c r="F29" s="301">
        <v>0.12080046</v>
      </c>
      <c r="G29" s="301">
        <v>0.117282</v>
      </c>
      <c r="H29" s="303">
        <f t="shared" si="0"/>
        <v>2.8449539999999995E-2</v>
      </c>
      <c r="I29" s="42"/>
      <c r="J29" s="304">
        <v>1.4562956034836001E-2</v>
      </c>
      <c r="K29" s="303">
        <f t="shared" si="1"/>
        <v>1.3886583965163995E-2</v>
      </c>
      <c r="L29" s="42"/>
      <c r="M29" s="170">
        <f t="shared" si="2"/>
        <v>0.10258742259866033</v>
      </c>
      <c r="N29" s="301">
        <v>0.45775015449547601</v>
      </c>
      <c r="O29" s="305">
        <f t="shared" si="3"/>
        <v>0</v>
      </c>
      <c r="P29" s="306">
        <f t="shared" si="4"/>
        <v>0</v>
      </c>
      <c r="Q29" s="101"/>
    </row>
    <row r="30" spans="2:17" ht="14.1" customHeight="1">
      <c r="B30" s="211" t="s">
        <v>901</v>
      </c>
      <c r="C30" s="301">
        <v>20.251289207245701</v>
      </c>
      <c r="D30" s="302">
        <v>0</v>
      </c>
      <c r="E30" s="302">
        <v>0</v>
      </c>
      <c r="F30" s="301">
        <v>25.6203024</v>
      </c>
      <c r="G30" s="301">
        <v>24.874079999999999</v>
      </c>
      <c r="H30" s="303">
        <f t="shared" si="0"/>
        <v>-5.3690131927542986</v>
      </c>
      <c r="I30" s="42"/>
      <c r="J30" s="304">
        <v>2.15202952557126</v>
      </c>
      <c r="K30" s="303">
        <f t="shared" si="1"/>
        <v>-7.5210427183255586</v>
      </c>
      <c r="L30" s="42"/>
      <c r="M30" s="170">
        <f t="shared" si="2"/>
        <v>-0.27081063046782144</v>
      </c>
      <c r="N30" s="301">
        <v>79.384566840621503</v>
      </c>
      <c r="O30" s="305">
        <f t="shared" si="3"/>
        <v>1.4809503570847314E-2</v>
      </c>
      <c r="P30" s="306">
        <f t="shared" si="4"/>
        <v>0.10861052607579851</v>
      </c>
      <c r="Q30" s="101"/>
    </row>
    <row r="31" spans="2:17" ht="14.1" customHeight="1">
      <c r="B31" s="211" t="s">
        <v>902</v>
      </c>
      <c r="C31" s="301">
        <v>3.88</v>
      </c>
      <c r="D31" s="302">
        <v>0</v>
      </c>
      <c r="E31" s="302">
        <v>0</v>
      </c>
      <c r="F31" s="301">
        <v>3.0607479999999998</v>
      </c>
      <c r="G31" s="301">
        <v>2.9716</v>
      </c>
      <c r="H31" s="303">
        <f t="shared" si="0"/>
        <v>0.81925200000000009</v>
      </c>
      <c r="I31" s="42"/>
      <c r="J31" s="304">
        <v>0.24485984</v>
      </c>
      <c r="K31" s="303">
        <f t="shared" si="1"/>
        <v>0.57439216000000015</v>
      </c>
      <c r="L31" s="42"/>
      <c r="M31" s="170">
        <f t="shared" si="2"/>
        <v>0.1737629470288285</v>
      </c>
      <c r="N31" s="301">
        <v>5.9695422859345504</v>
      </c>
      <c r="O31" s="305">
        <f t="shared" si="3"/>
        <v>0</v>
      </c>
      <c r="P31" s="306">
        <f t="shared" si="4"/>
        <v>0</v>
      </c>
      <c r="Q31" s="101"/>
    </row>
    <row r="32" spans="2:17" ht="14.1" customHeight="1">
      <c r="B32" s="211" t="s">
        <v>903</v>
      </c>
      <c r="C32" s="301">
        <v>0.54667891214117603</v>
      </c>
      <c r="D32" s="302">
        <v>0</v>
      </c>
      <c r="E32" s="302">
        <v>0</v>
      </c>
      <c r="F32" s="301">
        <v>0.28622876000000003</v>
      </c>
      <c r="G32" s="301">
        <v>0.27789199999999997</v>
      </c>
      <c r="H32" s="303">
        <f t="shared" si="0"/>
        <v>0.26045015214117601</v>
      </c>
      <c r="I32" s="42"/>
      <c r="J32" s="304">
        <v>2.28983008E-2</v>
      </c>
      <c r="K32" s="303">
        <f t="shared" si="1"/>
        <v>0.23755185134117601</v>
      </c>
      <c r="L32" s="42"/>
      <c r="M32" s="170">
        <f t="shared" si="2"/>
        <v>0.76846022708723016</v>
      </c>
      <c r="N32" s="301">
        <v>0.42257771280092099</v>
      </c>
      <c r="O32" s="305">
        <f t="shared" si="3"/>
        <v>0</v>
      </c>
      <c r="P32" s="306">
        <f t="shared" si="4"/>
        <v>0</v>
      </c>
      <c r="Q32" s="101"/>
    </row>
    <row r="33" spans="2:17" ht="14.1" customHeight="1">
      <c r="B33" s="211" t="s">
        <v>904</v>
      </c>
      <c r="C33" s="301">
        <v>1.1380228812608699</v>
      </c>
      <c r="D33" s="302">
        <v>0</v>
      </c>
      <c r="E33" s="302">
        <v>0</v>
      </c>
      <c r="F33" s="301">
        <v>1.41527665</v>
      </c>
      <c r="G33" s="301">
        <v>1.374055</v>
      </c>
      <c r="H33" s="303">
        <f t="shared" si="0"/>
        <v>-0.2772537687391301</v>
      </c>
      <c r="I33" s="42"/>
      <c r="J33" s="304">
        <v>0.123469044212988</v>
      </c>
      <c r="K33" s="303">
        <f t="shared" si="1"/>
        <v>-0.40072281295211809</v>
      </c>
      <c r="L33" s="42"/>
      <c r="M33" s="170">
        <f t="shared" si="2"/>
        <v>-0.2604217282031604</v>
      </c>
      <c r="N33" s="301">
        <v>2.7791936713255598</v>
      </c>
      <c r="O33" s="305">
        <f t="shared" si="3"/>
        <v>5.1846952421123651E-4</v>
      </c>
      <c r="P33" s="306">
        <f t="shared" si="4"/>
        <v>3.5162331723745822E-3</v>
      </c>
      <c r="Q33" s="101"/>
    </row>
    <row r="34" spans="2:17" ht="14.1" customHeight="1">
      <c r="B34" s="211" t="s">
        <v>905</v>
      </c>
      <c r="C34" s="301">
        <v>1.04575</v>
      </c>
      <c r="D34" s="302">
        <v>0</v>
      </c>
      <c r="E34" s="302">
        <v>0</v>
      </c>
      <c r="F34" s="301">
        <v>0.91144287999999996</v>
      </c>
      <c r="G34" s="301">
        <v>0.88489600000000002</v>
      </c>
      <c r="H34" s="303">
        <f t="shared" si="0"/>
        <v>0.13430712</v>
      </c>
      <c r="I34" s="42"/>
      <c r="J34" s="304">
        <v>0.12844205426365299</v>
      </c>
      <c r="K34" s="303">
        <f t="shared" si="1"/>
        <v>5.8650657363470138E-3</v>
      </c>
      <c r="L34" s="42"/>
      <c r="M34" s="170">
        <f t="shared" si="2"/>
        <v>5.6401103074929081E-3</v>
      </c>
      <c r="N34" s="301">
        <v>1.59638179858544</v>
      </c>
      <c r="O34" s="305">
        <f t="shared" si="3"/>
        <v>0</v>
      </c>
      <c r="P34" s="306">
        <f t="shared" si="4"/>
        <v>0</v>
      </c>
      <c r="Q34" s="101"/>
    </row>
    <row r="35" spans="2:17" ht="14.1" customHeight="1">
      <c r="B35" s="211" t="s">
        <v>906</v>
      </c>
      <c r="C35" s="301">
        <v>0.97</v>
      </c>
      <c r="D35" s="302">
        <v>0</v>
      </c>
      <c r="E35" s="302">
        <v>0</v>
      </c>
      <c r="F35" s="301">
        <v>0.60587586999999998</v>
      </c>
      <c r="G35" s="301">
        <v>0.588229</v>
      </c>
      <c r="H35" s="303">
        <f t="shared" si="0"/>
        <v>0.36412412999999999</v>
      </c>
      <c r="I35" s="42"/>
      <c r="J35" s="304">
        <v>4.8470069599999999E-2</v>
      </c>
      <c r="K35" s="303">
        <f t="shared" si="1"/>
        <v>0.31565406039999999</v>
      </c>
      <c r="L35" s="42"/>
      <c r="M35" s="170">
        <f t="shared" si="2"/>
        <v>0.48239630033153186</v>
      </c>
      <c r="N35" s="301">
        <v>1.0169920059109301</v>
      </c>
      <c r="O35" s="305">
        <f t="shared" si="3"/>
        <v>0</v>
      </c>
      <c r="P35" s="306">
        <f t="shared" si="4"/>
        <v>0</v>
      </c>
      <c r="Q35" s="101"/>
    </row>
    <row r="36" spans="2:17" ht="14.1" customHeight="1">
      <c r="B36" s="211" t="s">
        <v>907</v>
      </c>
      <c r="C36" s="301">
        <v>6.984</v>
      </c>
      <c r="D36" s="302">
        <v>0</v>
      </c>
      <c r="E36" s="302">
        <v>0</v>
      </c>
      <c r="F36" s="301">
        <v>6.5265342300000002</v>
      </c>
      <c r="G36" s="301">
        <v>6.3364409999999998</v>
      </c>
      <c r="H36" s="303">
        <f t="shared" si="0"/>
        <v>0.45746576999999977</v>
      </c>
      <c r="I36" s="42"/>
      <c r="J36" s="304">
        <v>0.52212273840000001</v>
      </c>
      <c r="K36" s="303">
        <f t="shared" si="1"/>
        <v>-6.4656968400000236E-2</v>
      </c>
      <c r="L36" s="42"/>
      <c r="M36" s="170">
        <f t="shared" si="2"/>
        <v>-9.1729486467940508E-3</v>
      </c>
      <c r="N36" s="301">
        <v>12.741184921312099</v>
      </c>
      <c r="O36" s="305">
        <f t="shared" si="3"/>
        <v>2.3769182235109645E-3</v>
      </c>
      <c r="P36" s="306">
        <f t="shared" si="4"/>
        <v>2.0000099888792165E-5</v>
      </c>
      <c r="Q36" s="101"/>
    </row>
    <row r="37" spans="2:17" ht="14.1" customHeight="1">
      <c r="B37" s="211" t="s">
        <v>908</v>
      </c>
      <c r="C37" s="301">
        <v>0.15920000000000001</v>
      </c>
      <c r="D37" s="302">
        <v>0</v>
      </c>
      <c r="E37" s="302">
        <v>0</v>
      </c>
      <c r="F37" s="301">
        <v>4.0188540000000002E-2</v>
      </c>
      <c r="G37" s="301">
        <v>3.9017999999999997E-2</v>
      </c>
      <c r="H37" s="303">
        <f t="shared" si="0"/>
        <v>0.11901146000000001</v>
      </c>
      <c r="I37" s="42"/>
      <c r="J37" s="304">
        <v>3.2150832000000002E-3</v>
      </c>
      <c r="K37" s="303">
        <f t="shared" si="1"/>
        <v>0.11579637680000002</v>
      </c>
      <c r="L37" s="42"/>
      <c r="M37" s="170">
        <f t="shared" si="2"/>
        <v>2.667896554774257</v>
      </c>
      <c r="N37" s="301">
        <v>7.53976831968447E-2</v>
      </c>
      <c r="O37" s="305">
        <f t="shared" si="3"/>
        <v>0</v>
      </c>
      <c r="P37" s="306">
        <f t="shared" si="4"/>
        <v>0</v>
      </c>
      <c r="Q37" s="101"/>
    </row>
    <row r="38" spans="2:17" ht="14.1" customHeight="1">
      <c r="B38" s="211" t="s">
        <v>909</v>
      </c>
      <c r="C38" s="301">
        <v>1.9900000000000001E-2</v>
      </c>
      <c r="D38" s="302">
        <v>0</v>
      </c>
      <c r="E38" s="302">
        <v>0</v>
      </c>
      <c r="F38" s="301">
        <v>1.044317E-2</v>
      </c>
      <c r="G38" s="301">
        <v>1.0139E-2</v>
      </c>
      <c r="H38" s="303">
        <f t="shared" si="0"/>
        <v>9.4568300000000011E-3</v>
      </c>
      <c r="I38" s="42"/>
      <c r="J38" s="304">
        <v>8.3545359999999999E-4</v>
      </c>
      <c r="K38" s="303">
        <f t="shared" si="1"/>
        <v>8.6213764000000019E-3</v>
      </c>
      <c r="L38" s="42"/>
      <c r="M38" s="170">
        <f t="shared" si="2"/>
        <v>0.76439969146589859</v>
      </c>
      <c r="N38" s="301">
        <v>5.7863338267346E-2</v>
      </c>
      <c r="O38" s="305">
        <f t="shared" si="3"/>
        <v>0</v>
      </c>
      <c r="P38" s="306">
        <f t="shared" si="4"/>
        <v>0</v>
      </c>
      <c r="Q38" s="101"/>
    </row>
    <row r="39" spans="2:17" ht="14.1" customHeight="1">
      <c r="B39" s="211" t="s">
        <v>910</v>
      </c>
      <c r="C39" s="301">
        <v>16.975000000000001</v>
      </c>
      <c r="D39" s="302">
        <v>0</v>
      </c>
      <c r="E39" s="302">
        <v>0</v>
      </c>
      <c r="F39" s="301">
        <v>13.082049570000001</v>
      </c>
      <c r="G39" s="301">
        <v>12.701019000000001</v>
      </c>
      <c r="H39" s="303">
        <f t="shared" si="0"/>
        <v>3.8929504300000008</v>
      </c>
      <c r="I39" s="42"/>
      <c r="J39" s="304">
        <v>1.0465639656000001</v>
      </c>
      <c r="K39" s="303">
        <f t="shared" si="1"/>
        <v>2.846386464400001</v>
      </c>
      <c r="L39" s="42"/>
      <c r="M39" s="170">
        <f t="shared" si="2"/>
        <v>0.20146254671259384</v>
      </c>
      <c r="N39" s="301">
        <v>26.5048898214805</v>
      </c>
      <c r="O39" s="305">
        <f t="shared" si="3"/>
        <v>0</v>
      </c>
      <c r="P39" s="306">
        <f t="shared" si="4"/>
        <v>0</v>
      </c>
      <c r="Q39" s="101"/>
    </row>
    <row r="40" spans="2:17" ht="14.1" customHeight="1">
      <c r="B40" s="211" t="s">
        <v>911</v>
      </c>
      <c r="C40" s="301">
        <v>0.24875</v>
      </c>
      <c r="D40" s="302">
        <v>0</v>
      </c>
      <c r="E40" s="302">
        <v>0</v>
      </c>
      <c r="F40" s="301">
        <v>0.14583563999999999</v>
      </c>
      <c r="G40" s="301">
        <v>0.14158799999999999</v>
      </c>
      <c r="H40" s="303">
        <f t="shared" si="0"/>
        <v>0.10291436000000001</v>
      </c>
      <c r="I40" s="42"/>
      <c r="J40" s="304">
        <v>1.16668512E-2</v>
      </c>
      <c r="K40" s="303">
        <f t="shared" si="1"/>
        <v>9.1247508800000016E-2</v>
      </c>
      <c r="L40" s="42"/>
      <c r="M40" s="170">
        <f t="shared" si="2"/>
        <v>0.57934009871711811</v>
      </c>
      <c r="N40" s="301">
        <v>0.313864774238028</v>
      </c>
      <c r="O40" s="305">
        <f t="shared" si="3"/>
        <v>0</v>
      </c>
      <c r="P40" s="306">
        <f t="shared" si="4"/>
        <v>0</v>
      </c>
      <c r="Q40" s="101"/>
    </row>
    <row r="41" spans="2:17" ht="14.1" customHeight="1">
      <c r="B41" s="211" t="s">
        <v>912</v>
      </c>
      <c r="C41" s="301">
        <v>0.34825</v>
      </c>
      <c r="D41" s="302">
        <v>0</v>
      </c>
      <c r="E41" s="302">
        <v>0</v>
      </c>
      <c r="F41" s="301">
        <v>0.30730049999999998</v>
      </c>
      <c r="G41" s="301">
        <v>0.29835</v>
      </c>
      <c r="H41" s="303">
        <f t="shared" si="0"/>
        <v>4.0949500000000028E-2</v>
      </c>
      <c r="I41" s="42"/>
      <c r="J41" s="304">
        <v>2.4584040000000001E-2</v>
      </c>
      <c r="K41" s="303">
        <f t="shared" si="1"/>
        <v>1.6365460000000026E-2</v>
      </c>
      <c r="L41" s="42"/>
      <c r="M41" s="170">
        <f t="shared" si="2"/>
        <v>4.9310703053537915E-2</v>
      </c>
      <c r="N41" s="301">
        <v>0.447125795702219</v>
      </c>
      <c r="O41" s="305">
        <f t="shared" si="3"/>
        <v>0</v>
      </c>
      <c r="P41" s="306">
        <f t="shared" si="4"/>
        <v>0</v>
      </c>
      <c r="Q41" s="101"/>
    </row>
    <row r="42" spans="2:17" ht="14.1" customHeight="1">
      <c r="B42" s="211" t="s">
        <v>913</v>
      </c>
      <c r="C42" s="301">
        <v>0.12934999999999999</v>
      </c>
      <c r="D42" s="302">
        <v>0</v>
      </c>
      <c r="E42" s="302">
        <v>0</v>
      </c>
      <c r="F42" s="301">
        <v>0.10778435</v>
      </c>
      <c r="G42" s="301">
        <v>0.104645</v>
      </c>
      <c r="H42" s="303">
        <f t="shared" si="0"/>
        <v>2.1565649999999992E-2</v>
      </c>
      <c r="I42" s="42"/>
      <c r="J42" s="304">
        <v>8.6227479999999995E-3</v>
      </c>
      <c r="K42" s="303">
        <f t="shared" si="1"/>
        <v>1.2942901999999992E-2</v>
      </c>
      <c r="L42" s="42"/>
      <c r="M42" s="170">
        <f t="shared" si="2"/>
        <v>0.11118653606500861</v>
      </c>
      <c r="N42" s="301">
        <v>0.17359001480203801</v>
      </c>
      <c r="O42" s="305">
        <f t="shared" si="3"/>
        <v>0</v>
      </c>
      <c r="P42" s="306">
        <f t="shared" si="4"/>
        <v>0</v>
      </c>
      <c r="Q42" s="101"/>
    </row>
    <row r="43" spans="2:17" ht="14.1" customHeight="1">
      <c r="B43" s="211" t="s">
        <v>914</v>
      </c>
      <c r="C43" s="301">
        <v>2.3879999999999998E-2</v>
      </c>
      <c r="D43" s="302">
        <v>0</v>
      </c>
      <c r="E43" s="302">
        <v>0</v>
      </c>
      <c r="F43" s="301">
        <v>1.357643E-2</v>
      </c>
      <c r="G43" s="301">
        <v>1.3181E-2</v>
      </c>
      <c r="H43" s="303">
        <f t="shared" si="0"/>
        <v>1.0303569999999998E-2</v>
      </c>
      <c r="I43" s="42"/>
      <c r="J43" s="304">
        <v>1.0861143999999999E-3</v>
      </c>
      <c r="K43" s="303">
        <f t="shared" si="1"/>
        <v>9.2174555999999987E-3</v>
      </c>
      <c r="L43" s="42"/>
      <c r="M43" s="170">
        <f t="shared" si="2"/>
        <v>0.6286395695415592</v>
      </c>
      <c r="N43" s="301">
        <v>2.4548082901298299E-2</v>
      </c>
      <c r="O43" s="305">
        <f t="shared" si="3"/>
        <v>0</v>
      </c>
      <c r="P43" s="306">
        <f t="shared" si="4"/>
        <v>0</v>
      </c>
      <c r="Q43" s="101"/>
    </row>
    <row r="44" spans="2:17" ht="14.1" customHeight="1">
      <c r="B44" s="211" t="s">
        <v>915</v>
      </c>
      <c r="C44" s="301">
        <v>0.39750000000000002</v>
      </c>
      <c r="D44" s="302">
        <v>0</v>
      </c>
      <c r="E44" s="302">
        <v>0</v>
      </c>
      <c r="F44" s="301">
        <v>0.42131635000000001</v>
      </c>
      <c r="G44" s="301">
        <v>0.40904499999999999</v>
      </c>
      <c r="H44" s="303">
        <f t="shared" si="0"/>
        <v>-2.3816349999999986E-2</v>
      </c>
      <c r="I44" s="42"/>
      <c r="J44" s="304">
        <v>3.3705308000000003E-2</v>
      </c>
      <c r="K44" s="303">
        <f t="shared" si="1"/>
        <v>-5.7521657999999989E-2</v>
      </c>
      <c r="L44" s="42"/>
      <c r="M44" s="170">
        <f t="shared" si="2"/>
        <v>-0.12641520900967748</v>
      </c>
      <c r="N44" s="301">
        <v>0.87321037748903896</v>
      </c>
      <c r="O44" s="305">
        <f t="shared" si="3"/>
        <v>1.6290083473640088E-4</v>
      </c>
      <c r="P44" s="306">
        <f t="shared" si="4"/>
        <v>2.6032864854933624E-4</v>
      </c>
      <c r="Q44" s="101"/>
    </row>
    <row r="45" spans="2:17" ht="14.1" customHeight="1">
      <c r="B45" s="211" t="s">
        <v>916</v>
      </c>
      <c r="C45" s="301">
        <v>2.3548677654842698</v>
      </c>
      <c r="D45" s="302">
        <v>0</v>
      </c>
      <c r="E45" s="302">
        <v>0</v>
      </c>
      <c r="F45" s="301">
        <v>1.85906657</v>
      </c>
      <c r="G45" s="301">
        <v>1.8049189999999999</v>
      </c>
      <c r="H45" s="303">
        <f t="shared" si="0"/>
        <v>0.49580119548426982</v>
      </c>
      <c r="I45" s="42"/>
      <c r="J45" s="304">
        <v>0.30932600954844303</v>
      </c>
      <c r="K45" s="303">
        <f t="shared" si="1"/>
        <v>0.18647518593582679</v>
      </c>
      <c r="L45" s="42"/>
      <c r="M45" s="170">
        <f t="shared" si="2"/>
        <v>8.5996967382474324E-2</v>
      </c>
      <c r="N45" s="301">
        <v>4.6240900387350896</v>
      </c>
      <c r="O45" s="305">
        <f t="shared" si="3"/>
        <v>0</v>
      </c>
      <c r="P45" s="306">
        <f t="shared" si="4"/>
        <v>0</v>
      </c>
      <c r="Q45" s="101"/>
    </row>
    <row r="46" spans="2:17" ht="14.1" customHeight="1">
      <c r="B46" s="211" t="s">
        <v>917</v>
      </c>
      <c r="C46" s="301">
        <v>0.50396779965362304</v>
      </c>
      <c r="D46" s="302">
        <v>0</v>
      </c>
      <c r="E46" s="302">
        <v>0</v>
      </c>
      <c r="F46" s="301">
        <v>0.48088536999999998</v>
      </c>
      <c r="G46" s="301">
        <v>0.46687899999999999</v>
      </c>
      <c r="H46" s="303">
        <f t="shared" si="0"/>
        <v>2.308242965362306E-2</v>
      </c>
      <c r="I46" s="42"/>
      <c r="J46" s="304">
        <v>5.2909931932936097E-2</v>
      </c>
      <c r="K46" s="303">
        <f t="shared" si="1"/>
        <v>-2.9827502279313037E-2</v>
      </c>
      <c r="L46" s="42"/>
      <c r="M46" s="170">
        <f t="shared" si="2"/>
        <v>-5.5878165602627282E-2</v>
      </c>
      <c r="N46" s="301">
        <v>0.55964623921759504</v>
      </c>
      <c r="O46" s="305">
        <f t="shared" si="3"/>
        <v>1.0440420988558179E-4</v>
      </c>
      <c r="P46" s="306">
        <f t="shared" si="4"/>
        <v>3.2598850925024895E-5</v>
      </c>
      <c r="Q46" s="101"/>
    </row>
    <row r="47" spans="2:17" ht="14.1" customHeight="1">
      <c r="B47" s="211" t="s">
        <v>918</v>
      </c>
      <c r="C47" s="301">
        <v>7.4624999999999997E-2</v>
      </c>
      <c r="D47" s="302">
        <v>0</v>
      </c>
      <c r="E47" s="302">
        <v>0</v>
      </c>
      <c r="F47" s="301">
        <v>5.0749130000000003E-2</v>
      </c>
      <c r="G47" s="301">
        <v>4.9271000000000002E-2</v>
      </c>
      <c r="H47" s="303">
        <f t="shared" si="0"/>
        <v>2.3875869999999993E-2</v>
      </c>
      <c r="I47" s="42"/>
      <c r="J47" s="304">
        <v>4.0599303999999999E-3</v>
      </c>
      <c r="K47" s="303">
        <f t="shared" si="1"/>
        <v>1.9815939599999992E-2</v>
      </c>
      <c r="L47" s="42"/>
      <c r="M47" s="170">
        <f t="shared" si="2"/>
        <v>0.36154496091306815</v>
      </c>
      <c r="N47" s="301">
        <v>5.4356469281446197E-2</v>
      </c>
      <c r="O47" s="305">
        <f t="shared" si="3"/>
        <v>0</v>
      </c>
      <c r="P47" s="306">
        <f t="shared" si="4"/>
        <v>0</v>
      </c>
      <c r="Q47" s="101"/>
    </row>
    <row r="48" spans="2:17" ht="14.1" customHeight="1">
      <c r="B48" s="211" t="s">
        <v>919</v>
      </c>
      <c r="C48" s="301">
        <v>0.17910000000000001</v>
      </c>
      <c r="D48" s="302">
        <v>0</v>
      </c>
      <c r="E48" s="302">
        <v>0</v>
      </c>
      <c r="F48" s="301">
        <v>0.14831794000000001</v>
      </c>
      <c r="G48" s="301">
        <v>0.14399799999999999</v>
      </c>
      <c r="H48" s="303">
        <f t="shared" si="0"/>
        <v>3.078206E-2</v>
      </c>
      <c r="I48" s="42"/>
      <c r="J48" s="304">
        <v>1.8842871030241602E-2</v>
      </c>
      <c r="K48" s="303">
        <f t="shared" si="1"/>
        <v>1.1939188969758398E-2</v>
      </c>
      <c r="L48" s="42"/>
      <c r="M48" s="170">
        <f t="shared" si="2"/>
        <v>7.1423373075154797E-2</v>
      </c>
      <c r="N48" s="301">
        <v>0.298083863801479</v>
      </c>
      <c r="O48" s="305">
        <f t="shared" si="3"/>
        <v>0</v>
      </c>
      <c r="P48" s="306">
        <f t="shared" si="4"/>
        <v>0</v>
      </c>
      <c r="Q48" s="101"/>
    </row>
    <row r="49" spans="2:17" ht="14.1" customHeight="1">
      <c r="B49" s="211" t="s">
        <v>920</v>
      </c>
      <c r="C49" s="301">
        <v>4.9750000000000003E-2</v>
      </c>
      <c r="D49" s="302">
        <v>0</v>
      </c>
      <c r="E49" s="302">
        <v>0</v>
      </c>
      <c r="F49" s="301">
        <v>3.2325520000000003E-2</v>
      </c>
      <c r="G49" s="301">
        <v>3.1384000000000002E-2</v>
      </c>
      <c r="H49" s="303">
        <f t="shared" si="0"/>
        <v>1.7424479999999999E-2</v>
      </c>
      <c r="I49" s="42"/>
      <c r="J49" s="304">
        <v>2.5860416000000001E-3</v>
      </c>
      <c r="K49" s="303">
        <f t="shared" si="1"/>
        <v>1.4838438399999999E-2</v>
      </c>
      <c r="L49" s="42"/>
      <c r="M49" s="170">
        <f t="shared" si="2"/>
        <v>0.42502935188095392</v>
      </c>
      <c r="N49" s="301">
        <v>0.121537615980126</v>
      </c>
      <c r="O49" s="305">
        <f t="shared" si="3"/>
        <v>0</v>
      </c>
      <c r="P49" s="306">
        <f t="shared" si="4"/>
        <v>0</v>
      </c>
      <c r="Q49" s="101"/>
    </row>
    <row r="50" spans="2:17" ht="14.1" customHeight="1">
      <c r="B50" s="211" t="s">
        <v>921</v>
      </c>
      <c r="C50" s="301">
        <v>1.4161999999999999</v>
      </c>
      <c r="D50" s="302">
        <v>0</v>
      </c>
      <c r="E50" s="302">
        <v>0</v>
      </c>
      <c r="F50" s="301">
        <v>1.13418862</v>
      </c>
      <c r="G50" s="301">
        <v>1.101154</v>
      </c>
      <c r="H50" s="303">
        <f t="shared" si="0"/>
        <v>0.28201137999999992</v>
      </c>
      <c r="I50" s="42"/>
      <c r="J50" s="304">
        <v>9.0735089599999999E-2</v>
      </c>
      <c r="K50" s="303">
        <f t="shared" si="1"/>
        <v>0.19127629039999994</v>
      </c>
      <c r="L50" s="42"/>
      <c r="M50" s="170">
        <f t="shared" si="2"/>
        <v>0.15615363544759975</v>
      </c>
      <c r="N50" s="301">
        <v>1.98664128051221</v>
      </c>
      <c r="O50" s="305">
        <f t="shared" si="3"/>
        <v>0</v>
      </c>
      <c r="P50" s="306">
        <f t="shared" si="4"/>
        <v>0</v>
      </c>
      <c r="Q50" s="101"/>
    </row>
    <row r="51" spans="2:17" ht="14.1" customHeight="1">
      <c r="B51" s="211" t="s">
        <v>922</v>
      </c>
      <c r="C51" s="301">
        <v>0.14924999999999999</v>
      </c>
      <c r="D51" s="302">
        <v>0</v>
      </c>
      <c r="E51" s="302">
        <v>0</v>
      </c>
      <c r="F51" s="301">
        <v>0.10866294</v>
      </c>
      <c r="G51" s="301">
        <v>0.10549799999999999</v>
      </c>
      <c r="H51" s="303">
        <f t="shared" si="0"/>
        <v>4.0587059999999994E-2</v>
      </c>
      <c r="I51" s="42"/>
      <c r="J51" s="304">
        <v>8.6930351999999992E-3</v>
      </c>
      <c r="K51" s="303">
        <f t="shared" si="1"/>
        <v>3.1894024799999997E-2</v>
      </c>
      <c r="L51" s="42"/>
      <c r="M51" s="170">
        <f t="shared" si="2"/>
        <v>0.27177163110481312</v>
      </c>
      <c r="N51" s="301">
        <v>0.14202819392894001</v>
      </c>
      <c r="O51" s="305">
        <f t="shared" si="3"/>
        <v>0</v>
      </c>
      <c r="P51" s="306">
        <f t="shared" si="4"/>
        <v>0</v>
      </c>
      <c r="Q51" s="101"/>
    </row>
    <row r="52" spans="2:17" ht="14.1" customHeight="1">
      <c r="B52" s="211" t="s">
        <v>923</v>
      </c>
      <c r="C52" s="301">
        <v>0.32152066630853698</v>
      </c>
      <c r="D52" s="302">
        <v>0</v>
      </c>
      <c r="E52" s="302">
        <v>0</v>
      </c>
      <c r="F52" s="301">
        <v>0.26687197000000001</v>
      </c>
      <c r="G52" s="301">
        <v>0.25909900000000002</v>
      </c>
      <c r="H52" s="303">
        <f t="shared" si="0"/>
        <v>5.464869630853697E-2</v>
      </c>
      <c r="I52" s="42"/>
      <c r="J52" s="304">
        <v>2.6839244222092998E-2</v>
      </c>
      <c r="K52" s="303">
        <f t="shared" si="1"/>
        <v>2.7809452086443972E-2</v>
      </c>
      <c r="L52" s="42"/>
      <c r="M52" s="170">
        <f t="shared" si="2"/>
        <v>9.46829768148231E-2</v>
      </c>
      <c r="N52" s="301">
        <v>0.37172811250537402</v>
      </c>
      <c r="O52" s="305">
        <f t="shared" si="3"/>
        <v>0</v>
      </c>
      <c r="P52" s="306">
        <f t="shared" si="4"/>
        <v>0</v>
      </c>
      <c r="Q52" s="101"/>
    </row>
    <row r="53" spans="2:17" ht="14.1" customHeight="1">
      <c r="B53" s="211" t="s">
        <v>924</v>
      </c>
      <c r="C53" s="301">
        <v>0.14924999999999999</v>
      </c>
      <c r="D53" s="302">
        <v>0</v>
      </c>
      <c r="E53" s="302">
        <v>0</v>
      </c>
      <c r="F53" s="301">
        <v>7.8363429999999998E-2</v>
      </c>
      <c r="G53" s="301">
        <v>7.6080999999999996E-2</v>
      </c>
      <c r="H53" s="303">
        <f t="shared" si="0"/>
        <v>7.0886569999999996E-2</v>
      </c>
      <c r="I53" s="42"/>
      <c r="J53" s="304">
        <v>6.2690743999999996E-3</v>
      </c>
      <c r="K53" s="303">
        <f t="shared" si="1"/>
        <v>6.4617495599999991E-2</v>
      </c>
      <c r="L53" s="42"/>
      <c r="M53" s="170">
        <f t="shared" si="2"/>
        <v>0.76350683532413566</v>
      </c>
      <c r="N53" s="301">
        <v>0.110466373055842</v>
      </c>
      <c r="O53" s="305">
        <f t="shared" si="3"/>
        <v>0</v>
      </c>
      <c r="P53" s="306">
        <f t="shared" si="4"/>
        <v>0</v>
      </c>
      <c r="Q53" s="101"/>
    </row>
    <row r="54" spans="2:17" ht="14.1" customHeight="1">
      <c r="B54" s="211" t="s">
        <v>925</v>
      </c>
      <c r="C54" s="301">
        <v>0.44774999999999998</v>
      </c>
      <c r="D54" s="302">
        <v>0</v>
      </c>
      <c r="E54" s="302">
        <v>0</v>
      </c>
      <c r="F54" s="301">
        <v>0.42829357000000001</v>
      </c>
      <c r="G54" s="301">
        <v>0.41581899999999999</v>
      </c>
      <c r="H54" s="303">
        <f t="shared" si="0"/>
        <v>1.9456429999999969E-2</v>
      </c>
      <c r="I54" s="42"/>
      <c r="J54" s="304">
        <v>7.5804155739517695E-2</v>
      </c>
      <c r="K54" s="303">
        <f t="shared" si="1"/>
        <v>-5.6347725739517726E-2</v>
      </c>
      <c r="L54" s="42"/>
      <c r="M54" s="170">
        <f t="shared" si="2"/>
        <v>-0.11177936908335562</v>
      </c>
      <c r="N54" s="301">
        <v>0.77852491486974595</v>
      </c>
      <c r="O54" s="305">
        <f t="shared" si="3"/>
        <v>1.4523688880112856E-4</v>
      </c>
      <c r="P54" s="306">
        <f t="shared" si="4"/>
        <v>1.8146808034317133E-4</v>
      </c>
      <c r="Q54" s="101"/>
    </row>
    <row r="55" spans="2:17" ht="14.1" customHeight="1">
      <c r="B55" s="211" t="s">
        <v>926</v>
      </c>
      <c r="C55" s="301">
        <v>0.19900000000000001</v>
      </c>
      <c r="D55" s="302">
        <v>0</v>
      </c>
      <c r="E55" s="302">
        <v>0</v>
      </c>
      <c r="F55" s="301">
        <v>0.14060015000000001</v>
      </c>
      <c r="G55" s="301">
        <v>0.13650499999999999</v>
      </c>
      <c r="H55" s="303">
        <f t="shared" si="0"/>
        <v>5.8399850000000003E-2</v>
      </c>
      <c r="I55" s="42"/>
      <c r="J55" s="304">
        <v>2.9140658194010901E-2</v>
      </c>
      <c r="K55" s="303">
        <f t="shared" si="1"/>
        <v>2.9259191805989102E-2</v>
      </c>
      <c r="L55" s="42"/>
      <c r="M55" s="170">
        <f t="shared" si="2"/>
        <v>0.17237570692220539</v>
      </c>
      <c r="N55" s="301">
        <v>0.28756325684377998</v>
      </c>
      <c r="O55" s="305">
        <f t="shared" si="3"/>
        <v>0</v>
      </c>
      <c r="P55" s="306">
        <f t="shared" si="4"/>
        <v>0</v>
      </c>
      <c r="Q55" s="101"/>
    </row>
    <row r="56" spans="2:17" ht="14.1" customHeight="1">
      <c r="B56" s="211" t="s">
        <v>927</v>
      </c>
      <c r="C56" s="301">
        <v>9.9500000000000005E-2</v>
      </c>
      <c r="D56" s="302">
        <v>0</v>
      </c>
      <c r="E56" s="302">
        <v>0</v>
      </c>
      <c r="F56" s="301">
        <v>6.3971239999999999E-2</v>
      </c>
      <c r="G56" s="301">
        <v>6.2107999999999997E-2</v>
      </c>
      <c r="H56" s="303">
        <f t="shared" si="0"/>
        <v>3.5528760000000006E-2</v>
      </c>
      <c r="I56" s="42"/>
      <c r="J56" s="304">
        <v>5.1176991999999999E-3</v>
      </c>
      <c r="K56" s="303">
        <f t="shared" si="1"/>
        <v>3.0411060800000007E-2</v>
      </c>
      <c r="L56" s="42"/>
      <c r="M56" s="170">
        <f t="shared" si="2"/>
        <v>0.44017264054330718</v>
      </c>
      <c r="N56" s="301">
        <v>0.101699200591093</v>
      </c>
      <c r="O56" s="305">
        <f t="shared" si="3"/>
        <v>0</v>
      </c>
      <c r="P56" s="306">
        <f t="shared" si="4"/>
        <v>0</v>
      </c>
      <c r="Q56" s="101"/>
    </row>
    <row r="57" spans="2:17" ht="14.1" customHeight="1">
      <c r="B57" s="211" t="s">
        <v>928</v>
      </c>
      <c r="C57" s="301">
        <v>9.9500000000000005E-2</v>
      </c>
      <c r="D57" s="302">
        <v>0</v>
      </c>
      <c r="E57" s="302">
        <v>0</v>
      </c>
      <c r="F57" s="301">
        <v>6.7638039999999996E-2</v>
      </c>
      <c r="G57" s="301">
        <v>6.5668000000000004E-2</v>
      </c>
      <c r="H57" s="303">
        <f t="shared" si="0"/>
        <v>3.1861960000000009E-2</v>
      </c>
      <c r="I57" s="42"/>
      <c r="J57" s="304">
        <v>5.4110432E-3</v>
      </c>
      <c r="K57" s="303">
        <f t="shared" si="1"/>
        <v>2.6450916800000009E-2</v>
      </c>
      <c r="L57" s="42"/>
      <c r="M57" s="170">
        <f t="shared" si="2"/>
        <v>0.3620978613459177</v>
      </c>
      <c r="N57" s="301">
        <v>0.15079536639368901</v>
      </c>
      <c r="O57" s="305">
        <f t="shared" si="3"/>
        <v>0</v>
      </c>
      <c r="P57" s="306">
        <f t="shared" si="4"/>
        <v>0</v>
      </c>
      <c r="Q57" s="101"/>
    </row>
    <row r="58" spans="2:17" ht="14.1" customHeight="1">
      <c r="B58" s="211" t="s">
        <v>929</v>
      </c>
      <c r="C58" s="301">
        <v>5.9700000000000003E-2</v>
      </c>
      <c r="D58" s="302">
        <v>0</v>
      </c>
      <c r="E58" s="302">
        <v>0</v>
      </c>
      <c r="F58" s="301">
        <v>3.4136260000000002E-2</v>
      </c>
      <c r="G58" s="301">
        <v>3.3141999999999998E-2</v>
      </c>
      <c r="H58" s="303">
        <f t="shared" si="0"/>
        <v>2.5563740000000001E-2</v>
      </c>
      <c r="I58" s="42"/>
      <c r="J58" s="304">
        <v>2.7309007999999999E-3</v>
      </c>
      <c r="K58" s="303">
        <f t="shared" si="1"/>
        <v>2.2832839200000003E-2</v>
      </c>
      <c r="L58" s="42"/>
      <c r="M58" s="170">
        <f t="shared" si="2"/>
        <v>0.61932730116825274</v>
      </c>
      <c r="N58" s="301">
        <v>0.101699200591093</v>
      </c>
      <c r="O58" s="305">
        <f t="shared" si="3"/>
        <v>0</v>
      </c>
      <c r="P58" s="306">
        <f t="shared" si="4"/>
        <v>0</v>
      </c>
      <c r="Q58" s="101"/>
    </row>
    <row r="59" spans="2:17" ht="14.1" customHeight="1">
      <c r="B59" s="211" t="s">
        <v>930</v>
      </c>
      <c r="C59" s="301">
        <v>3.9800000000000002E-2</v>
      </c>
      <c r="D59" s="302">
        <v>0</v>
      </c>
      <c r="E59" s="302">
        <v>0</v>
      </c>
      <c r="F59" s="301">
        <v>2.220577E-2</v>
      </c>
      <c r="G59" s="301">
        <v>2.1558999999999998E-2</v>
      </c>
      <c r="H59" s="303">
        <f t="shared" si="0"/>
        <v>1.7594230000000002E-2</v>
      </c>
      <c r="I59" s="42"/>
      <c r="J59" s="304">
        <v>1.7764616E-3</v>
      </c>
      <c r="K59" s="303">
        <f t="shared" si="1"/>
        <v>1.5817768400000001E-2</v>
      </c>
      <c r="L59" s="42"/>
      <c r="M59" s="170">
        <f t="shared" si="2"/>
        <v>0.65956199005266891</v>
      </c>
      <c r="N59" s="301">
        <v>7.1890814210944995E-2</v>
      </c>
      <c r="O59" s="305">
        <f t="shared" si="3"/>
        <v>0</v>
      </c>
      <c r="P59" s="306">
        <f t="shared" si="4"/>
        <v>0</v>
      </c>
      <c r="Q59" s="101"/>
    </row>
    <row r="60" spans="2:17" ht="14.1" customHeight="1">
      <c r="B60" s="211" t="s">
        <v>931</v>
      </c>
      <c r="C60" s="301">
        <v>0.16317999999999999</v>
      </c>
      <c r="D60" s="302">
        <v>0</v>
      </c>
      <c r="E60" s="302">
        <v>0</v>
      </c>
      <c r="F60" s="301">
        <v>0.10604159000000001</v>
      </c>
      <c r="G60" s="301">
        <v>0.102953</v>
      </c>
      <c r="H60" s="303">
        <f t="shared" si="0"/>
        <v>5.7138409999999987E-2</v>
      </c>
      <c r="I60" s="42"/>
      <c r="J60" s="304">
        <v>8.4833271999999998E-3</v>
      </c>
      <c r="K60" s="303">
        <f t="shared" si="1"/>
        <v>4.8655082799999985E-2</v>
      </c>
      <c r="L60" s="42"/>
      <c r="M60" s="170">
        <f t="shared" si="2"/>
        <v>0.42484276775360097</v>
      </c>
      <c r="N60" s="301">
        <v>0.24898769799888301</v>
      </c>
      <c r="O60" s="305">
        <f t="shared" si="3"/>
        <v>0</v>
      </c>
      <c r="P60" s="306">
        <f t="shared" si="4"/>
        <v>0</v>
      </c>
      <c r="Q60" s="101"/>
    </row>
    <row r="61" spans="2:17" ht="14.1" customHeight="1">
      <c r="B61" s="211" t="s">
        <v>932</v>
      </c>
      <c r="C61" s="301">
        <v>4.9750000000000003E-2</v>
      </c>
      <c r="D61" s="302">
        <v>0</v>
      </c>
      <c r="E61" s="302">
        <v>0</v>
      </c>
      <c r="F61" s="301">
        <v>1.3644409999999999E-2</v>
      </c>
      <c r="G61" s="301">
        <v>1.3247E-2</v>
      </c>
      <c r="H61" s="303">
        <f t="shared" si="0"/>
        <v>3.6105590000000007E-2</v>
      </c>
      <c r="I61" s="42"/>
      <c r="J61" s="304">
        <v>1.0915528E-3</v>
      </c>
      <c r="K61" s="303">
        <f t="shared" si="1"/>
        <v>3.5014037200000007E-2</v>
      </c>
      <c r="L61" s="42"/>
      <c r="M61" s="170">
        <f t="shared" si="2"/>
        <v>2.376094299043698</v>
      </c>
      <c r="N61" s="301">
        <v>4.7342731309646703E-2</v>
      </c>
      <c r="O61" s="305">
        <f t="shared" si="3"/>
        <v>0</v>
      </c>
      <c r="P61" s="306">
        <f t="shared" si="4"/>
        <v>0</v>
      </c>
      <c r="Q61" s="101"/>
    </row>
    <row r="62" spans="2:17" ht="14.1" customHeight="1">
      <c r="B62" s="211" t="s">
        <v>933</v>
      </c>
      <c r="C62" s="301">
        <v>0.44774999999999998</v>
      </c>
      <c r="D62" s="302">
        <v>0</v>
      </c>
      <c r="E62" s="302">
        <v>0</v>
      </c>
      <c r="F62" s="301">
        <v>0.32504224999999998</v>
      </c>
      <c r="G62" s="301">
        <v>0.31557499999999999</v>
      </c>
      <c r="H62" s="303">
        <f t="shared" si="0"/>
        <v>0.12270775</v>
      </c>
      <c r="I62" s="42"/>
      <c r="J62" s="304">
        <v>2.600338E-2</v>
      </c>
      <c r="K62" s="303">
        <f t="shared" si="1"/>
        <v>9.6704370000000012E-2</v>
      </c>
      <c r="L62" s="42"/>
      <c r="M62" s="170">
        <f t="shared" si="2"/>
        <v>0.27547521386322343</v>
      </c>
      <c r="N62" s="301">
        <v>0.93984088822113399</v>
      </c>
      <c r="O62" s="305">
        <f t="shared" si="3"/>
        <v>0</v>
      </c>
      <c r="P62" s="306">
        <f t="shared" si="4"/>
        <v>0</v>
      </c>
      <c r="Q62" s="101"/>
    </row>
    <row r="63" spans="2:17" ht="14.1" customHeight="1">
      <c r="B63" s="211" t="s">
        <v>934</v>
      </c>
      <c r="C63" s="301">
        <v>1.4550000000000001</v>
      </c>
      <c r="D63" s="302">
        <v>0</v>
      </c>
      <c r="E63" s="302">
        <v>0</v>
      </c>
      <c r="F63" s="301">
        <v>0.98325859999999998</v>
      </c>
      <c r="G63" s="301">
        <v>0.95462000000000002</v>
      </c>
      <c r="H63" s="303">
        <f t="shared" si="0"/>
        <v>0.47174140000000009</v>
      </c>
      <c r="I63" s="42"/>
      <c r="J63" s="304">
        <v>0.13283327823166899</v>
      </c>
      <c r="K63" s="303">
        <f t="shared" si="1"/>
        <v>0.33890812176833107</v>
      </c>
      <c r="L63" s="42"/>
      <c r="M63" s="170">
        <f t="shared" si="2"/>
        <v>0.30365611324517083</v>
      </c>
      <c r="N63" s="301">
        <v>1.5851047816266901</v>
      </c>
      <c r="O63" s="305">
        <f t="shared" si="3"/>
        <v>0</v>
      </c>
      <c r="P63" s="306">
        <f t="shared" si="4"/>
        <v>0</v>
      </c>
      <c r="Q63" s="101"/>
    </row>
    <row r="64" spans="2:17" ht="14.1" customHeight="1">
      <c r="B64" s="211" t="s">
        <v>935</v>
      </c>
      <c r="C64" s="301">
        <v>5.7709999999999997E-2</v>
      </c>
      <c r="D64" s="302">
        <v>0</v>
      </c>
      <c r="E64" s="302">
        <v>0</v>
      </c>
      <c r="F64" s="301">
        <v>4.5627969999999997E-2</v>
      </c>
      <c r="G64" s="301">
        <v>4.4298999999999998E-2</v>
      </c>
      <c r="H64" s="303">
        <f t="shared" si="0"/>
        <v>1.2082030000000001E-2</v>
      </c>
      <c r="I64" s="42"/>
      <c r="J64" s="304">
        <v>3.6502376E-3</v>
      </c>
      <c r="K64" s="303">
        <f t="shared" si="1"/>
        <v>8.4317924000000006E-3</v>
      </c>
      <c r="L64" s="42"/>
      <c r="M64" s="170">
        <f t="shared" si="2"/>
        <v>0.17110590686338195</v>
      </c>
      <c r="N64" s="301">
        <v>4.7342731309646703E-2</v>
      </c>
      <c r="O64" s="305">
        <f t="shared" si="3"/>
        <v>0</v>
      </c>
      <c r="P64" s="306">
        <f t="shared" si="4"/>
        <v>0</v>
      </c>
      <c r="Q64" s="101"/>
    </row>
    <row r="65" spans="2:17" ht="14.1" customHeight="1">
      <c r="B65" s="211" t="s">
        <v>936</v>
      </c>
      <c r="C65" s="301">
        <v>0.20763973761338</v>
      </c>
      <c r="D65" s="302">
        <v>0</v>
      </c>
      <c r="E65" s="302">
        <v>0</v>
      </c>
      <c r="F65" s="301">
        <v>0.23633659000000001</v>
      </c>
      <c r="G65" s="301">
        <v>0.22945299999999999</v>
      </c>
      <c r="H65" s="303">
        <f t="shared" si="0"/>
        <v>-2.8696852386620009E-2</v>
      </c>
      <c r="I65" s="42"/>
      <c r="J65" s="304">
        <v>2.4511627021474799E-2</v>
      </c>
      <c r="K65" s="303">
        <f t="shared" si="1"/>
        <v>-5.3208479408094811E-2</v>
      </c>
      <c r="L65" s="42"/>
      <c r="M65" s="170">
        <f t="shared" si="2"/>
        <v>-0.20398253059063204</v>
      </c>
      <c r="N65" s="301">
        <v>0.53304408585676299</v>
      </c>
      <c r="O65" s="305">
        <f t="shared" si="3"/>
        <v>9.9441473413385329E-5</v>
      </c>
      <c r="P65" s="306">
        <f t="shared" si="4"/>
        <v>4.1376476169256764E-4</v>
      </c>
      <c r="Q65" s="101"/>
    </row>
    <row r="66" spans="2:17" ht="14.1" customHeight="1">
      <c r="B66" s="211" t="s">
        <v>937</v>
      </c>
      <c r="C66" s="301">
        <v>2.3879999999999998E-2</v>
      </c>
      <c r="D66" s="302">
        <v>0</v>
      </c>
      <c r="E66" s="302">
        <v>0</v>
      </c>
      <c r="F66" s="301">
        <v>2.5170109999999999E-2</v>
      </c>
      <c r="G66" s="301">
        <v>2.4437E-2</v>
      </c>
      <c r="H66" s="303">
        <f t="shared" si="0"/>
        <v>-1.2901100000000006E-3</v>
      </c>
      <c r="I66" s="42"/>
      <c r="J66" s="304">
        <v>2.0136087999999999E-3</v>
      </c>
      <c r="K66" s="303">
        <f t="shared" si="1"/>
        <v>-3.3037188000000005E-3</v>
      </c>
      <c r="L66" s="42"/>
      <c r="M66" s="170">
        <f t="shared" si="2"/>
        <v>-0.12153299643461588</v>
      </c>
      <c r="N66" s="301">
        <v>6.6630510732095305E-2</v>
      </c>
      <c r="O66" s="305">
        <f t="shared" si="3"/>
        <v>1.2430184176673153E-5</v>
      </c>
      <c r="P66" s="306">
        <f t="shared" si="4"/>
        <v>1.8359716677318502E-5</v>
      </c>
      <c r="Q66" s="101"/>
    </row>
    <row r="67" spans="2:17" ht="14.1" customHeight="1">
      <c r="B67" s="211" t="s">
        <v>938</v>
      </c>
      <c r="C67" s="301">
        <v>0.11461231677419401</v>
      </c>
      <c r="D67" s="302">
        <v>0</v>
      </c>
      <c r="E67" s="302">
        <v>0</v>
      </c>
      <c r="F67" s="301">
        <v>0.124321</v>
      </c>
      <c r="G67" s="301">
        <v>0.1207</v>
      </c>
      <c r="H67" s="303">
        <f t="shared" si="0"/>
        <v>-9.7086832258059946E-3</v>
      </c>
      <c r="I67" s="42"/>
      <c r="J67" s="304">
        <v>9.9456800000000001E-3</v>
      </c>
      <c r="K67" s="303">
        <f t="shared" si="1"/>
        <v>-1.9654363225805993E-2</v>
      </c>
      <c r="L67" s="42"/>
      <c r="M67" s="170">
        <f t="shared" si="2"/>
        <v>-0.14638302835674491</v>
      </c>
      <c r="N67" s="301">
        <v>0.243727394520033</v>
      </c>
      <c r="O67" s="305">
        <f t="shared" si="3"/>
        <v>4.5468305277830778E-5</v>
      </c>
      <c r="P67" s="306">
        <f t="shared" si="4"/>
        <v>9.7429443586446605E-5</v>
      </c>
      <c r="Q67" s="101"/>
    </row>
    <row r="68" spans="2:17" ht="14.1" customHeight="1">
      <c r="B68" s="211" t="s">
        <v>939</v>
      </c>
      <c r="C68" s="301">
        <v>9.9500000000000005E-3</v>
      </c>
      <c r="D68" s="302">
        <v>0</v>
      </c>
      <c r="E68" s="302">
        <v>0</v>
      </c>
      <c r="F68" s="301">
        <v>2.8057199999999998E-3</v>
      </c>
      <c r="G68" s="301">
        <v>2.7239999999999999E-3</v>
      </c>
      <c r="H68" s="303">
        <f t="shared" si="0"/>
        <v>7.1442800000000011E-3</v>
      </c>
      <c r="I68" s="42"/>
      <c r="J68" s="304">
        <v>2.244576E-4</v>
      </c>
      <c r="K68" s="303">
        <f t="shared" si="1"/>
        <v>6.919822400000001E-3</v>
      </c>
      <c r="L68" s="42"/>
      <c r="M68" s="170">
        <f t="shared" si="2"/>
        <v>2.2836359162578459</v>
      </c>
      <c r="N68" s="301">
        <v>2.10412139153985E-2</v>
      </c>
      <c r="O68" s="305">
        <f t="shared" si="3"/>
        <v>0</v>
      </c>
      <c r="P68" s="306">
        <f t="shared" si="4"/>
        <v>0</v>
      </c>
      <c r="Q68" s="101"/>
    </row>
    <row r="69" spans="2:17" ht="14.1" customHeight="1">
      <c r="B69" s="211" t="s">
        <v>940</v>
      </c>
      <c r="C69" s="301">
        <v>0.37809999999999999</v>
      </c>
      <c r="D69" s="302">
        <v>0</v>
      </c>
      <c r="E69" s="302">
        <v>0</v>
      </c>
      <c r="F69" s="301">
        <v>0.23386871000000001</v>
      </c>
      <c r="G69" s="301">
        <v>0.22705700000000001</v>
      </c>
      <c r="H69" s="303">
        <f t="shared" si="0"/>
        <v>0.14423128999999998</v>
      </c>
      <c r="I69" s="42"/>
      <c r="J69" s="304">
        <v>1.8709496799999999E-2</v>
      </c>
      <c r="K69" s="303">
        <f t="shared" si="1"/>
        <v>0.12552179319999998</v>
      </c>
      <c r="L69" s="42"/>
      <c r="M69" s="170">
        <f t="shared" si="2"/>
        <v>0.49696208865475244</v>
      </c>
      <c r="N69" s="301">
        <v>0.40328993337847202</v>
      </c>
      <c r="O69" s="305">
        <f t="shared" si="3"/>
        <v>0</v>
      </c>
      <c r="P69" s="306">
        <f t="shared" si="4"/>
        <v>0</v>
      </c>
      <c r="Q69" s="101"/>
    </row>
    <row r="70" spans="2:17" ht="14.1" customHeight="1">
      <c r="B70" s="211" t="s">
        <v>941</v>
      </c>
      <c r="C70" s="301">
        <v>0.24545502951562501</v>
      </c>
      <c r="D70" s="302">
        <v>0</v>
      </c>
      <c r="E70" s="302">
        <v>0</v>
      </c>
      <c r="F70" s="301">
        <v>0.10592005</v>
      </c>
      <c r="G70" s="301">
        <v>0.102835</v>
      </c>
      <c r="H70" s="303">
        <f t="shared" si="0"/>
        <v>0.13953497951562499</v>
      </c>
      <c r="I70" s="42"/>
      <c r="J70" s="304">
        <v>8.4736039999999992E-3</v>
      </c>
      <c r="K70" s="303">
        <f t="shared" si="1"/>
        <v>0.13106137551562499</v>
      </c>
      <c r="L70" s="42"/>
      <c r="M70" s="170">
        <f t="shared" si="2"/>
        <v>1.145704948944327</v>
      </c>
      <c r="N70" s="301">
        <v>0.208658704661035</v>
      </c>
      <c r="O70" s="305">
        <f t="shared" si="3"/>
        <v>0</v>
      </c>
      <c r="P70" s="306">
        <f t="shared" si="4"/>
        <v>0</v>
      </c>
      <c r="Q70" s="101"/>
    </row>
    <row r="71" spans="2:17" ht="14.1" customHeight="1">
      <c r="B71" s="211" t="s">
        <v>942</v>
      </c>
      <c r="C71" s="301">
        <v>0.194025</v>
      </c>
      <c r="D71" s="302">
        <v>0</v>
      </c>
      <c r="E71" s="302">
        <v>0</v>
      </c>
      <c r="F71" s="301">
        <v>5.9298129999999998E-2</v>
      </c>
      <c r="G71" s="301">
        <v>5.7570999999999997E-2</v>
      </c>
      <c r="H71" s="303">
        <f t="shared" si="0"/>
        <v>0.13472687</v>
      </c>
      <c r="I71" s="42"/>
      <c r="J71" s="304">
        <v>4.7438504000000001E-3</v>
      </c>
      <c r="K71" s="303">
        <f t="shared" si="1"/>
        <v>0.1299830196</v>
      </c>
      <c r="L71" s="42"/>
      <c r="M71" s="170">
        <f t="shared" si="2"/>
        <v>2.0296533428251071</v>
      </c>
      <c r="N71" s="301">
        <v>0.21742587712578501</v>
      </c>
      <c r="O71" s="305">
        <f t="shared" si="3"/>
        <v>0</v>
      </c>
      <c r="P71" s="306">
        <f t="shared" si="4"/>
        <v>0</v>
      </c>
      <c r="Q71" s="101"/>
    </row>
    <row r="72" spans="2:17" ht="14.1" customHeight="1">
      <c r="B72" s="211" t="s">
        <v>943</v>
      </c>
      <c r="C72" s="301">
        <v>2.5870000000000001E-2</v>
      </c>
      <c r="D72" s="302">
        <v>0</v>
      </c>
      <c r="E72" s="302">
        <v>0</v>
      </c>
      <c r="F72" s="301">
        <v>1.0087820000000001E-2</v>
      </c>
      <c r="G72" s="301">
        <v>9.7940000000000006E-3</v>
      </c>
      <c r="H72" s="303">
        <f t="shared" si="0"/>
        <v>1.578218E-2</v>
      </c>
      <c r="I72" s="42"/>
      <c r="J72" s="304">
        <v>1.26038303100195E-3</v>
      </c>
      <c r="K72" s="303">
        <f t="shared" si="1"/>
        <v>1.452179696899805E-2</v>
      </c>
      <c r="L72" s="42"/>
      <c r="M72" s="170">
        <f t="shared" si="2"/>
        <v>1.279656076766182</v>
      </c>
      <c r="N72" s="301">
        <v>5.7863338267346E-2</v>
      </c>
      <c r="O72" s="305">
        <f t="shared" si="3"/>
        <v>0</v>
      </c>
      <c r="P72" s="306">
        <f t="shared" si="4"/>
        <v>0</v>
      </c>
      <c r="Q72" s="101"/>
    </row>
    <row r="73" spans="2:17" ht="14.1" customHeight="1">
      <c r="B73" s="211" t="s">
        <v>944</v>
      </c>
      <c r="C73" s="301">
        <v>2.1464877813999999</v>
      </c>
      <c r="D73" s="302">
        <v>0</v>
      </c>
      <c r="E73" s="302">
        <v>0</v>
      </c>
      <c r="F73" s="301">
        <v>2.31300302</v>
      </c>
      <c r="G73" s="301">
        <v>2.2456339999999999</v>
      </c>
      <c r="H73" s="303">
        <f t="shared" si="0"/>
        <v>-0.16651523860000017</v>
      </c>
      <c r="I73" s="42"/>
      <c r="J73" s="304">
        <v>0.18504024159999999</v>
      </c>
      <c r="K73" s="303">
        <f t="shared" si="1"/>
        <v>-0.35155548020000016</v>
      </c>
      <c r="L73" s="42"/>
      <c r="M73" s="170">
        <f t="shared" si="2"/>
        <v>-0.14073234263157974</v>
      </c>
      <c r="N73" s="301">
        <v>3.88383989596718</v>
      </c>
      <c r="O73" s="305">
        <f t="shared" si="3"/>
        <v>7.2454562765836088E-4</v>
      </c>
      <c r="P73" s="306">
        <f t="shared" si="4"/>
        <v>1.4350055277031063E-3</v>
      </c>
      <c r="Q73" s="101"/>
    </row>
    <row r="74" spans="2:17" ht="14.1" customHeight="1">
      <c r="B74" s="211" t="s">
        <v>945</v>
      </c>
      <c r="C74" s="301">
        <v>0.97372340217894704</v>
      </c>
      <c r="D74" s="302">
        <v>0</v>
      </c>
      <c r="E74" s="302">
        <v>0</v>
      </c>
      <c r="F74" s="301">
        <v>0.53894337999999997</v>
      </c>
      <c r="G74" s="301">
        <v>0.52324599999999999</v>
      </c>
      <c r="H74" s="303">
        <f t="shared" si="0"/>
        <v>0.43478002217894707</v>
      </c>
      <c r="I74" s="42"/>
      <c r="J74" s="304">
        <v>7.73467264523717E-2</v>
      </c>
      <c r="K74" s="303">
        <f t="shared" si="1"/>
        <v>0.35743329572657534</v>
      </c>
      <c r="L74" s="42"/>
      <c r="M74" s="170">
        <f t="shared" si="2"/>
        <v>0.5799757159564245</v>
      </c>
      <c r="N74" s="301">
        <v>1.3628485813783</v>
      </c>
      <c r="O74" s="305">
        <f t="shared" si="3"/>
        <v>0</v>
      </c>
      <c r="P74" s="306">
        <f t="shared" si="4"/>
        <v>0</v>
      </c>
      <c r="Q74" s="101"/>
    </row>
    <row r="75" spans="2:17" ht="14.1" customHeight="1">
      <c r="B75" s="211" t="s">
        <v>946</v>
      </c>
      <c r="C75" s="301">
        <v>0.35696608612777803</v>
      </c>
      <c r="D75" s="302">
        <v>0</v>
      </c>
      <c r="E75" s="302">
        <v>0</v>
      </c>
      <c r="F75" s="301">
        <v>0.48482203000000001</v>
      </c>
      <c r="G75" s="301">
        <v>0.47070099999999998</v>
      </c>
      <c r="H75" s="303">
        <f t="shared" si="0"/>
        <v>-0.12785594387222199</v>
      </c>
      <c r="I75" s="42"/>
      <c r="J75" s="304">
        <v>3.87857624E-2</v>
      </c>
      <c r="K75" s="303">
        <f t="shared" si="1"/>
        <v>-0.166641706272222</v>
      </c>
      <c r="L75" s="42"/>
      <c r="M75" s="170">
        <f t="shared" si="2"/>
        <v>-0.31825673469908811</v>
      </c>
      <c r="N75" s="301">
        <v>0.55934560325101101</v>
      </c>
      <c r="O75" s="305">
        <f t="shared" si="3"/>
        <v>1.0434812506207206E-4</v>
      </c>
      <c r="P75" s="306">
        <f t="shared" si="4"/>
        <v>1.0569144979578741E-3</v>
      </c>
      <c r="Q75" s="101"/>
    </row>
    <row r="76" spans="2:17" ht="14.1" customHeight="1">
      <c r="B76" s="211" t="s">
        <v>947</v>
      </c>
      <c r="C76" s="301">
        <v>0.290271937281395</v>
      </c>
      <c r="D76" s="302">
        <v>0</v>
      </c>
      <c r="E76" s="302">
        <v>0</v>
      </c>
      <c r="F76" s="301">
        <v>0.29268170999999998</v>
      </c>
      <c r="G76" s="301">
        <v>0.28415699999999999</v>
      </c>
      <c r="H76" s="303">
        <f t="shared" si="0"/>
        <v>-2.4097727186049855E-3</v>
      </c>
      <c r="I76" s="42"/>
      <c r="J76" s="304">
        <v>2.34145368E-2</v>
      </c>
      <c r="K76" s="303">
        <f t="shared" si="1"/>
        <v>-2.5824309518604985E-2</v>
      </c>
      <c r="L76" s="42"/>
      <c r="M76" s="170">
        <f t="shared" si="2"/>
        <v>-8.1697615141076041E-2</v>
      </c>
      <c r="N76" s="301">
        <v>0.39452276091372201</v>
      </c>
      <c r="O76" s="305">
        <f t="shared" si="3"/>
        <v>7.3599774730301529E-5</v>
      </c>
      <c r="P76" s="306">
        <f t="shared" si="4"/>
        <v>4.9124171997014368E-5</v>
      </c>
      <c r="Q76" s="101"/>
    </row>
    <row r="77" spans="2:17" ht="14.1" customHeight="1">
      <c r="B77" s="211" t="s">
        <v>948</v>
      </c>
      <c r="C77" s="301">
        <v>0.39800000000000002</v>
      </c>
      <c r="D77" s="302">
        <v>0</v>
      </c>
      <c r="E77" s="302">
        <v>0</v>
      </c>
      <c r="F77" s="301">
        <v>0.37547826000000001</v>
      </c>
      <c r="G77" s="301">
        <v>0.36454199999999998</v>
      </c>
      <c r="H77" s="303">
        <f t="shared" ref="H77:H140" si="5">+C77+D77-E77-F77</f>
        <v>2.2521740000000012E-2</v>
      </c>
      <c r="I77" s="42"/>
      <c r="J77" s="304">
        <v>3.9507944557746102E-2</v>
      </c>
      <c r="K77" s="303">
        <f t="shared" ref="K77:K140" si="6">+H77-J77</f>
        <v>-1.698620455774609E-2</v>
      </c>
      <c r="L77" s="42"/>
      <c r="M77" s="170">
        <f t="shared" ref="M77:M140" si="7">+IF(ISERROR(K77/(F77+J77)),0,K77/(F77+J77))</f>
        <v>-4.0931974054049379E-2</v>
      </c>
      <c r="N77" s="301">
        <v>0.66104480384210396</v>
      </c>
      <c r="O77" s="305">
        <f t="shared" ref="O77:O140" si="8">IF(K77&lt;0,N77/$N$263,0)</f>
        <v>1.2332051143699427E-4</v>
      </c>
      <c r="P77" s="306">
        <f t="shared" ref="P77:P140" si="9">(M77^2*O77)*100</f>
        <v>2.0661445285032961E-5</v>
      </c>
      <c r="Q77" s="101"/>
    </row>
    <row r="78" spans="2:17" ht="14.1" customHeight="1">
      <c r="B78" s="211" t="s">
        <v>949</v>
      </c>
      <c r="C78" s="301">
        <v>0.102615781752632</v>
      </c>
      <c r="D78" s="302">
        <v>0</v>
      </c>
      <c r="E78" s="302">
        <v>0</v>
      </c>
      <c r="F78" s="301">
        <v>0.14153436</v>
      </c>
      <c r="G78" s="301">
        <v>0.13741200000000001</v>
      </c>
      <c r="H78" s="303">
        <f t="shared" si="5"/>
        <v>-3.8918578247367996E-2</v>
      </c>
      <c r="I78" s="42"/>
      <c r="J78" s="304">
        <v>1.1322748800000001E-2</v>
      </c>
      <c r="K78" s="303">
        <f t="shared" si="6"/>
        <v>-5.0241327047368001E-2</v>
      </c>
      <c r="L78" s="42"/>
      <c r="M78" s="170">
        <f t="shared" si="7"/>
        <v>-0.32868165204605782</v>
      </c>
      <c r="N78" s="301">
        <v>0.34893346409702602</v>
      </c>
      <c r="O78" s="305">
        <f t="shared" si="8"/>
        <v>6.5094911872577946E-5</v>
      </c>
      <c r="P78" s="306">
        <f t="shared" si="9"/>
        <v>7.0323093296104815E-4</v>
      </c>
      <c r="Q78" s="101"/>
    </row>
    <row r="79" spans="2:17" ht="14.1" customHeight="1">
      <c r="B79" s="211" t="s">
        <v>950</v>
      </c>
      <c r="C79" s="301">
        <v>0.18905</v>
      </c>
      <c r="D79" s="302">
        <v>0</v>
      </c>
      <c r="E79" s="302">
        <v>0</v>
      </c>
      <c r="F79" s="301">
        <v>0.18409602</v>
      </c>
      <c r="G79" s="301">
        <v>0.178734</v>
      </c>
      <c r="H79" s="303">
        <f t="shared" si="5"/>
        <v>4.9539799999999967E-3</v>
      </c>
      <c r="I79" s="42"/>
      <c r="J79" s="304">
        <v>1.47276816E-2</v>
      </c>
      <c r="K79" s="303">
        <f t="shared" si="6"/>
        <v>-9.7737016000000038E-3</v>
      </c>
      <c r="L79" s="42"/>
      <c r="M79" s="170">
        <f t="shared" si="7"/>
        <v>-4.9157628196979525E-2</v>
      </c>
      <c r="N79" s="301">
        <v>0.55233186527921097</v>
      </c>
      <c r="O79" s="305">
        <f t="shared" si="8"/>
        <v>1.0303968462242216E-4</v>
      </c>
      <c r="P79" s="306">
        <f t="shared" si="9"/>
        <v>2.4899255502028761E-5</v>
      </c>
      <c r="Q79" s="101"/>
    </row>
    <row r="80" spans="2:17" ht="14.1" customHeight="1">
      <c r="B80" s="211" t="s">
        <v>951</v>
      </c>
      <c r="C80" s="301">
        <v>4.4988549111111102E-2</v>
      </c>
      <c r="D80" s="302">
        <v>0</v>
      </c>
      <c r="E80" s="302">
        <v>0</v>
      </c>
      <c r="F80" s="301">
        <v>0.11742515000000001</v>
      </c>
      <c r="G80" s="301">
        <v>0.114005</v>
      </c>
      <c r="H80" s="303">
        <f t="shared" si="5"/>
        <v>-7.2436600888888897E-2</v>
      </c>
      <c r="I80" s="42"/>
      <c r="J80" s="304">
        <v>9.3940120000000002E-3</v>
      </c>
      <c r="K80" s="303">
        <f t="shared" si="6"/>
        <v>-8.1830612888888904E-2</v>
      </c>
      <c r="L80" s="42"/>
      <c r="M80" s="170">
        <f t="shared" si="7"/>
        <v>-0.64525432591085008</v>
      </c>
      <c r="N80" s="301">
        <v>0.243727394520033</v>
      </c>
      <c r="O80" s="305">
        <f t="shared" si="8"/>
        <v>4.5468305277830778E-5</v>
      </c>
      <c r="P80" s="306">
        <f t="shared" si="9"/>
        <v>1.8930871905094846E-3</v>
      </c>
      <c r="Q80" s="101"/>
    </row>
    <row r="81" spans="2:17" ht="14.1" customHeight="1">
      <c r="B81" s="211" t="s">
        <v>952</v>
      </c>
      <c r="C81" s="301">
        <v>0.14446415473684199</v>
      </c>
      <c r="D81" s="302">
        <v>0</v>
      </c>
      <c r="E81" s="302">
        <v>0</v>
      </c>
      <c r="F81" s="301">
        <v>0.21975049999999999</v>
      </c>
      <c r="G81" s="301">
        <v>0.21335000000000001</v>
      </c>
      <c r="H81" s="303">
        <f t="shared" si="5"/>
        <v>-7.5286345263158E-2</v>
      </c>
      <c r="I81" s="42"/>
      <c r="J81" s="304">
        <v>3.3411803162580203E-2</v>
      </c>
      <c r="K81" s="303">
        <f t="shared" si="6"/>
        <v>-0.1086981484257382</v>
      </c>
      <c r="L81" s="42"/>
      <c r="M81" s="170">
        <f t="shared" si="7"/>
        <v>-0.42936150867584943</v>
      </c>
      <c r="N81" s="301">
        <v>0.54762219776694598</v>
      </c>
      <c r="O81" s="305">
        <f t="shared" si="8"/>
        <v>1.0216107760072709E-4</v>
      </c>
      <c r="P81" s="306">
        <f t="shared" si="9"/>
        <v>1.883352798942659E-3</v>
      </c>
      <c r="Q81" s="101"/>
    </row>
    <row r="82" spans="2:17" ht="14.1" customHeight="1">
      <c r="B82" s="211" t="s">
        <v>953</v>
      </c>
      <c r="C82" s="301">
        <v>0.54613679999999998</v>
      </c>
      <c r="D82" s="302">
        <v>0</v>
      </c>
      <c r="E82" s="302">
        <v>0</v>
      </c>
      <c r="F82" s="301">
        <v>0.43777677999999998</v>
      </c>
      <c r="G82" s="301">
        <v>0.42502600000000001</v>
      </c>
      <c r="H82" s="303">
        <f t="shared" si="5"/>
        <v>0.10836002</v>
      </c>
      <c r="I82" s="42"/>
      <c r="J82" s="304">
        <v>3.5022142399999998E-2</v>
      </c>
      <c r="K82" s="303">
        <f t="shared" si="6"/>
        <v>7.3337877600000004E-2</v>
      </c>
      <c r="L82" s="42"/>
      <c r="M82" s="170">
        <f t="shared" si="7"/>
        <v>0.15511430784936156</v>
      </c>
      <c r="N82" s="301">
        <v>0.934580584742285</v>
      </c>
      <c r="O82" s="305">
        <f t="shared" si="8"/>
        <v>0</v>
      </c>
      <c r="P82" s="306">
        <f t="shared" si="9"/>
        <v>0</v>
      </c>
      <c r="Q82" s="101"/>
    </row>
    <row r="83" spans="2:17" ht="14.1" customHeight="1">
      <c r="B83" s="211" t="s">
        <v>954</v>
      </c>
      <c r="C83" s="301">
        <v>0.19900000000000001</v>
      </c>
      <c r="D83" s="302">
        <v>0</v>
      </c>
      <c r="E83" s="302">
        <v>0</v>
      </c>
      <c r="F83" s="301">
        <v>0.17101605</v>
      </c>
      <c r="G83" s="301">
        <v>0.16603499999999999</v>
      </c>
      <c r="H83" s="303">
        <f t="shared" si="5"/>
        <v>2.7983950000000007E-2</v>
      </c>
      <c r="I83" s="42"/>
      <c r="J83" s="304">
        <v>2.13199918714152E-2</v>
      </c>
      <c r="K83" s="303">
        <f t="shared" si="6"/>
        <v>6.6639581285848071E-3</v>
      </c>
      <c r="L83" s="42"/>
      <c r="M83" s="170">
        <f t="shared" si="7"/>
        <v>3.4647474616535709E-2</v>
      </c>
      <c r="N83" s="301">
        <v>0.26126173944953202</v>
      </c>
      <c r="O83" s="305">
        <f t="shared" si="8"/>
        <v>0</v>
      </c>
      <c r="P83" s="306">
        <f t="shared" si="9"/>
        <v>0</v>
      </c>
      <c r="Q83" s="101"/>
    </row>
    <row r="84" spans="2:17" ht="14.1" customHeight="1">
      <c r="B84" s="211" t="s">
        <v>955</v>
      </c>
      <c r="C84" s="301">
        <v>1.01391307788594</v>
      </c>
      <c r="D84" s="302">
        <v>0</v>
      </c>
      <c r="E84" s="302">
        <v>0</v>
      </c>
      <c r="F84" s="301">
        <v>0.82220161999999997</v>
      </c>
      <c r="G84" s="301">
        <v>0.79825400000000002</v>
      </c>
      <c r="H84" s="303">
        <f t="shared" si="5"/>
        <v>0.19171145788594002</v>
      </c>
      <c r="I84" s="42"/>
      <c r="J84" s="304">
        <v>6.5776129599999997E-2</v>
      </c>
      <c r="K84" s="303">
        <f t="shared" si="6"/>
        <v>0.12593532828594001</v>
      </c>
      <c r="L84" s="42"/>
      <c r="M84" s="170">
        <f t="shared" si="7"/>
        <v>0.14182261699988435</v>
      </c>
      <c r="N84" s="301">
        <v>1.6008856920632399</v>
      </c>
      <c r="O84" s="305">
        <f t="shared" si="8"/>
        <v>0</v>
      </c>
      <c r="P84" s="306">
        <f t="shared" si="9"/>
        <v>0</v>
      </c>
      <c r="Q84" s="101"/>
    </row>
    <row r="85" spans="2:17" ht="14.1" customHeight="1">
      <c r="B85" s="211" t="s">
        <v>956</v>
      </c>
      <c r="C85" s="301">
        <v>0.15920000000000001</v>
      </c>
      <c r="D85" s="302">
        <v>0</v>
      </c>
      <c r="E85" s="302">
        <v>0</v>
      </c>
      <c r="F85" s="301">
        <v>8.1589389999999998E-2</v>
      </c>
      <c r="G85" s="301">
        <v>7.9213000000000006E-2</v>
      </c>
      <c r="H85" s="303">
        <f t="shared" si="5"/>
        <v>7.761061000000001E-2</v>
      </c>
      <c r="I85" s="42"/>
      <c r="J85" s="304">
        <v>6.5271512000000002E-3</v>
      </c>
      <c r="K85" s="303">
        <f t="shared" si="6"/>
        <v>7.1083458800000013E-2</v>
      </c>
      <c r="L85" s="42"/>
      <c r="M85" s="170">
        <f t="shared" si="7"/>
        <v>0.80669824112433519</v>
      </c>
      <c r="N85" s="301">
        <v>0.17534344929498799</v>
      </c>
      <c r="O85" s="305">
        <f t="shared" si="8"/>
        <v>0</v>
      </c>
      <c r="P85" s="306">
        <f t="shared" si="9"/>
        <v>0</v>
      </c>
      <c r="Q85" s="101"/>
    </row>
    <row r="86" spans="2:17" ht="14.1" customHeight="1">
      <c r="B86" s="211" t="s">
        <v>957</v>
      </c>
      <c r="C86" s="301">
        <v>2.3854941085483899E-2</v>
      </c>
      <c r="D86" s="302">
        <v>0</v>
      </c>
      <c r="E86" s="302">
        <v>0</v>
      </c>
      <c r="F86" s="301">
        <v>3.4957170000000003E-2</v>
      </c>
      <c r="G86" s="301">
        <v>3.3938999999999997E-2</v>
      </c>
      <c r="H86" s="303">
        <f t="shared" si="5"/>
        <v>-1.1102228914516104E-2</v>
      </c>
      <c r="I86" s="42"/>
      <c r="J86" s="304">
        <v>3.6774942840000001E-3</v>
      </c>
      <c r="K86" s="303">
        <f t="shared" si="6"/>
        <v>-1.4779723198516104E-2</v>
      </c>
      <c r="L86" s="42"/>
      <c r="M86" s="170">
        <f t="shared" si="7"/>
        <v>-0.38255083802130813</v>
      </c>
      <c r="N86" s="301">
        <v>7.0137379717995094E-2</v>
      </c>
      <c r="O86" s="305">
        <f t="shared" si="8"/>
        <v>1.3084404396498061E-5</v>
      </c>
      <c r="P86" s="306">
        <f t="shared" si="9"/>
        <v>1.9148390412524228E-4</v>
      </c>
      <c r="Q86" s="101"/>
    </row>
    <row r="87" spans="2:17" ht="14.1" customHeight="1">
      <c r="B87" s="211" t="s">
        <v>958</v>
      </c>
      <c r="C87" s="301">
        <v>1.6810099999999999</v>
      </c>
      <c r="D87" s="302">
        <v>0</v>
      </c>
      <c r="E87" s="302">
        <v>0</v>
      </c>
      <c r="F87" s="301">
        <v>1.7099236</v>
      </c>
      <c r="G87" s="301">
        <v>1.66012</v>
      </c>
      <c r="H87" s="303">
        <f t="shared" si="5"/>
        <v>-2.8913600000000095E-2</v>
      </c>
      <c r="I87" s="42"/>
      <c r="J87" s="304">
        <v>0.226432938514111</v>
      </c>
      <c r="K87" s="303">
        <f t="shared" si="6"/>
        <v>-0.2553465385141111</v>
      </c>
      <c r="L87" s="42"/>
      <c r="M87" s="170">
        <f t="shared" si="7"/>
        <v>-0.13186958777232971</v>
      </c>
      <c r="N87" s="301">
        <v>3.0167585998069599</v>
      </c>
      <c r="O87" s="305">
        <f t="shared" si="8"/>
        <v>5.6278819718096908E-4</v>
      </c>
      <c r="P87" s="306">
        <f t="shared" si="9"/>
        <v>9.7866549811163168E-4</v>
      </c>
      <c r="Q87" s="101"/>
    </row>
    <row r="88" spans="2:17" ht="14.1" customHeight="1">
      <c r="B88" s="211" t="s">
        <v>959</v>
      </c>
      <c r="C88" s="301">
        <v>0.51739999999999997</v>
      </c>
      <c r="D88" s="302">
        <v>0</v>
      </c>
      <c r="E88" s="302">
        <v>0</v>
      </c>
      <c r="F88" s="301">
        <v>0.54003414999999999</v>
      </c>
      <c r="G88" s="301">
        <v>0.52430500000000002</v>
      </c>
      <c r="H88" s="303">
        <f t="shared" si="5"/>
        <v>-2.263415000000002E-2</v>
      </c>
      <c r="I88" s="42"/>
      <c r="J88" s="304">
        <v>4.3202732000000001E-2</v>
      </c>
      <c r="K88" s="303">
        <f t="shared" si="6"/>
        <v>-6.5836882000000013E-2</v>
      </c>
      <c r="L88" s="42"/>
      <c r="M88" s="170">
        <f t="shared" si="7"/>
        <v>-0.11288189075806768</v>
      </c>
      <c r="N88" s="301">
        <v>0.93633401923523496</v>
      </c>
      <c r="O88" s="305">
        <f t="shared" si="8"/>
        <v>1.7467679869324923E-4</v>
      </c>
      <c r="P88" s="306">
        <f t="shared" si="9"/>
        <v>2.225787885812726E-4</v>
      </c>
      <c r="Q88" s="101"/>
    </row>
    <row r="89" spans="2:17" ht="14.1" customHeight="1">
      <c r="B89" s="211" t="s">
        <v>960</v>
      </c>
      <c r="C89" s="301">
        <v>1.2609999999999999</v>
      </c>
      <c r="D89" s="302">
        <v>0</v>
      </c>
      <c r="E89" s="302">
        <v>0</v>
      </c>
      <c r="F89" s="301">
        <v>0.84930813000000005</v>
      </c>
      <c r="G89" s="301">
        <v>0.82457100000000005</v>
      </c>
      <c r="H89" s="303">
        <f t="shared" si="5"/>
        <v>0.41169186999999985</v>
      </c>
      <c r="I89" s="42"/>
      <c r="J89" s="304">
        <v>6.7944650400000001E-2</v>
      </c>
      <c r="K89" s="303">
        <f t="shared" si="6"/>
        <v>0.34374721959999988</v>
      </c>
      <c r="L89" s="42"/>
      <c r="M89" s="170">
        <f t="shared" si="7"/>
        <v>0.37475734818715611</v>
      </c>
      <c r="N89" s="301">
        <v>1.4606109326272501</v>
      </c>
      <c r="O89" s="305">
        <f t="shared" si="8"/>
        <v>0</v>
      </c>
      <c r="P89" s="306">
        <f t="shared" si="9"/>
        <v>0</v>
      </c>
      <c r="Q89" s="101"/>
    </row>
    <row r="90" spans="2:17" ht="14.1" customHeight="1">
      <c r="B90" s="211" t="s">
        <v>961</v>
      </c>
      <c r="C90" s="301">
        <v>0.42833320205306102</v>
      </c>
      <c r="D90" s="302">
        <v>0</v>
      </c>
      <c r="E90" s="302">
        <v>0</v>
      </c>
      <c r="F90" s="301">
        <v>0.13429036999999999</v>
      </c>
      <c r="G90" s="301">
        <v>0.13037899999999999</v>
      </c>
      <c r="H90" s="303">
        <f t="shared" si="5"/>
        <v>0.29404283205306103</v>
      </c>
      <c r="I90" s="42"/>
      <c r="J90" s="304">
        <v>1.0743229599999999E-2</v>
      </c>
      <c r="K90" s="303">
        <f t="shared" si="6"/>
        <v>0.28329960245306102</v>
      </c>
      <c r="L90" s="42"/>
      <c r="M90" s="170">
        <f t="shared" si="7"/>
        <v>1.9533377316318159</v>
      </c>
      <c r="N90" s="301">
        <v>0.190809969815739</v>
      </c>
      <c r="O90" s="305">
        <f t="shared" si="8"/>
        <v>0</v>
      </c>
      <c r="P90" s="306">
        <f t="shared" si="9"/>
        <v>0</v>
      </c>
      <c r="Q90" s="101"/>
    </row>
    <row r="91" spans="2:17" ht="14.1" customHeight="1">
      <c r="B91" s="211" t="s">
        <v>962</v>
      </c>
      <c r="C91" s="301">
        <v>5.6715000000000002E-2</v>
      </c>
      <c r="D91" s="302">
        <v>0</v>
      </c>
      <c r="E91" s="302">
        <v>0</v>
      </c>
      <c r="F91" s="301">
        <v>3.831188E-2</v>
      </c>
      <c r="G91" s="301">
        <v>3.7196E-2</v>
      </c>
      <c r="H91" s="303">
        <f t="shared" si="5"/>
        <v>1.8403120000000002E-2</v>
      </c>
      <c r="I91" s="42"/>
      <c r="J91" s="304">
        <v>3.0649504E-3</v>
      </c>
      <c r="K91" s="303">
        <f t="shared" si="6"/>
        <v>1.5338169600000002E-2</v>
      </c>
      <c r="L91" s="42"/>
      <c r="M91" s="170">
        <f t="shared" si="7"/>
        <v>0.37069464847167222</v>
      </c>
      <c r="N91" s="301">
        <v>8.2169238180909807E-2</v>
      </c>
      <c r="O91" s="305">
        <f t="shared" si="8"/>
        <v>0</v>
      </c>
      <c r="P91" s="306">
        <f t="shared" si="9"/>
        <v>0</v>
      </c>
      <c r="Q91" s="101"/>
    </row>
    <row r="92" spans="2:17" ht="14.1" customHeight="1">
      <c r="B92" s="211" t="s">
        <v>963</v>
      </c>
      <c r="C92" s="301">
        <v>0.35322500000000001</v>
      </c>
      <c r="D92" s="302">
        <v>0</v>
      </c>
      <c r="E92" s="302">
        <v>0</v>
      </c>
      <c r="F92" s="301">
        <v>0.29523817000000002</v>
      </c>
      <c r="G92" s="301">
        <v>0.28663899999999998</v>
      </c>
      <c r="H92" s="303">
        <f t="shared" si="5"/>
        <v>5.7986829999999989E-2</v>
      </c>
      <c r="I92" s="42"/>
      <c r="J92" s="304">
        <v>2.3619053599999999E-2</v>
      </c>
      <c r="K92" s="303">
        <f t="shared" si="6"/>
        <v>3.4367776399999994E-2</v>
      </c>
      <c r="L92" s="42"/>
      <c r="M92" s="170">
        <f t="shared" si="7"/>
        <v>0.10778421768833338</v>
      </c>
      <c r="N92" s="301">
        <v>0.51557169054688501</v>
      </c>
      <c r="O92" s="305">
        <f t="shared" si="8"/>
        <v>0</v>
      </c>
      <c r="P92" s="306">
        <f t="shared" si="9"/>
        <v>0</v>
      </c>
      <c r="Q92" s="101"/>
    </row>
    <row r="93" spans="2:17" ht="14.1" customHeight="1">
      <c r="B93" s="211" t="s">
        <v>964</v>
      </c>
      <c r="C93" s="301">
        <v>4.8881164375510197E-2</v>
      </c>
      <c r="D93" s="302">
        <v>0</v>
      </c>
      <c r="E93" s="302">
        <v>0</v>
      </c>
      <c r="F93" s="301">
        <v>3.7127380000000001E-2</v>
      </c>
      <c r="G93" s="301">
        <v>3.6046000000000002E-2</v>
      </c>
      <c r="H93" s="303">
        <f t="shared" si="5"/>
        <v>1.1753784375510196E-2</v>
      </c>
      <c r="I93" s="42"/>
      <c r="J93" s="304">
        <v>2.9701903999999999E-3</v>
      </c>
      <c r="K93" s="303">
        <f t="shared" si="6"/>
        <v>8.7835939755101962E-3</v>
      </c>
      <c r="L93" s="42"/>
      <c r="M93" s="170">
        <f t="shared" si="7"/>
        <v>0.21905551602972423</v>
      </c>
      <c r="N93" s="301">
        <v>9.0225045845704899E-2</v>
      </c>
      <c r="O93" s="305">
        <f t="shared" si="8"/>
        <v>0</v>
      </c>
      <c r="P93" s="306">
        <f t="shared" si="9"/>
        <v>0</v>
      </c>
      <c r="Q93" s="101"/>
    </row>
    <row r="94" spans="2:17" ht="14.1" customHeight="1">
      <c r="B94" s="211" t="s">
        <v>965</v>
      </c>
      <c r="C94" s="301">
        <v>3.9800000000000002E-2</v>
      </c>
      <c r="D94" s="302">
        <v>0</v>
      </c>
      <c r="E94" s="302">
        <v>0</v>
      </c>
      <c r="F94" s="301">
        <v>7.8990699999999994E-3</v>
      </c>
      <c r="G94" s="301">
        <v>7.6689999999999996E-3</v>
      </c>
      <c r="H94" s="303">
        <f t="shared" si="5"/>
        <v>3.1900930000000001E-2</v>
      </c>
      <c r="I94" s="42"/>
      <c r="J94" s="304">
        <v>6.3192559999999997E-4</v>
      </c>
      <c r="K94" s="303">
        <f t="shared" si="6"/>
        <v>3.1269004400000001E-2</v>
      </c>
      <c r="L94" s="42"/>
      <c r="M94" s="170">
        <f t="shared" si="7"/>
        <v>3.6653405846323501</v>
      </c>
      <c r="N94" s="301">
        <v>5.31683305876475E-2</v>
      </c>
      <c r="O94" s="305">
        <f t="shared" si="8"/>
        <v>0</v>
      </c>
      <c r="P94" s="306">
        <f t="shared" si="9"/>
        <v>0</v>
      </c>
      <c r="Q94" s="101"/>
    </row>
    <row r="95" spans="2:17" ht="14.1" customHeight="1">
      <c r="B95" s="211" t="s">
        <v>966</v>
      </c>
      <c r="C95" s="301">
        <v>0.616109984632353</v>
      </c>
      <c r="D95" s="302">
        <v>0</v>
      </c>
      <c r="E95" s="302">
        <v>0</v>
      </c>
      <c r="F95" s="301">
        <v>0.4017</v>
      </c>
      <c r="G95" s="301">
        <v>0.39</v>
      </c>
      <c r="H95" s="303">
        <f t="shared" si="5"/>
        <v>0.214409984632353</v>
      </c>
      <c r="I95" s="42"/>
      <c r="J95" s="304">
        <v>5.0666313762912599E-2</v>
      </c>
      <c r="K95" s="303">
        <f t="shared" si="6"/>
        <v>0.16374367086944042</v>
      </c>
      <c r="L95" s="42"/>
      <c r="M95" s="170">
        <f t="shared" si="7"/>
        <v>0.36197140655185761</v>
      </c>
      <c r="N95" s="301">
        <v>0.49576240847156899</v>
      </c>
      <c r="O95" s="305">
        <f t="shared" si="8"/>
        <v>0</v>
      </c>
      <c r="P95" s="306">
        <f t="shared" si="9"/>
        <v>0</v>
      </c>
      <c r="Q95" s="101"/>
    </row>
    <row r="96" spans="2:17" ht="14.1" customHeight="1">
      <c r="B96" s="211" t="s">
        <v>967</v>
      </c>
      <c r="C96" s="301">
        <v>0.350922403895918</v>
      </c>
      <c r="D96" s="302">
        <v>0</v>
      </c>
      <c r="E96" s="302">
        <v>0</v>
      </c>
      <c r="F96" s="301">
        <v>0.11814718</v>
      </c>
      <c r="G96" s="301">
        <v>0.114706</v>
      </c>
      <c r="H96" s="303">
        <f t="shared" si="5"/>
        <v>0.23277522389591798</v>
      </c>
      <c r="I96" s="42"/>
      <c r="J96" s="304">
        <v>9.4517743999999997E-3</v>
      </c>
      <c r="K96" s="303">
        <f t="shared" si="6"/>
        <v>0.22332344949591798</v>
      </c>
      <c r="L96" s="42"/>
      <c r="M96" s="170">
        <f t="shared" si="7"/>
        <v>1.7501981152277999</v>
      </c>
      <c r="N96" s="301">
        <v>0.31739882199292602</v>
      </c>
      <c r="O96" s="305">
        <f t="shared" si="8"/>
        <v>0</v>
      </c>
      <c r="P96" s="306">
        <f t="shared" si="9"/>
        <v>0</v>
      </c>
      <c r="Q96" s="101"/>
    </row>
    <row r="97" spans="2:17" ht="14.1" customHeight="1">
      <c r="B97" s="211" t="s">
        <v>968</v>
      </c>
      <c r="C97" s="301">
        <v>0.602946965317391</v>
      </c>
      <c r="D97" s="302">
        <v>0</v>
      </c>
      <c r="E97" s="302">
        <v>0</v>
      </c>
      <c r="F97" s="301">
        <v>0.50587523000000001</v>
      </c>
      <c r="G97" s="301">
        <v>0.49114099999999999</v>
      </c>
      <c r="H97" s="303">
        <f t="shared" si="5"/>
        <v>9.7071735317390995E-2</v>
      </c>
      <c r="I97" s="42"/>
      <c r="J97" s="304">
        <v>4.0470018400000002E-2</v>
      </c>
      <c r="K97" s="303">
        <f t="shared" si="6"/>
        <v>5.6601716917390993E-2</v>
      </c>
      <c r="L97" s="42"/>
      <c r="M97" s="170">
        <f t="shared" si="7"/>
        <v>0.10360063912544681</v>
      </c>
      <c r="N97" s="301">
        <v>0.58968512106299997</v>
      </c>
      <c r="O97" s="305">
        <f t="shared" si="8"/>
        <v>0</v>
      </c>
      <c r="P97" s="306">
        <f t="shared" si="9"/>
        <v>0</v>
      </c>
      <c r="Q97" s="101"/>
    </row>
    <row r="98" spans="2:17" ht="14.1" customHeight="1">
      <c r="B98" s="211" t="s">
        <v>969</v>
      </c>
      <c r="C98" s="301">
        <v>4.2627410000000001</v>
      </c>
      <c r="D98" s="302">
        <v>0</v>
      </c>
      <c r="E98" s="302">
        <v>0</v>
      </c>
      <c r="F98" s="301">
        <v>3.9638643600000001</v>
      </c>
      <c r="G98" s="301">
        <v>3.8484120000000002</v>
      </c>
      <c r="H98" s="303">
        <f t="shared" si="5"/>
        <v>0.29887664000000003</v>
      </c>
      <c r="I98" s="42"/>
      <c r="J98" s="304">
        <v>0.31710914880000002</v>
      </c>
      <c r="K98" s="303">
        <f t="shared" si="6"/>
        <v>-1.8232508799999991E-2</v>
      </c>
      <c r="L98" s="42"/>
      <c r="M98" s="170">
        <f t="shared" si="7"/>
        <v>-4.2589632387402343E-3</v>
      </c>
      <c r="N98" s="301">
        <v>5.4318172698558804</v>
      </c>
      <c r="O98" s="305">
        <f t="shared" si="8"/>
        <v>1.0133269028931441E-3</v>
      </c>
      <c r="P98" s="306">
        <f t="shared" si="9"/>
        <v>1.838050146693136E-6</v>
      </c>
      <c r="Q98" s="101"/>
    </row>
    <row r="99" spans="2:17" ht="14.1" customHeight="1">
      <c r="B99" s="211" t="s">
        <v>970</v>
      </c>
      <c r="C99" s="301">
        <v>6.8287736951648403</v>
      </c>
      <c r="D99" s="302">
        <v>0</v>
      </c>
      <c r="E99" s="302">
        <v>0</v>
      </c>
      <c r="F99" s="301">
        <v>7.0127158600000001</v>
      </c>
      <c r="G99" s="301">
        <v>6.8084619999999996</v>
      </c>
      <c r="H99" s="303">
        <f t="shared" si="5"/>
        <v>-0.18394216483515979</v>
      </c>
      <c r="I99" s="42"/>
      <c r="J99" s="304">
        <v>0.56101726880000002</v>
      </c>
      <c r="K99" s="303">
        <f t="shared" si="6"/>
        <v>-0.74495943363515982</v>
      </c>
      <c r="L99" s="42"/>
      <c r="M99" s="170">
        <f t="shared" si="7"/>
        <v>-9.8360929935907698E-2</v>
      </c>
      <c r="N99" s="301">
        <v>14.4479184875916</v>
      </c>
      <c r="O99" s="305">
        <f t="shared" si="8"/>
        <v>2.6953160916387458E-3</v>
      </c>
      <c r="P99" s="306">
        <f t="shared" si="9"/>
        <v>2.6076839635838529E-3</v>
      </c>
      <c r="Q99" s="101"/>
    </row>
    <row r="100" spans="2:17" ht="14.1" customHeight="1">
      <c r="B100" s="211" t="s">
        <v>971</v>
      </c>
      <c r="C100" s="301">
        <v>0.59699999999999998</v>
      </c>
      <c r="D100" s="302">
        <v>0</v>
      </c>
      <c r="E100" s="302">
        <v>0</v>
      </c>
      <c r="F100" s="301">
        <v>0.67642778000000003</v>
      </c>
      <c r="G100" s="301">
        <v>0.65672600000000003</v>
      </c>
      <c r="H100" s="303">
        <f t="shared" si="5"/>
        <v>-7.9427780000000059E-2</v>
      </c>
      <c r="I100" s="42"/>
      <c r="J100" s="304">
        <v>5.4114222400000002E-2</v>
      </c>
      <c r="K100" s="303">
        <f t="shared" si="6"/>
        <v>-0.13354200240000005</v>
      </c>
      <c r="L100" s="42"/>
      <c r="M100" s="170">
        <f t="shared" si="7"/>
        <v>-0.18279852761550136</v>
      </c>
      <c r="N100" s="301">
        <v>0.99003566002299304</v>
      </c>
      <c r="O100" s="305">
        <f t="shared" si="8"/>
        <v>1.8469505126623807E-4</v>
      </c>
      <c r="P100" s="306">
        <f t="shared" si="9"/>
        <v>6.1716408602619161E-4</v>
      </c>
      <c r="Q100" s="101"/>
    </row>
    <row r="101" spans="2:17" ht="14.1" customHeight="1">
      <c r="B101" s="211" t="s">
        <v>972</v>
      </c>
      <c r="C101" s="301">
        <v>0.58704000000000001</v>
      </c>
      <c r="D101" s="302">
        <v>0</v>
      </c>
      <c r="E101" s="302">
        <v>0</v>
      </c>
      <c r="F101" s="301">
        <v>0.39472998999999998</v>
      </c>
      <c r="G101" s="301">
        <v>0.38323299999999999</v>
      </c>
      <c r="H101" s="303">
        <f t="shared" si="5"/>
        <v>0.19231001000000003</v>
      </c>
      <c r="I101" s="42"/>
      <c r="J101" s="304">
        <v>3.1578399200000003E-2</v>
      </c>
      <c r="K101" s="303">
        <f t="shared" si="6"/>
        <v>0.16073161080000004</v>
      </c>
      <c r="L101" s="42"/>
      <c r="M101" s="170">
        <f t="shared" si="7"/>
        <v>0.37703131083492186</v>
      </c>
      <c r="N101" s="301">
        <v>0.74921617515253502</v>
      </c>
      <c r="O101" s="305">
        <f t="shared" si="8"/>
        <v>0</v>
      </c>
      <c r="P101" s="306">
        <f t="shared" si="9"/>
        <v>0</v>
      </c>
      <c r="Q101" s="101"/>
    </row>
    <row r="102" spans="2:17" ht="14.1" customHeight="1">
      <c r="B102" s="211" t="s">
        <v>973</v>
      </c>
      <c r="C102" s="301">
        <v>0.39800000000000002</v>
      </c>
      <c r="D102" s="302">
        <v>0</v>
      </c>
      <c r="E102" s="302">
        <v>0</v>
      </c>
      <c r="F102" s="301">
        <v>0.32471986000000003</v>
      </c>
      <c r="G102" s="301">
        <v>0.31526199999999999</v>
      </c>
      <c r="H102" s="303">
        <f t="shared" si="5"/>
        <v>7.3280139999999994E-2</v>
      </c>
      <c r="I102" s="42"/>
      <c r="J102" s="304">
        <v>2.59775888E-2</v>
      </c>
      <c r="K102" s="303">
        <f t="shared" si="6"/>
        <v>4.7302551199999994E-2</v>
      </c>
      <c r="L102" s="42"/>
      <c r="M102" s="170">
        <f t="shared" si="7"/>
        <v>0.13488136672182141</v>
      </c>
      <c r="N102" s="301">
        <v>0.86198085457600304</v>
      </c>
      <c r="O102" s="305">
        <f t="shared" si="8"/>
        <v>0</v>
      </c>
      <c r="P102" s="306">
        <f t="shared" si="9"/>
        <v>0</v>
      </c>
      <c r="Q102" s="101"/>
    </row>
    <row r="103" spans="2:17" ht="14.1" customHeight="1">
      <c r="B103" s="211" t="s">
        <v>974</v>
      </c>
      <c r="C103" s="301">
        <v>5.7371999999999999E-2</v>
      </c>
      <c r="D103" s="302">
        <v>0</v>
      </c>
      <c r="E103" s="302">
        <v>0</v>
      </c>
      <c r="F103" s="301">
        <v>1.9920199999999999E-2</v>
      </c>
      <c r="G103" s="301">
        <v>1.934E-2</v>
      </c>
      <c r="H103" s="303">
        <f t="shared" si="5"/>
        <v>3.74518E-2</v>
      </c>
      <c r="I103" s="42"/>
      <c r="J103" s="304">
        <v>1.593616E-3</v>
      </c>
      <c r="K103" s="303">
        <f t="shared" si="6"/>
        <v>3.5858184000000001E-2</v>
      </c>
      <c r="L103" s="42"/>
      <c r="M103" s="170">
        <f t="shared" si="7"/>
        <v>1.6667514493941942</v>
      </c>
      <c r="N103" s="301">
        <v>0.114675945176408</v>
      </c>
      <c r="O103" s="305">
        <f t="shared" si="8"/>
        <v>0</v>
      </c>
      <c r="P103" s="306">
        <f t="shared" si="9"/>
        <v>0</v>
      </c>
      <c r="Q103" s="101"/>
    </row>
    <row r="104" spans="2:17" ht="14.1" customHeight="1">
      <c r="B104" s="211" t="s">
        <v>975</v>
      </c>
      <c r="C104" s="301">
        <v>1.7986343337875001E-2</v>
      </c>
      <c r="D104" s="302">
        <v>0</v>
      </c>
      <c r="E104" s="302">
        <v>0</v>
      </c>
      <c r="F104" s="301">
        <v>1.413057E-2</v>
      </c>
      <c r="G104" s="301">
        <v>1.3719E-2</v>
      </c>
      <c r="H104" s="303">
        <f t="shared" si="5"/>
        <v>3.8557733378750004E-3</v>
      </c>
      <c r="I104" s="42"/>
      <c r="J104" s="304">
        <v>1.1304456000000001E-3</v>
      </c>
      <c r="K104" s="303">
        <f t="shared" si="6"/>
        <v>2.7253277378750003E-3</v>
      </c>
      <c r="L104" s="42"/>
      <c r="M104" s="170">
        <f t="shared" si="7"/>
        <v>0.17858102037946938</v>
      </c>
      <c r="N104" s="301">
        <v>6.8805567105845095E-2</v>
      </c>
      <c r="O104" s="305">
        <f t="shared" si="8"/>
        <v>0</v>
      </c>
      <c r="P104" s="306">
        <f t="shared" si="9"/>
        <v>0</v>
      </c>
      <c r="Q104" s="101"/>
    </row>
    <row r="105" spans="2:17" ht="14.1" customHeight="1">
      <c r="B105" s="211" t="s">
        <v>976</v>
      </c>
      <c r="C105" s="301">
        <v>2.9544000000000001E-2</v>
      </c>
      <c r="D105" s="302">
        <v>0</v>
      </c>
      <c r="E105" s="302">
        <v>0</v>
      </c>
      <c r="F105" s="301">
        <v>1.0683160000000001E-2</v>
      </c>
      <c r="G105" s="301">
        <v>1.0371999999999999E-2</v>
      </c>
      <c r="H105" s="303">
        <f t="shared" si="5"/>
        <v>1.886084E-2</v>
      </c>
      <c r="I105" s="42"/>
      <c r="J105" s="304">
        <v>8.5465279999999996E-4</v>
      </c>
      <c r="K105" s="303">
        <f t="shared" si="6"/>
        <v>1.8006187199999999E-2</v>
      </c>
      <c r="L105" s="42"/>
      <c r="M105" s="170">
        <f t="shared" si="7"/>
        <v>1.560623968522006</v>
      </c>
      <c r="N105" s="301">
        <v>6.0154347892646599E-2</v>
      </c>
      <c r="O105" s="305">
        <f t="shared" si="8"/>
        <v>0</v>
      </c>
      <c r="P105" s="306">
        <f t="shared" si="9"/>
        <v>0</v>
      </c>
      <c r="Q105" s="101"/>
    </row>
    <row r="106" spans="2:17" ht="14.1" customHeight="1">
      <c r="B106" s="211" t="s">
        <v>977</v>
      </c>
      <c r="C106" s="301">
        <v>8.3893656729277996E-3</v>
      </c>
      <c r="D106" s="302">
        <v>0</v>
      </c>
      <c r="E106" s="302">
        <v>0</v>
      </c>
      <c r="F106" s="301">
        <v>1.362175E-2</v>
      </c>
      <c r="G106" s="301">
        <v>1.3225000000000001E-2</v>
      </c>
      <c r="H106" s="303">
        <f t="shared" si="5"/>
        <v>-5.2323843270722006E-3</v>
      </c>
      <c r="I106" s="42"/>
      <c r="J106" s="304">
        <v>1.39436602821379E-3</v>
      </c>
      <c r="K106" s="303">
        <f t="shared" si="6"/>
        <v>-6.6267503552859906E-3</v>
      </c>
      <c r="L106" s="42"/>
      <c r="M106" s="170">
        <f t="shared" si="7"/>
        <v>-0.44130921356993946</v>
      </c>
      <c r="N106" s="301">
        <v>3.8225315058802799E-2</v>
      </c>
      <c r="O106" s="305">
        <f t="shared" si="8"/>
        <v>7.131083060472509E-6</v>
      </c>
      <c r="P106" s="306">
        <f t="shared" si="9"/>
        <v>1.388805680896111E-4</v>
      </c>
      <c r="Q106" s="101"/>
    </row>
    <row r="107" spans="2:17" ht="14.1" customHeight="1">
      <c r="B107" s="211" t="s">
        <v>978</v>
      </c>
      <c r="C107" s="301">
        <v>1.4999999999999999E-2</v>
      </c>
      <c r="D107" s="302">
        <v>0</v>
      </c>
      <c r="E107" s="302">
        <v>0</v>
      </c>
      <c r="F107" s="301">
        <v>4.0324499999999999E-3</v>
      </c>
      <c r="G107" s="301">
        <v>3.9150000000000001E-3</v>
      </c>
      <c r="H107" s="303">
        <f t="shared" si="5"/>
        <v>1.096755E-2</v>
      </c>
      <c r="I107" s="42"/>
      <c r="J107" s="304">
        <v>3.2259600000000003E-4</v>
      </c>
      <c r="K107" s="303">
        <f t="shared" si="6"/>
        <v>1.0644954E-2</v>
      </c>
      <c r="L107" s="42"/>
      <c r="M107" s="170">
        <f t="shared" si="7"/>
        <v>2.444280496692802</v>
      </c>
      <c r="N107" s="301">
        <v>2.1166727988935801E-2</v>
      </c>
      <c r="O107" s="305">
        <f t="shared" si="8"/>
        <v>0</v>
      </c>
      <c r="P107" s="306">
        <f t="shared" si="9"/>
        <v>0</v>
      </c>
      <c r="Q107" s="101"/>
    </row>
    <row r="108" spans="2:17" ht="14.1" customHeight="1">
      <c r="B108" s="211" t="s">
        <v>979</v>
      </c>
      <c r="C108" s="301">
        <v>1.649</v>
      </c>
      <c r="D108" s="302">
        <v>0</v>
      </c>
      <c r="E108" s="302">
        <v>0</v>
      </c>
      <c r="F108" s="301">
        <v>1.24519275</v>
      </c>
      <c r="G108" s="301">
        <v>1.208925</v>
      </c>
      <c r="H108" s="303">
        <f t="shared" si="5"/>
        <v>0.40380725000000006</v>
      </c>
      <c r="I108" s="42"/>
      <c r="J108" s="304">
        <v>9.9615419999999996E-2</v>
      </c>
      <c r="K108" s="303">
        <f t="shared" si="6"/>
        <v>0.30419183000000005</v>
      </c>
      <c r="L108" s="42"/>
      <c r="M108" s="170">
        <f t="shared" si="7"/>
        <v>0.22619719063723423</v>
      </c>
      <c r="N108" s="301">
        <v>2.8722020559668802</v>
      </c>
      <c r="O108" s="305">
        <f t="shared" si="8"/>
        <v>0</v>
      </c>
      <c r="P108" s="306">
        <f t="shared" si="9"/>
        <v>0</v>
      </c>
      <c r="Q108" s="101"/>
    </row>
    <row r="109" spans="2:17" ht="14.1" customHeight="1">
      <c r="B109" s="211" t="s">
        <v>980</v>
      </c>
      <c r="C109" s="301">
        <v>0.52677426936875005</v>
      </c>
      <c r="D109" s="302">
        <v>0</v>
      </c>
      <c r="E109" s="302">
        <v>0</v>
      </c>
      <c r="F109" s="301">
        <v>0.30570297000000002</v>
      </c>
      <c r="G109" s="301">
        <v>0.29679899999999998</v>
      </c>
      <c r="H109" s="303">
        <f t="shared" si="5"/>
        <v>0.22107129936875003</v>
      </c>
      <c r="I109" s="42"/>
      <c r="J109" s="304">
        <v>2.44562376E-2</v>
      </c>
      <c r="K109" s="303">
        <f t="shared" si="6"/>
        <v>0.19661506176875004</v>
      </c>
      <c r="L109" s="42"/>
      <c r="M109" s="170">
        <f t="shared" si="7"/>
        <v>0.59551591245323199</v>
      </c>
      <c r="N109" s="301">
        <v>0.49487802737157799</v>
      </c>
      <c r="O109" s="305">
        <f t="shared" si="8"/>
        <v>0</v>
      </c>
      <c r="P109" s="306">
        <f t="shared" si="9"/>
        <v>0</v>
      </c>
      <c r="Q109" s="101"/>
    </row>
    <row r="110" spans="2:17" ht="14.1" customHeight="1">
      <c r="B110" s="211" t="s">
        <v>981</v>
      </c>
      <c r="C110" s="301">
        <v>0.85475659074999999</v>
      </c>
      <c r="D110" s="302">
        <v>0</v>
      </c>
      <c r="E110" s="302">
        <v>0</v>
      </c>
      <c r="F110" s="301">
        <v>0.35671062999999997</v>
      </c>
      <c r="G110" s="301">
        <v>0.34632099999999999</v>
      </c>
      <c r="H110" s="303">
        <f t="shared" si="5"/>
        <v>0.49804596075000002</v>
      </c>
      <c r="I110" s="42"/>
      <c r="J110" s="304">
        <v>2.8536850400000001E-2</v>
      </c>
      <c r="K110" s="303">
        <f t="shared" si="6"/>
        <v>0.46950911035000004</v>
      </c>
      <c r="L110" s="42"/>
      <c r="M110" s="170">
        <f t="shared" si="7"/>
        <v>1.2187207814117611</v>
      </c>
      <c r="N110" s="301">
        <v>1.1313770979459601</v>
      </c>
      <c r="O110" s="305">
        <f t="shared" si="8"/>
        <v>0</v>
      </c>
      <c r="P110" s="306">
        <f t="shared" si="9"/>
        <v>0</v>
      </c>
      <c r="Q110" s="101"/>
    </row>
    <row r="111" spans="2:17" ht="14.1" customHeight="1">
      <c r="B111" s="211" t="s">
        <v>982</v>
      </c>
      <c r="C111" s="301">
        <v>5.8182398565565201</v>
      </c>
      <c r="D111" s="302">
        <v>0</v>
      </c>
      <c r="E111" s="302">
        <v>0</v>
      </c>
      <c r="F111" s="301">
        <v>3.44679818</v>
      </c>
      <c r="G111" s="301">
        <v>3.346406</v>
      </c>
      <c r="H111" s="303">
        <f t="shared" si="5"/>
        <v>2.3714416765565201</v>
      </c>
      <c r="I111" s="42"/>
      <c r="J111" s="304">
        <v>0.27574385439999999</v>
      </c>
      <c r="K111" s="303">
        <f t="shared" si="6"/>
        <v>2.0956978221565201</v>
      </c>
      <c r="L111" s="42"/>
      <c r="M111" s="170">
        <f t="shared" si="7"/>
        <v>0.56297492487396583</v>
      </c>
      <c r="N111" s="301">
        <v>8.42134552648211</v>
      </c>
      <c r="O111" s="305">
        <f t="shared" si="8"/>
        <v>0</v>
      </c>
      <c r="P111" s="306">
        <f t="shared" si="9"/>
        <v>0</v>
      </c>
      <c r="Q111" s="101"/>
    </row>
    <row r="112" spans="2:17" ht="14.1" customHeight="1">
      <c r="B112" s="211" t="s">
        <v>983</v>
      </c>
      <c r="C112" s="301">
        <v>2.1114665835375002</v>
      </c>
      <c r="D112" s="302">
        <v>0</v>
      </c>
      <c r="E112" s="302">
        <v>0</v>
      </c>
      <c r="F112" s="301">
        <v>1.78227183</v>
      </c>
      <c r="G112" s="301">
        <v>1.730361</v>
      </c>
      <c r="H112" s="303">
        <f t="shared" si="5"/>
        <v>0.32919475353750016</v>
      </c>
      <c r="I112" s="42"/>
      <c r="J112" s="304">
        <v>0.14258174639999999</v>
      </c>
      <c r="K112" s="303">
        <f t="shared" si="6"/>
        <v>0.18661300713750018</v>
      </c>
      <c r="L112" s="42"/>
      <c r="M112" s="170">
        <f t="shared" si="7"/>
        <v>9.6949196253419592E-2</v>
      </c>
      <c r="N112" s="301">
        <v>5.1248270282150097</v>
      </c>
      <c r="O112" s="305">
        <f t="shared" si="8"/>
        <v>0</v>
      </c>
      <c r="P112" s="306">
        <f t="shared" si="9"/>
        <v>0</v>
      </c>
      <c r="Q112" s="101"/>
    </row>
    <row r="113" spans="2:17" ht="14.1" customHeight="1">
      <c r="B113" s="211" t="s">
        <v>984</v>
      </c>
      <c r="C113" s="301">
        <v>2.9849999999999998E-3</v>
      </c>
      <c r="D113" s="302">
        <v>0</v>
      </c>
      <c r="E113" s="302">
        <v>0</v>
      </c>
      <c r="F113" s="301">
        <v>1.85297E-3</v>
      </c>
      <c r="G113" s="301">
        <v>1.799E-3</v>
      </c>
      <c r="H113" s="303">
        <f t="shared" si="5"/>
        <v>1.1320299999999998E-3</v>
      </c>
      <c r="I113" s="42"/>
      <c r="J113" s="304">
        <v>1.482376E-4</v>
      </c>
      <c r="K113" s="303">
        <f t="shared" si="6"/>
        <v>9.8379239999999975E-4</v>
      </c>
      <c r="L113" s="42"/>
      <c r="M113" s="170">
        <f t="shared" si="7"/>
        <v>0.4915993722990058</v>
      </c>
      <c r="N113" s="301">
        <v>1.59124767643594E-2</v>
      </c>
      <c r="O113" s="305">
        <f t="shared" si="8"/>
        <v>0</v>
      </c>
      <c r="P113" s="306">
        <f t="shared" si="9"/>
        <v>0</v>
      </c>
      <c r="Q113" s="101"/>
    </row>
    <row r="114" spans="2:17" ht="14.1" customHeight="1">
      <c r="B114" s="211" t="s">
        <v>985</v>
      </c>
      <c r="C114" s="301">
        <v>1.1939999999999999E-2</v>
      </c>
      <c r="D114" s="302">
        <v>0</v>
      </c>
      <c r="E114" s="302">
        <v>0</v>
      </c>
      <c r="F114" s="301">
        <v>9.7654300000000003E-3</v>
      </c>
      <c r="G114" s="301">
        <v>9.4809999999999998E-3</v>
      </c>
      <c r="H114" s="303">
        <f t="shared" si="5"/>
        <v>2.1745699999999989E-3</v>
      </c>
      <c r="I114" s="42"/>
      <c r="J114" s="304">
        <v>7.8123440000000004E-4</v>
      </c>
      <c r="K114" s="303">
        <f t="shared" si="6"/>
        <v>1.3933355999999988E-3</v>
      </c>
      <c r="L114" s="42"/>
      <c r="M114" s="170">
        <f t="shared" si="7"/>
        <v>0.13211149489121876</v>
      </c>
      <c r="N114" s="301">
        <v>2.7051210499411001E-2</v>
      </c>
      <c r="O114" s="305">
        <f t="shared" si="8"/>
        <v>0</v>
      </c>
      <c r="P114" s="306">
        <f t="shared" si="9"/>
        <v>0</v>
      </c>
      <c r="Q114" s="101"/>
    </row>
    <row r="115" spans="2:17" ht="14.1" customHeight="1">
      <c r="B115" s="211" t="s">
        <v>986</v>
      </c>
      <c r="C115" s="301">
        <v>0.61292000000000002</v>
      </c>
      <c r="D115" s="302">
        <v>0</v>
      </c>
      <c r="E115" s="302">
        <v>0</v>
      </c>
      <c r="F115" s="301">
        <v>0.44684901999999999</v>
      </c>
      <c r="G115" s="301">
        <v>0.433834</v>
      </c>
      <c r="H115" s="303">
        <f t="shared" si="5"/>
        <v>0.16607098000000003</v>
      </c>
      <c r="I115" s="42"/>
      <c r="J115" s="304">
        <v>3.8199573544831E-2</v>
      </c>
      <c r="K115" s="303">
        <f t="shared" si="6"/>
        <v>0.12787140645516903</v>
      </c>
      <c r="L115" s="42"/>
      <c r="M115" s="170">
        <f t="shared" si="7"/>
        <v>0.26362597099944052</v>
      </c>
      <c r="N115" s="301">
        <v>1.01998976059544</v>
      </c>
      <c r="O115" s="305">
        <f t="shared" si="8"/>
        <v>0</v>
      </c>
      <c r="P115" s="306">
        <f t="shared" si="9"/>
        <v>0</v>
      </c>
      <c r="Q115" s="101"/>
    </row>
    <row r="116" spans="2:17" ht="14.1" customHeight="1">
      <c r="B116" s="211" t="s">
        <v>987</v>
      </c>
      <c r="C116" s="301">
        <v>2.9849999999999998E-3</v>
      </c>
      <c r="D116" s="302">
        <v>0</v>
      </c>
      <c r="E116" s="302">
        <v>0</v>
      </c>
      <c r="F116" s="301">
        <v>1.3060400000000001E-3</v>
      </c>
      <c r="G116" s="301">
        <v>1.268E-3</v>
      </c>
      <c r="H116" s="303">
        <f t="shared" si="5"/>
        <v>1.6789599999999997E-3</v>
      </c>
      <c r="I116" s="42"/>
      <c r="J116" s="304">
        <v>1.044832E-4</v>
      </c>
      <c r="K116" s="303">
        <f t="shared" si="6"/>
        <v>1.5744767999999998E-3</v>
      </c>
      <c r="L116" s="42"/>
      <c r="M116" s="170">
        <f t="shared" si="7"/>
        <v>1.1162360179541888</v>
      </c>
      <c r="N116" s="301">
        <v>1.1138733735051601E-2</v>
      </c>
      <c r="O116" s="305">
        <f t="shared" si="8"/>
        <v>0</v>
      </c>
      <c r="P116" s="306">
        <f t="shared" si="9"/>
        <v>0</v>
      </c>
      <c r="Q116" s="101"/>
    </row>
    <row r="117" spans="2:17" ht="14.1" customHeight="1">
      <c r="B117" s="211" t="s">
        <v>988</v>
      </c>
      <c r="C117" s="301">
        <v>0.97</v>
      </c>
      <c r="D117" s="302">
        <v>0</v>
      </c>
      <c r="E117" s="302">
        <v>0</v>
      </c>
      <c r="F117" s="301">
        <v>1.04642747</v>
      </c>
      <c r="G117" s="301">
        <v>1.015949</v>
      </c>
      <c r="H117" s="303">
        <f t="shared" si="5"/>
        <v>-7.6427470000000053E-2</v>
      </c>
      <c r="I117" s="42"/>
      <c r="J117" s="304">
        <v>0.12924578260303801</v>
      </c>
      <c r="K117" s="303">
        <f t="shared" si="6"/>
        <v>-0.20567325260303806</v>
      </c>
      <c r="L117" s="42"/>
      <c r="M117" s="170">
        <f t="shared" si="7"/>
        <v>-0.17494082828512125</v>
      </c>
      <c r="N117" s="301">
        <v>1.67717505096348</v>
      </c>
      <c r="O117" s="305">
        <f t="shared" si="8"/>
        <v>3.128836106903071E-4</v>
      </c>
      <c r="P117" s="306">
        <f t="shared" si="9"/>
        <v>9.5755818219567896E-4</v>
      </c>
      <c r="Q117" s="101"/>
    </row>
    <row r="118" spans="2:17" ht="14.1" customHeight="1">
      <c r="B118" s="211" t="s">
        <v>989</v>
      </c>
      <c r="C118" s="301">
        <v>1.2513000000000001</v>
      </c>
      <c r="D118" s="302">
        <v>0</v>
      </c>
      <c r="E118" s="302">
        <v>0</v>
      </c>
      <c r="F118" s="301">
        <v>0.77465476</v>
      </c>
      <c r="G118" s="301">
        <v>0.75209199999999998</v>
      </c>
      <c r="H118" s="303">
        <f t="shared" si="5"/>
        <v>0.47664524000000008</v>
      </c>
      <c r="I118" s="42"/>
      <c r="J118" s="304">
        <v>6.1972380799999997E-2</v>
      </c>
      <c r="K118" s="303">
        <f t="shared" si="6"/>
        <v>0.41467285920000008</v>
      </c>
      <c r="L118" s="42"/>
      <c r="M118" s="170">
        <f t="shared" si="7"/>
        <v>0.49564834676948372</v>
      </c>
      <c r="N118" s="301">
        <v>1.4610351157867301</v>
      </c>
      <c r="O118" s="305">
        <f t="shared" si="8"/>
        <v>0</v>
      </c>
      <c r="P118" s="306">
        <f t="shared" si="9"/>
        <v>0</v>
      </c>
      <c r="Q118" s="101"/>
    </row>
    <row r="119" spans="2:17" ht="14.1" customHeight="1">
      <c r="B119" s="211" t="s">
        <v>990</v>
      </c>
      <c r="C119" s="301">
        <v>0.36421559581910101</v>
      </c>
      <c r="D119" s="302">
        <v>0</v>
      </c>
      <c r="E119" s="302">
        <v>0</v>
      </c>
      <c r="F119" s="301">
        <v>0.82969177999999999</v>
      </c>
      <c r="G119" s="301">
        <v>0.80552599999999996</v>
      </c>
      <c r="H119" s="303">
        <f t="shared" si="5"/>
        <v>-0.46547618418089898</v>
      </c>
      <c r="I119" s="42"/>
      <c r="J119" s="304">
        <v>8.6541699216288306E-2</v>
      </c>
      <c r="K119" s="303">
        <f t="shared" si="6"/>
        <v>-0.55201788339718727</v>
      </c>
      <c r="L119" s="42"/>
      <c r="M119" s="170">
        <f t="shared" si="7"/>
        <v>-0.6024860430437039</v>
      </c>
      <c r="N119" s="301">
        <v>1.4814515867618601</v>
      </c>
      <c r="O119" s="305">
        <f t="shared" si="8"/>
        <v>2.7637062765908542E-4</v>
      </c>
      <c r="P119" s="306">
        <f t="shared" si="9"/>
        <v>1.0031961717271696E-2</v>
      </c>
      <c r="Q119" s="101"/>
    </row>
    <row r="120" spans="2:17" ht="14.1" customHeight="1">
      <c r="B120" s="211" t="s">
        <v>991</v>
      </c>
      <c r="C120" s="301">
        <v>121.23293624716</v>
      </c>
      <c r="D120" s="302">
        <v>0</v>
      </c>
      <c r="E120" s="302">
        <v>0</v>
      </c>
      <c r="F120" s="301">
        <v>134.81313825999999</v>
      </c>
      <c r="G120" s="301">
        <v>130.88654199999999</v>
      </c>
      <c r="H120" s="303">
        <f t="shared" si="5"/>
        <v>-13.58020201283999</v>
      </c>
      <c r="I120" s="42"/>
      <c r="J120" s="304">
        <v>10.785051060800001</v>
      </c>
      <c r="K120" s="303">
        <f t="shared" si="6"/>
        <v>-24.365253073639991</v>
      </c>
      <c r="L120" s="42"/>
      <c r="M120" s="170">
        <f t="shared" si="7"/>
        <v>-0.16734585222042456</v>
      </c>
      <c r="N120" s="301">
        <v>375.46525705100299</v>
      </c>
      <c r="O120" s="305">
        <f t="shared" si="8"/>
        <v>7.0044522333787163E-2</v>
      </c>
      <c r="P120" s="306">
        <f t="shared" si="9"/>
        <v>0.19615712295505175</v>
      </c>
      <c r="Q120" s="101"/>
    </row>
    <row r="121" spans="2:17" ht="14.1" customHeight="1">
      <c r="B121" s="211" t="s">
        <v>992</v>
      </c>
      <c r="C121" s="301">
        <v>13.740560555926301</v>
      </c>
      <c r="D121" s="302">
        <v>0</v>
      </c>
      <c r="E121" s="302">
        <v>0</v>
      </c>
      <c r="F121" s="301">
        <v>11.59081042</v>
      </c>
      <c r="G121" s="301">
        <v>11.253214</v>
      </c>
      <c r="H121" s="303">
        <f t="shared" si="5"/>
        <v>2.1497501359263005</v>
      </c>
      <c r="I121" s="42"/>
      <c r="J121" s="304">
        <v>1.0173092963267401</v>
      </c>
      <c r="K121" s="303">
        <f t="shared" si="6"/>
        <v>1.1324408395995604</v>
      </c>
      <c r="L121" s="42"/>
      <c r="M121" s="170">
        <f t="shared" si="7"/>
        <v>8.9818376179686743E-2</v>
      </c>
      <c r="N121" s="301">
        <v>33.259254412074696</v>
      </c>
      <c r="O121" s="305">
        <f t="shared" si="8"/>
        <v>0</v>
      </c>
      <c r="P121" s="306">
        <f t="shared" si="9"/>
        <v>0</v>
      </c>
      <c r="Q121" s="101"/>
    </row>
    <row r="122" spans="2:17" ht="14.1" customHeight="1">
      <c r="B122" s="211" t="s">
        <v>993</v>
      </c>
      <c r="C122" s="301">
        <v>18.2923897523929</v>
      </c>
      <c r="D122" s="302">
        <v>0</v>
      </c>
      <c r="E122" s="302">
        <v>0</v>
      </c>
      <c r="F122" s="301">
        <v>12.744900700000001</v>
      </c>
      <c r="G122" s="301">
        <v>12.37369</v>
      </c>
      <c r="H122" s="303">
        <f t="shared" si="5"/>
        <v>5.5474890523928995</v>
      </c>
      <c r="I122" s="42"/>
      <c r="J122" s="304">
        <v>1.019592056</v>
      </c>
      <c r="K122" s="303">
        <f t="shared" si="6"/>
        <v>4.527896996392899</v>
      </c>
      <c r="L122" s="42"/>
      <c r="M122" s="170">
        <f t="shared" si="7"/>
        <v>0.32895487517468958</v>
      </c>
      <c r="N122" s="301">
        <v>35.382684392262703</v>
      </c>
      <c r="O122" s="305">
        <f t="shared" si="8"/>
        <v>0</v>
      </c>
      <c r="P122" s="306">
        <f t="shared" si="9"/>
        <v>0</v>
      </c>
      <c r="Q122" s="101"/>
    </row>
    <row r="123" spans="2:17" ht="14.1" customHeight="1">
      <c r="B123" s="211" t="s">
        <v>994</v>
      </c>
      <c r="C123" s="301">
        <v>1.94</v>
      </c>
      <c r="D123" s="302">
        <v>0</v>
      </c>
      <c r="E123" s="302">
        <v>0</v>
      </c>
      <c r="F123" s="301">
        <v>1.80392449</v>
      </c>
      <c r="G123" s="301">
        <v>1.7513829999999999</v>
      </c>
      <c r="H123" s="303">
        <f t="shared" si="5"/>
        <v>0.13607550999999996</v>
      </c>
      <c r="I123" s="42"/>
      <c r="J123" s="304">
        <v>0.14431395920000001</v>
      </c>
      <c r="K123" s="303">
        <f t="shared" si="6"/>
        <v>-8.2384492000000531E-3</v>
      </c>
      <c r="L123" s="42"/>
      <c r="M123" s="170">
        <f t="shared" si="7"/>
        <v>-4.2286657484780603E-3</v>
      </c>
      <c r="N123" s="301">
        <v>4.3914681040703201</v>
      </c>
      <c r="O123" s="305">
        <f t="shared" si="8"/>
        <v>8.1924566898578194E-4</v>
      </c>
      <c r="P123" s="306">
        <f t="shared" si="9"/>
        <v>1.4649434834094447E-6</v>
      </c>
      <c r="Q123" s="101"/>
    </row>
    <row r="124" spans="2:17" ht="14.1" customHeight="1">
      <c r="B124" s="211" t="s">
        <v>995</v>
      </c>
      <c r="C124" s="301">
        <v>6.9502210177478299</v>
      </c>
      <c r="D124" s="302">
        <v>0</v>
      </c>
      <c r="E124" s="302">
        <v>0</v>
      </c>
      <c r="F124" s="301">
        <v>7.48892297</v>
      </c>
      <c r="G124" s="301">
        <v>7.2707990000000002</v>
      </c>
      <c r="H124" s="303">
        <f t="shared" si="5"/>
        <v>-0.5387019522521701</v>
      </c>
      <c r="I124" s="42"/>
      <c r="J124" s="304">
        <v>0.59911383760000003</v>
      </c>
      <c r="K124" s="303">
        <f t="shared" si="6"/>
        <v>-1.1378157898521701</v>
      </c>
      <c r="L124" s="42"/>
      <c r="M124" s="170">
        <f t="shared" si="7"/>
        <v>-0.1406788590258406</v>
      </c>
      <c r="N124" s="301">
        <v>18.220593835244799</v>
      </c>
      <c r="O124" s="305">
        <f t="shared" si="8"/>
        <v>3.3991235350287114E-3</v>
      </c>
      <c r="P124" s="306">
        <f t="shared" si="9"/>
        <v>6.7270494964882322E-3</v>
      </c>
      <c r="Q124" s="101"/>
    </row>
    <row r="125" spans="2:17" ht="14.1" customHeight="1">
      <c r="B125" s="211" t="s">
        <v>996</v>
      </c>
      <c r="C125" s="301">
        <v>0.44774999999999998</v>
      </c>
      <c r="D125" s="302">
        <v>0</v>
      </c>
      <c r="E125" s="302">
        <v>0</v>
      </c>
      <c r="F125" s="301">
        <v>0.28679732000000002</v>
      </c>
      <c r="G125" s="301">
        <v>0.27844400000000002</v>
      </c>
      <c r="H125" s="303">
        <f t="shared" si="5"/>
        <v>0.16095267999999996</v>
      </c>
      <c r="I125" s="42"/>
      <c r="J125" s="304">
        <v>2.2943785599999999E-2</v>
      </c>
      <c r="K125" s="303">
        <f t="shared" si="6"/>
        <v>0.13800889439999997</v>
      </c>
      <c r="L125" s="42"/>
      <c r="M125" s="170">
        <f t="shared" si="7"/>
        <v>0.44556209009670417</v>
      </c>
      <c r="N125" s="301">
        <v>0.79327451373647695</v>
      </c>
      <c r="O125" s="305">
        <f t="shared" si="8"/>
        <v>0</v>
      </c>
      <c r="P125" s="306">
        <f t="shared" si="9"/>
        <v>0</v>
      </c>
      <c r="Q125" s="101"/>
    </row>
    <row r="126" spans="2:17" ht="14.1" customHeight="1">
      <c r="B126" s="211" t="s">
        <v>997</v>
      </c>
      <c r="C126" s="301">
        <v>18.538602146540399</v>
      </c>
      <c r="D126" s="302">
        <v>0</v>
      </c>
      <c r="E126" s="302">
        <v>0</v>
      </c>
      <c r="F126" s="301">
        <v>17.237349729999998</v>
      </c>
      <c r="G126" s="301">
        <v>16.735291</v>
      </c>
      <c r="H126" s="303">
        <f t="shared" si="5"/>
        <v>1.3012524165404002</v>
      </c>
      <c r="I126" s="42"/>
      <c r="J126" s="304">
        <v>1.42949860266697</v>
      </c>
      <c r="K126" s="303">
        <f t="shared" si="6"/>
        <v>-0.12824618612656979</v>
      </c>
      <c r="L126" s="42"/>
      <c r="M126" s="170">
        <f t="shared" si="7"/>
        <v>-6.8702645374869777E-3</v>
      </c>
      <c r="N126" s="301">
        <v>26.3753545312337</v>
      </c>
      <c r="O126" s="305">
        <f t="shared" si="8"/>
        <v>4.9204262573716564E-3</v>
      </c>
      <c r="P126" s="306">
        <f t="shared" si="9"/>
        <v>2.3224675086596274E-5</v>
      </c>
      <c r="Q126" s="101"/>
    </row>
    <row r="127" spans="2:17" ht="14.1" customHeight="1">
      <c r="B127" s="211" t="s">
        <v>998</v>
      </c>
      <c r="C127" s="301">
        <v>32.246014140255298</v>
      </c>
      <c r="D127" s="302">
        <v>0</v>
      </c>
      <c r="E127" s="302">
        <v>0</v>
      </c>
      <c r="F127" s="301">
        <v>32.180937870000001</v>
      </c>
      <c r="G127" s="301">
        <v>31.243628999999999</v>
      </c>
      <c r="H127" s="303">
        <f t="shared" si="5"/>
        <v>6.507627025529672E-2</v>
      </c>
      <c r="I127" s="42"/>
      <c r="J127" s="304">
        <v>2.5744750295999999</v>
      </c>
      <c r="K127" s="303">
        <f t="shared" si="6"/>
        <v>-2.5093987593447031</v>
      </c>
      <c r="L127" s="42"/>
      <c r="M127" s="170">
        <f t="shared" si="7"/>
        <v>-7.2201667308449194E-2</v>
      </c>
      <c r="N127" s="301">
        <v>47.013764952202301</v>
      </c>
      <c r="O127" s="305">
        <f t="shared" si="8"/>
        <v>8.7706029981427219E-3</v>
      </c>
      <c r="P127" s="306">
        <f t="shared" si="9"/>
        <v>4.5721861761809646E-3</v>
      </c>
      <c r="Q127" s="101"/>
    </row>
    <row r="128" spans="2:17" ht="14.1" customHeight="1">
      <c r="B128" s="211" t="s">
        <v>999</v>
      </c>
      <c r="C128" s="301">
        <v>9.9699999999999997E-2</v>
      </c>
      <c r="D128" s="302">
        <v>0</v>
      </c>
      <c r="E128" s="302">
        <v>0</v>
      </c>
      <c r="F128" s="301">
        <v>2.4176159999999999E-2</v>
      </c>
      <c r="G128" s="301">
        <v>2.3472E-2</v>
      </c>
      <c r="H128" s="303">
        <f t="shared" si="5"/>
        <v>7.5523839999999995E-2</v>
      </c>
      <c r="I128" s="42"/>
      <c r="J128" s="304">
        <v>1.9340927999999999E-3</v>
      </c>
      <c r="K128" s="303">
        <f t="shared" si="6"/>
        <v>7.35897472E-2</v>
      </c>
      <c r="L128" s="42"/>
      <c r="M128" s="170">
        <f t="shared" si="7"/>
        <v>2.8184233896042556</v>
      </c>
      <c r="N128" s="301">
        <v>7.6385372886178096E-2</v>
      </c>
      <c r="O128" s="305">
        <f t="shared" si="8"/>
        <v>0</v>
      </c>
      <c r="P128" s="306">
        <f t="shared" si="9"/>
        <v>0</v>
      </c>
      <c r="Q128" s="101"/>
    </row>
    <row r="129" spans="2:17" ht="14.1" customHeight="1">
      <c r="B129" s="211" t="s">
        <v>1000</v>
      </c>
      <c r="C129" s="301">
        <v>14.881848708442501</v>
      </c>
      <c r="D129" s="302">
        <v>0</v>
      </c>
      <c r="E129" s="302">
        <v>0</v>
      </c>
      <c r="F129" s="301">
        <v>12.96083608</v>
      </c>
      <c r="G129" s="301">
        <v>12.583335999999999</v>
      </c>
      <c r="H129" s="303">
        <f t="shared" si="5"/>
        <v>1.9210126284425009</v>
      </c>
      <c r="I129" s="42"/>
      <c r="J129" s="304">
        <v>1.0368668863999999</v>
      </c>
      <c r="K129" s="303">
        <f t="shared" si="6"/>
        <v>0.88414574204250096</v>
      </c>
      <c r="L129" s="42"/>
      <c r="M129" s="170">
        <f t="shared" si="7"/>
        <v>6.3163630787479844E-2</v>
      </c>
      <c r="N129" s="301">
        <v>20.714317735845398</v>
      </c>
      <c r="O129" s="305">
        <f t="shared" si="8"/>
        <v>0</v>
      </c>
      <c r="P129" s="306">
        <f t="shared" si="9"/>
        <v>0</v>
      </c>
      <c r="Q129" s="101"/>
    </row>
    <row r="130" spans="2:17" ht="14.1" customHeight="1">
      <c r="B130" s="211" t="s">
        <v>1001</v>
      </c>
      <c r="C130" s="301">
        <v>18.177305758488501</v>
      </c>
      <c r="D130" s="302">
        <v>0</v>
      </c>
      <c r="E130" s="302">
        <v>0</v>
      </c>
      <c r="F130" s="301">
        <v>15.795934770000001</v>
      </c>
      <c r="G130" s="301">
        <v>15.335858999999999</v>
      </c>
      <c r="H130" s="303">
        <f t="shared" si="5"/>
        <v>2.3813709884885004</v>
      </c>
      <c r="I130" s="42"/>
      <c r="J130" s="304">
        <v>1.3872202395002899</v>
      </c>
      <c r="K130" s="303">
        <f t="shared" si="6"/>
        <v>0.99415074898821043</v>
      </c>
      <c r="L130" s="42"/>
      <c r="M130" s="170">
        <f t="shared" si="7"/>
        <v>5.785612411914811E-2</v>
      </c>
      <c r="N130" s="301">
        <v>36.3006191068758</v>
      </c>
      <c r="O130" s="305">
        <f t="shared" si="8"/>
        <v>0</v>
      </c>
      <c r="P130" s="306">
        <f t="shared" si="9"/>
        <v>0</v>
      </c>
      <c r="Q130" s="101"/>
    </row>
    <row r="131" spans="2:17" ht="14.1" customHeight="1">
      <c r="B131" s="211" t="s">
        <v>1002</v>
      </c>
      <c r="C131" s="301">
        <v>0.4</v>
      </c>
      <c r="D131" s="302">
        <v>0</v>
      </c>
      <c r="E131" s="302">
        <v>0</v>
      </c>
      <c r="F131" s="301">
        <v>0.16474953000000001</v>
      </c>
      <c r="G131" s="301">
        <v>0.15995100000000001</v>
      </c>
      <c r="H131" s="303">
        <f t="shared" si="5"/>
        <v>0.23525047000000002</v>
      </c>
      <c r="I131" s="42"/>
      <c r="J131" s="304">
        <v>1.31799624E-2</v>
      </c>
      <c r="K131" s="303">
        <f t="shared" si="6"/>
        <v>0.22207050760000002</v>
      </c>
      <c r="L131" s="42"/>
      <c r="M131" s="170">
        <f t="shared" si="7"/>
        <v>1.2480814990511377</v>
      </c>
      <c r="N131" s="301">
        <v>0.135385731961949</v>
      </c>
      <c r="O131" s="305">
        <f t="shared" si="8"/>
        <v>0</v>
      </c>
      <c r="P131" s="306">
        <f t="shared" si="9"/>
        <v>0</v>
      </c>
      <c r="Q131" s="101"/>
    </row>
    <row r="132" spans="2:17" ht="14.1" customHeight="1">
      <c r="B132" s="211" t="s">
        <v>1003</v>
      </c>
      <c r="C132" s="301">
        <v>0.39944000000000002</v>
      </c>
      <c r="D132" s="302">
        <v>0</v>
      </c>
      <c r="E132" s="302">
        <v>0</v>
      </c>
      <c r="F132" s="301">
        <v>0.28389683999999998</v>
      </c>
      <c r="G132" s="301">
        <v>0.27562799999999998</v>
      </c>
      <c r="H132" s="303">
        <f t="shared" si="5"/>
        <v>0.11554316000000003</v>
      </c>
      <c r="I132" s="42"/>
      <c r="J132" s="304">
        <v>2.27117472E-2</v>
      </c>
      <c r="K132" s="303">
        <f t="shared" si="6"/>
        <v>9.283141280000004E-2</v>
      </c>
      <c r="L132" s="42"/>
      <c r="M132" s="170">
        <f t="shared" si="7"/>
        <v>0.30276846988452527</v>
      </c>
      <c r="N132" s="301">
        <v>0.92388236686606096</v>
      </c>
      <c r="O132" s="305">
        <f t="shared" si="8"/>
        <v>0</v>
      </c>
      <c r="P132" s="306">
        <f t="shared" si="9"/>
        <v>0</v>
      </c>
      <c r="Q132" s="101"/>
    </row>
    <row r="133" spans="2:17" ht="14.1" customHeight="1">
      <c r="B133" s="211" t="s">
        <v>1004</v>
      </c>
      <c r="C133" s="301">
        <v>0.24479320226127299</v>
      </c>
      <c r="D133" s="302">
        <v>0</v>
      </c>
      <c r="E133" s="302">
        <v>0</v>
      </c>
      <c r="F133" s="301">
        <v>0.18698825999999999</v>
      </c>
      <c r="G133" s="301">
        <v>0.18154200000000001</v>
      </c>
      <c r="H133" s="303">
        <f t="shared" si="5"/>
        <v>5.7804942261273001E-2</v>
      </c>
      <c r="I133" s="42"/>
      <c r="J133" s="304">
        <v>1.49590608E-2</v>
      </c>
      <c r="K133" s="303">
        <f t="shared" si="6"/>
        <v>4.2845881461273001E-2</v>
      </c>
      <c r="L133" s="42"/>
      <c r="M133" s="170">
        <f t="shared" si="7"/>
        <v>0.21216365382586944</v>
      </c>
      <c r="N133" s="301">
        <v>0.34481053609058898</v>
      </c>
      <c r="O133" s="305">
        <f t="shared" si="8"/>
        <v>0</v>
      </c>
      <c r="P133" s="306">
        <f t="shared" si="9"/>
        <v>0</v>
      </c>
      <c r="Q133" s="101"/>
    </row>
    <row r="134" spans="2:17" ht="14.1" customHeight="1">
      <c r="B134" s="211" t="s">
        <v>1005</v>
      </c>
      <c r="C134" s="301">
        <v>0.114186774157042</v>
      </c>
      <c r="D134" s="302">
        <v>0</v>
      </c>
      <c r="E134" s="302">
        <v>0</v>
      </c>
      <c r="F134" s="301">
        <v>7.4874819999999995E-2</v>
      </c>
      <c r="G134" s="301">
        <v>7.2693999999999995E-2</v>
      </c>
      <c r="H134" s="303">
        <f t="shared" si="5"/>
        <v>3.9311954157042001E-2</v>
      </c>
      <c r="I134" s="42"/>
      <c r="J134" s="304">
        <v>5.9899856E-3</v>
      </c>
      <c r="K134" s="303">
        <f t="shared" si="6"/>
        <v>3.3321968557042003E-2</v>
      </c>
      <c r="L134" s="42"/>
      <c r="M134" s="170">
        <f t="shared" si="7"/>
        <v>0.41207010033351277</v>
      </c>
      <c r="N134" s="301">
        <v>0.230578824747695</v>
      </c>
      <c r="O134" s="305">
        <f t="shared" si="8"/>
        <v>0</v>
      </c>
      <c r="P134" s="306">
        <f t="shared" si="9"/>
        <v>0</v>
      </c>
      <c r="Q134" s="101"/>
    </row>
    <row r="135" spans="2:17" ht="14.1" customHeight="1">
      <c r="B135" s="211" t="s">
        <v>1006</v>
      </c>
      <c r="C135" s="301">
        <v>9.9180000000000004E-2</v>
      </c>
      <c r="D135" s="302">
        <v>0</v>
      </c>
      <c r="E135" s="302">
        <v>0</v>
      </c>
      <c r="F135" s="301">
        <v>3.9104979999999998E-2</v>
      </c>
      <c r="G135" s="301">
        <v>3.7966E-2</v>
      </c>
      <c r="H135" s="303">
        <f t="shared" si="5"/>
        <v>6.0075020000000007E-2</v>
      </c>
      <c r="I135" s="42"/>
      <c r="J135" s="304">
        <v>3.1283983999999998E-3</v>
      </c>
      <c r="K135" s="303">
        <f t="shared" si="6"/>
        <v>5.6946621600000004E-2</v>
      </c>
      <c r="L135" s="42"/>
      <c r="M135" s="170">
        <f t="shared" si="7"/>
        <v>1.3483794988089326</v>
      </c>
      <c r="N135" s="301">
        <v>6.1346659795258301E-2</v>
      </c>
      <c r="O135" s="305">
        <f t="shared" si="8"/>
        <v>0</v>
      </c>
      <c r="P135" s="306">
        <f t="shared" si="9"/>
        <v>0</v>
      </c>
      <c r="Q135" s="101"/>
    </row>
    <row r="136" spans="2:17" ht="14.1" customHeight="1">
      <c r="B136" s="211" t="s">
        <v>1007</v>
      </c>
      <c r="C136" s="301">
        <v>9.919E-2</v>
      </c>
      <c r="D136" s="302">
        <v>0</v>
      </c>
      <c r="E136" s="302">
        <v>0</v>
      </c>
      <c r="F136" s="301">
        <v>8.6120360000000007E-2</v>
      </c>
      <c r="G136" s="301">
        <v>8.3612000000000006E-2</v>
      </c>
      <c r="H136" s="303">
        <f t="shared" si="5"/>
        <v>1.3069639999999993E-2</v>
      </c>
      <c r="I136" s="42"/>
      <c r="J136" s="304">
        <v>6.8896288000000003E-3</v>
      </c>
      <c r="K136" s="303">
        <f t="shared" si="6"/>
        <v>6.1800111999999931E-3</v>
      </c>
      <c r="L136" s="42"/>
      <c r="M136" s="170">
        <f t="shared" si="7"/>
        <v>6.6444596754966945E-2</v>
      </c>
      <c r="N136" s="301">
        <v>0.217886412376262</v>
      </c>
      <c r="O136" s="305">
        <f t="shared" si="8"/>
        <v>0</v>
      </c>
      <c r="P136" s="306">
        <f t="shared" si="9"/>
        <v>0</v>
      </c>
      <c r="Q136" s="101"/>
    </row>
    <row r="137" spans="2:17" ht="14.1" customHeight="1">
      <c r="B137" s="211" t="s">
        <v>1008</v>
      </c>
      <c r="C137" s="301">
        <v>9.9379999999999996E-2</v>
      </c>
      <c r="D137" s="302">
        <v>0</v>
      </c>
      <c r="E137" s="302">
        <v>0</v>
      </c>
      <c r="F137" s="301">
        <v>9.5142130000000005E-2</v>
      </c>
      <c r="G137" s="301">
        <v>9.2370999999999995E-2</v>
      </c>
      <c r="H137" s="303">
        <f t="shared" si="5"/>
        <v>4.2378699999999908E-3</v>
      </c>
      <c r="I137" s="42"/>
      <c r="J137" s="304">
        <v>7.6113704000000003E-3</v>
      </c>
      <c r="K137" s="303">
        <f t="shared" si="6"/>
        <v>-3.3735004000000094E-3</v>
      </c>
      <c r="L137" s="42"/>
      <c r="M137" s="170">
        <f t="shared" si="7"/>
        <v>-3.2831002222480095E-2</v>
      </c>
      <c r="N137" s="301">
        <v>0.12057791752861099</v>
      </c>
      <c r="O137" s="305">
        <f t="shared" si="8"/>
        <v>2.2494285366454196E-5</v>
      </c>
      <c r="P137" s="306">
        <f t="shared" si="9"/>
        <v>2.4246021247022679E-6</v>
      </c>
      <c r="Q137" s="101"/>
    </row>
    <row r="138" spans="2:17" ht="14.1" customHeight="1">
      <c r="B138" s="211" t="s">
        <v>1009</v>
      </c>
      <c r="C138" s="301">
        <v>0.19878000000000001</v>
      </c>
      <c r="D138" s="302">
        <v>0</v>
      </c>
      <c r="E138" s="302">
        <v>0</v>
      </c>
      <c r="F138" s="301">
        <v>0.13877705000000001</v>
      </c>
      <c r="G138" s="301">
        <v>0.13473499999999999</v>
      </c>
      <c r="H138" s="303">
        <f t="shared" si="5"/>
        <v>6.0002949999999999E-2</v>
      </c>
      <c r="I138" s="42"/>
      <c r="J138" s="304">
        <v>1.1102163999999999E-2</v>
      </c>
      <c r="K138" s="303">
        <f t="shared" si="6"/>
        <v>4.8900786000000002E-2</v>
      </c>
      <c r="L138" s="42"/>
      <c r="M138" s="170">
        <f t="shared" si="7"/>
        <v>0.32626796401534369</v>
      </c>
      <c r="N138" s="301">
        <v>0.137501134023855</v>
      </c>
      <c r="O138" s="305">
        <f t="shared" si="8"/>
        <v>0</v>
      </c>
      <c r="P138" s="306">
        <f t="shared" si="9"/>
        <v>0</v>
      </c>
      <c r="Q138" s="101"/>
    </row>
    <row r="139" spans="2:17" ht="14.1" customHeight="1">
      <c r="B139" s="211" t="s">
        <v>1010</v>
      </c>
      <c r="C139" s="301">
        <v>8.1664550279795893</v>
      </c>
      <c r="D139" s="302">
        <v>0</v>
      </c>
      <c r="E139" s="302">
        <v>0</v>
      </c>
      <c r="F139" s="301">
        <v>6.3091517000000001</v>
      </c>
      <c r="G139" s="301">
        <v>6.1253900000000003</v>
      </c>
      <c r="H139" s="303">
        <f t="shared" si="5"/>
        <v>1.8573033279795892</v>
      </c>
      <c r="I139" s="42"/>
      <c r="J139" s="304">
        <v>0.504732136</v>
      </c>
      <c r="K139" s="303">
        <f t="shared" si="6"/>
        <v>1.3525711919795893</v>
      </c>
      <c r="L139" s="42"/>
      <c r="M139" s="170">
        <f t="shared" si="7"/>
        <v>0.19850223815579429</v>
      </c>
      <c r="N139" s="301">
        <v>5.2648219728914798</v>
      </c>
      <c r="O139" s="305">
        <f t="shared" si="8"/>
        <v>0</v>
      </c>
      <c r="P139" s="306">
        <f t="shared" si="9"/>
        <v>0</v>
      </c>
      <c r="Q139" s="101"/>
    </row>
    <row r="140" spans="2:17" ht="14.1" customHeight="1">
      <c r="B140" s="211" t="s">
        <v>1011</v>
      </c>
      <c r="C140" s="301">
        <v>0.148345940157143</v>
      </c>
      <c r="D140" s="302">
        <v>0</v>
      </c>
      <c r="E140" s="302">
        <v>0</v>
      </c>
      <c r="F140" s="301">
        <v>0.10983199</v>
      </c>
      <c r="G140" s="301">
        <v>0.10663300000000001</v>
      </c>
      <c r="H140" s="303">
        <f t="shared" si="5"/>
        <v>3.8513950157142998E-2</v>
      </c>
      <c r="I140" s="42"/>
      <c r="J140" s="304">
        <v>8.7865592000000003E-3</v>
      </c>
      <c r="K140" s="303">
        <f t="shared" si="6"/>
        <v>2.9727390957142996E-2</v>
      </c>
      <c r="L140" s="42"/>
      <c r="M140" s="170">
        <f t="shared" si="7"/>
        <v>0.25061334131662938</v>
      </c>
      <c r="N140" s="301">
        <v>0.224098551627049</v>
      </c>
      <c r="O140" s="305">
        <f t="shared" si="8"/>
        <v>0</v>
      </c>
      <c r="P140" s="306">
        <f t="shared" si="9"/>
        <v>0</v>
      </c>
      <c r="Q140" s="101"/>
    </row>
    <row r="141" spans="2:17" ht="14.1" customHeight="1">
      <c r="B141" s="211" t="s">
        <v>1012</v>
      </c>
      <c r="C141" s="301">
        <v>2.8686845310521698</v>
      </c>
      <c r="D141" s="302">
        <v>0</v>
      </c>
      <c r="E141" s="302">
        <v>0</v>
      </c>
      <c r="F141" s="301">
        <v>2.3925550699999998</v>
      </c>
      <c r="G141" s="301">
        <v>2.3228689999999999</v>
      </c>
      <c r="H141" s="303">
        <f t="shared" ref="H141:H204" si="10">+C141+D141-E141-F141</f>
        <v>0.47612946105217002</v>
      </c>
      <c r="I141" s="42"/>
      <c r="J141" s="304">
        <v>0.20032344157687701</v>
      </c>
      <c r="K141" s="303">
        <f t="shared" ref="K141:K204" si="11">+H141-J141</f>
        <v>0.27580601947529304</v>
      </c>
      <c r="L141" s="42"/>
      <c r="M141" s="170">
        <f t="shared" ref="M141:M204" si="12">+IF(ISERROR(K141/(F141+J141)),0,K141/(F141+J141))</f>
        <v>0.10637059092582002</v>
      </c>
      <c r="N141" s="301">
        <v>5.0744119396302096</v>
      </c>
      <c r="O141" s="305">
        <f t="shared" ref="O141:O204" si="13">IF(K141&lt;0,N141/$N$263,0)</f>
        <v>0</v>
      </c>
      <c r="P141" s="306">
        <f t="shared" ref="P141:P204" si="14">(M141^2*O141)*100</f>
        <v>0</v>
      </c>
      <c r="Q141" s="101"/>
    </row>
    <row r="142" spans="2:17" ht="14.1" customHeight="1">
      <c r="B142" s="211" t="s">
        <v>1013</v>
      </c>
      <c r="C142" s="301">
        <v>6.2685000000000005E-2</v>
      </c>
      <c r="D142" s="302">
        <v>0</v>
      </c>
      <c r="E142" s="302">
        <v>0</v>
      </c>
      <c r="F142" s="301">
        <v>3.4777950000000002E-2</v>
      </c>
      <c r="G142" s="301">
        <v>3.3765000000000003E-2</v>
      </c>
      <c r="H142" s="303">
        <f t="shared" si="10"/>
        <v>2.7907050000000003E-2</v>
      </c>
      <c r="I142" s="42"/>
      <c r="J142" s="304">
        <v>2.782236E-3</v>
      </c>
      <c r="K142" s="303">
        <f t="shared" si="11"/>
        <v>2.5124814000000002E-2</v>
      </c>
      <c r="L142" s="42"/>
      <c r="M142" s="170">
        <f t="shared" si="12"/>
        <v>0.66892144783308582</v>
      </c>
      <c r="N142" s="301">
        <v>0.103085333748443</v>
      </c>
      <c r="O142" s="305">
        <f t="shared" si="13"/>
        <v>0</v>
      </c>
      <c r="P142" s="306">
        <f t="shared" si="14"/>
        <v>0</v>
      </c>
      <c r="Q142" s="101"/>
    </row>
    <row r="143" spans="2:17" ht="14.1" customHeight="1">
      <c r="B143" s="211" t="s">
        <v>1014</v>
      </c>
      <c r="C143" s="301">
        <v>0.123761874983721</v>
      </c>
      <c r="D143" s="302">
        <v>0</v>
      </c>
      <c r="E143" s="302">
        <v>0</v>
      </c>
      <c r="F143" s="301">
        <v>0.13247448000000001</v>
      </c>
      <c r="G143" s="301">
        <v>0.12861600000000001</v>
      </c>
      <c r="H143" s="303">
        <f t="shared" si="10"/>
        <v>-8.7126050162790042E-3</v>
      </c>
      <c r="I143" s="42"/>
      <c r="J143" s="304">
        <v>1.0597958399999999E-2</v>
      </c>
      <c r="K143" s="303">
        <f t="shared" si="11"/>
        <v>-1.9310563416279004E-2</v>
      </c>
      <c r="L143" s="42"/>
      <c r="M143" s="170">
        <f t="shared" si="12"/>
        <v>-0.13497053403319226</v>
      </c>
      <c r="N143" s="301">
        <v>0.20915864818524599</v>
      </c>
      <c r="O143" s="305">
        <f t="shared" si="13"/>
        <v>3.9019369512865713E-5</v>
      </c>
      <c r="P143" s="306">
        <f t="shared" si="14"/>
        <v>7.108176125196101E-5</v>
      </c>
      <c r="Q143" s="101"/>
    </row>
    <row r="144" spans="2:17" ht="14.1" customHeight="1">
      <c r="B144" s="211" t="s">
        <v>1015</v>
      </c>
      <c r="C144" s="301">
        <v>0.54725000000000001</v>
      </c>
      <c r="D144" s="302">
        <v>0</v>
      </c>
      <c r="E144" s="302">
        <v>0</v>
      </c>
      <c r="F144" s="301">
        <v>0.41437311999999998</v>
      </c>
      <c r="G144" s="301">
        <v>0.40230399999999999</v>
      </c>
      <c r="H144" s="303">
        <f t="shared" si="10"/>
        <v>0.13287688000000003</v>
      </c>
      <c r="I144" s="42"/>
      <c r="J144" s="304">
        <v>3.3149849600000003E-2</v>
      </c>
      <c r="K144" s="303">
        <f t="shared" si="11"/>
        <v>9.9727030400000027E-2</v>
      </c>
      <c r="L144" s="42"/>
      <c r="M144" s="170">
        <f t="shared" si="12"/>
        <v>0.22284226101095311</v>
      </c>
      <c r="N144" s="301">
        <v>0.58265623423032797</v>
      </c>
      <c r="O144" s="305">
        <f t="shared" si="13"/>
        <v>0</v>
      </c>
      <c r="P144" s="306">
        <f t="shared" si="14"/>
        <v>0</v>
      </c>
      <c r="Q144" s="101"/>
    </row>
    <row r="145" spans="2:17" ht="14.1" customHeight="1">
      <c r="B145" s="211" t="s">
        <v>1016</v>
      </c>
      <c r="C145" s="301">
        <v>2.7686849764875001</v>
      </c>
      <c r="D145" s="302">
        <v>0</v>
      </c>
      <c r="E145" s="302">
        <v>0</v>
      </c>
      <c r="F145" s="301">
        <v>3.2537421900000001</v>
      </c>
      <c r="G145" s="301">
        <v>3.158973</v>
      </c>
      <c r="H145" s="303">
        <f t="shared" si="10"/>
        <v>-0.48505721351249997</v>
      </c>
      <c r="I145" s="42"/>
      <c r="J145" s="304">
        <v>0.267297231311306</v>
      </c>
      <c r="K145" s="303">
        <f t="shared" si="11"/>
        <v>-0.75235444482380598</v>
      </c>
      <c r="L145" s="42"/>
      <c r="M145" s="170">
        <f t="shared" si="12"/>
        <v>-0.21367396237319436</v>
      </c>
      <c r="N145" s="301">
        <v>5.7745046181267998</v>
      </c>
      <c r="O145" s="305">
        <f t="shared" si="13"/>
        <v>1.0772565772603469E-3</v>
      </c>
      <c r="P145" s="306">
        <f t="shared" si="14"/>
        <v>4.9183831921018571E-3</v>
      </c>
      <c r="Q145" s="101"/>
    </row>
    <row r="146" spans="2:17" ht="14.1" customHeight="1">
      <c r="B146" s="211" t="s">
        <v>1017</v>
      </c>
      <c r="C146" s="301">
        <v>0.42785000000000001</v>
      </c>
      <c r="D146" s="302">
        <v>0</v>
      </c>
      <c r="E146" s="302">
        <v>0</v>
      </c>
      <c r="F146" s="301">
        <v>0.19934310999999999</v>
      </c>
      <c r="G146" s="301">
        <v>0.19353699999999999</v>
      </c>
      <c r="H146" s="303">
        <f t="shared" si="10"/>
        <v>0.22850689000000002</v>
      </c>
      <c r="I146" s="42"/>
      <c r="J146" s="304">
        <v>1.59474488E-2</v>
      </c>
      <c r="K146" s="303">
        <f t="shared" si="11"/>
        <v>0.21255944120000003</v>
      </c>
      <c r="L146" s="42"/>
      <c r="M146" s="170">
        <f t="shared" si="12"/>
        <v>0.98731427139572303</v>
      </c>
      <c r="N146" s="301">
        <v>0.47359493910516398</v>
      </c>
      <c r="O146" s="305">
        <f t="shared" si="13"/>
        <v>0</v>
      </c>
      <c r="P146" s="306">
        <f t="shared" si="14"/>
        <v>0</v>
      </c>
      <c r="Q146" s="101"/>
    </row>
    <row r="147" spans="2:17" ht="14.1" customHeight="1">
      <c r="B147" s="211" t="s">
        <v>1018</v>
      </c>
      <c r="C147" s="301">
        <v>8.1589999999999996E-2</v>
      </c>
      <c r="D147" s="302">
        <v>0</v>
      </c>
      <c r="E147" s="302">
        <v>0</v>
      </c>
      <c r="F147" s="301">
        <v>4.2354629999999997E-2</v>
      </c>
      <c r="G147" s="301">
        <v>4.1120999999999998E-2</v>
      </c>
      <c r="H147" s="303">
        <f t="shared" si="10"/>
        <v>3.9235369999999999E-2</v>
      </c>
      <c r="I147" s="42"/>
      <c r="J147" s="304">
        <v>3.3883704000000001E-3</v>
      </c>
      <c r="K147" s="303">
        <f t="shared" si="11"/>
        <v>3.5846999599999999E-2</v>
      </c>
      <c r="L147" s="42"/>
      <c r="M147" s="170">
        <f t="shared" si="12"/>
        <v>0.78366087240748639</v>
      </c>
      <c r="N147" s="301">
        <v>8.8145430306639405E-2</v>
      </c>
      <c r="O147" s="305">
        <f t="shared" si="13"/>
        <v>0</v>
      </c>
      <c r="P147" s="306">
        <f t="shared" si="14"/>
        <v>0</v>
      </c>
      <c r="Q147" s="101"/>
    </row>
    <row r="148" spans="2:17" ht="14.1" customHeight="1">
      <c r="B148" s="211" t="s">
        <v>1019</v>
      </c>
      <c r="C148" s="301">
        <v>4.349543E-3</v>
      </c>
      <c r="D148" s="302">
        <v>0</v>
      </c>
      <c r="E148" s="302">
        <v>0</v>
      </c>
      <c r="F148" s="301">
        <v>4.9131000000000001E-3</v>
      </c>
      <c r="G148" s="301">
        <v>4.7699999999999999E-3</v>
      </c>
      <c r="H148" s="303">
        <f t="shared" si="10"/>
        <v>-5.6355700000000012E-4</v>
      </c>
      <c r="I148" s="42"/>
      <c r="J148" s="304">
        <v>3.9304800000000001E-4</v>
      </c>
      <c r="K148" s="303">
        <f t="shared" si="11"/>
        <v>-9.5660500000000013E-4</v>
      </c>
      <c r="L148" s="42"/>
      <c r="M148" s="170">
        <f t="shared" si="12"/>
        <v>-0.18028238187099194</v>
      </c>
      <c r="N148" s="301">
        <v>1.9421874474344299E-2</v>
      </c>
      <c r="O148" s="305">
        <f t="shared" si="13"/>
        <v>3.623227169051822E-6</v>
      </c>
      <c r="P148" s="306">
        <f t="shared" si="14"/>
        <v>1.1776117731180743E-5</v>
      </c>
      <c r="Q148" s="101"/>
    </row>
    <row r="149" spans="2:17" ht="14.1" customHeight="1">
      <c r="B149" s="211" t="s">
        <v>1020</v>
      </c>
      <c r="C149" s="301">
        <v>0.20596500000000001</v>
      </c>
      <c r="D149" s="302">
        <v>0</v>
      </c>
      <c r="E149" s="302">
        <v>0</v>
      </c>
      <c r="F149" s="301">
        <v>0.10353972</v>
      </c>
      <c r="G149" s="301">
        <v>0.100524</v>
      </c>
      <c r="H149" s="303">
        <f t="shared" si="10"/>
        <v>0.10242528000000001</v>
      </c>
      <c r="I149" s="42"/>
      <c r="J149" s="304">
        <v>8.2831776000000003E-3</v>
      </c>
      <c r="K149" s="303">
        <f t="shared" si="11"/>
        <v>9.4142102400000011E-2</v>
      </c>
      <c r="L149" s="42"/>
      <c r="M149" s="170">
        <f t="shared" si="12"/>
        <v>0.84188573557407098</v>
      </c>
      <c r="N149" s="301">
        <v>0.15686898613893499</v>
      </c>
      <c r="O149" s="305">
        <f t="shared" si="13"/>
        <v>0</v>
      </c>
      <c r="P149" s="306">
        <f t="shared" si="14"/>
        <v>0</v>
      </c>
      <c r="Q149" s="101"/>
    </row>
    <row r="150" spans="2:17" ht="14.1" customHeight="1">
      <c r="B150" s="211" t="s">
        <v>1021</v>
      </c>
      <c r="C150" s="301">
        <v>7.9600000000000004E-2</v>
      </c>
      <c r="D150" s="302">
        <v>0</v>
      </c>
      <c r="E150" s="302">
        <v>0</v>
      </c>
      <c r="F150" s="301">
        <v>4.7980490000000001E-2</v>
      </c>
      <c r="G150" s="301">
        <v>4.6582999999999999E-2</v>
      </c>
      <c r="H150" s="303">
        <f t="shared" si="10"/>
        <v>3.1619510000000003E-2</v>
      </c>
      <c r="I150" s="42"/>
      <c r="J150" s="304">
        <v>5.9269627935156499E-3</v>
      </c>
      <c r="K150" s="303">
        <f t="shared" si="11"/>
        <v>2.5692547206484354E-2</v>
      </c>
      <c r="L150" s="42"/>
      <c r="M150" s="170">
        <f t="shared" si="12"/>
        <v>0.47660473413380838</v>
      </c>
      <c r="N150" s="301">
        <v>0.15238701510639399</v>
      </c>
      <c r="O150" s="305">
        <f t="shared" si="13"/>
        <v>0</v>
      </c>
      <c r="P150" s="306">
        <f t="shared" si="14"/>
        <v>0</v>
      </c>
      <c r="Q150" s="101"/>
    </row>
    <row r="151" spans="2:17" ht="14.1" customHeight="1">
      <c r="B151" s="211" t="s">
        <v>1022</v>
      </c>
      <c r="C151" s="301">
        <v>0.46765000000000001</v>
      </c>
      <c r="D151" s="302">
        <v>0</v>
      </c>
      <c r="E151" s="302">
        <v>0</v>
      </c>
      <c r="F151" s="301">
        <v>0.33597776000000001</v>
      </c>
      <c r="G151" s="301">
        <v>0.32619199999999998</v>
      </c>
      <c r="H151" s="303">
        <f t="shared" si="10"/>
        <v>0.13167224</v>
      </c>
      <c r="I151" s="42"/>
      <c r="J151" s="304">
        <v>2.6878220800000002E-2</v>
      </c>
      <c r="K151" s="303">
        <f t="shared" si="11"/>
        <v>0.10479401919999999</v>
      </c>
      <c r="L151" s="42"/>
      <c r="M151" s="170">
        <f t="shared" si="12"/>
        <v>0.28880334001649172</v>
      </c>
      <c r="N151" s="301">
        <v>0.38694349914270498</v>
      </c>
      <c r="O151" s="305">
        <f t="shared" si="13"/>
        <v>0</v>
      </c>
      <c r="P151" s="306">
        <f t="shared" si="14"/>
        <v>0</v>
      </c>
      <c r="Q151" s="101"/>
    </row>
    <row r="152" spans="2:17" ht="14.1" customHeight="1">
      <c r="B152" s="211" t="s">
        <v>1023</v>
      </c>
      <c r="C152" s="301">
        <v>0.14924999999999999</v>
      </c>
      <c r="D152" s="302">
        <v>0</v>
      </c>
      <c r="E152" s="302">
        <v>0</v>
      </c>
      <c r="F152" s="301">
        <v>6.7498989999999995E-2</v>
      </c>
      <c r="G152" s="301">
        <v>6.5532999999999994E-2</v>
      </c>
      <c r="H152" s="303">
        <f t="shared" si="10"/>
        <v>8.1751009999999999E-2</v>
      </c>
      <c r="I152" s="42"/>
      <c r="J152" s="304">
        <v>5.3999191999999996E-3</v>
      </c>
      <c r="K152" s="303">
        <f t="shared" si="11"/>
        <v>7.6351090799999993E-2</v>
      </c>
      <c r="L152" s="42"/>
      <c r="M152" s="170">
        <f t="shared" si="12"/>
        <v>1.047355737388729</v>
      </c>
      <c r="N152" s="301">
        <v>0.177784850957459</v>
      </c>
      <c r="O152" s="305">
        <f t="shared" si="13"/>
        <v>0</v>
      </c>
      <c r="P152" s="306">
        <f t="shared" si="14"/>
        <v>0</v>
      </c>
      <c r="Q152" s="101"/>
    </row>
    <row r="153" spans="2:17" ht="14.1" customHeight="1">
      <c r="B153" s="211" t="s">
        <v>1024</v>
      </c>
      <c r="C153" s="301">
        <v>0.13930000000000001</v>
      </c>
      <c r="D153" s="302">
        <v>0</v>
      </c>
      <c r="E153" s="302">
        <v>0</v>
      </c>
      <c r="F153" s="301">
        <v>0.11383045</v>
      </c>
      <c r="G153" s="301">
        <v>0.110515</v>
      </c>
      <c r="H153" s="303">
        <f t="shared" si="10"/>
        <v>2.5469550000000007E-2</v>
      </c>
      <c r="I153" s="42"/>
      <c r="J153" s="304">
        <v>9.1064360000000007E-3</v>
      </c>
      <c r="K153" s="303">
        <f t="shared" si="11"/>
        <v>1.6363114000000005E-2</v>
      </c>
      <c r="L153" s="42"/>
      <c r="M153" s="170">
        <f t="shared" si="12"/>
        <v>0.1331017445813619</v>
      </c>
      <c r="N153" s="301">
        <v>0.13595312132040999</v>
      </c>
      <c r="O153" s="305">
        <f t="shared" si="13"/>
        <v>0</v>
      </c>
      <c r="P153" s="306">
        <f t="shared" si="14"/>
        <v>0</v>
      </c>
      <c r="Q153" s="101"/>
    </row>
    <row r="154" spans="2:17" ht="14.1" customHeight="1">
      <c r="B154" s="211" t="s">
        <v>1025</v>
      </c>
      <c r="C154" s="301">
        <v>0.88941553433478304</v>
      </c>
      <c r="D154" s="302">
        <v>0</v>
      </c>
      <c r="E154" s="302">
        <v>0</v>
      </c>
      <c r="F154" s="301">
        <v>0.89908082</v>
      </c>
      <c r="G154" s="301">
        <v>0.87289399999999995</v>
      </c>
      <c r="H154" s="303">
        <f t="shared" si="10"/>
        <v>-9.6652856652169605E-3</v>
      </c>
      <c r="I154" s="42"/>
      <c r="J154" s="304">
        <v>8.55916844258552E-2</v>
      </c>
      <c r="K154" s="303">
        <f t="shared" si="11"/>
        <v>-9.525697009107216E-2</v>
      </c>
      <c r="L154" s="42"/>
      <c r="M154" s="170">
        <f t="shared" si="12"/>
        <v>-9.673974815272697E-2</v>
      </c>
      <c r="N154" s="301">
        <v>0.98155165612647599</v>
      </c>
      <c r="O154" s="305">
        <f t="shared" si="13"/>
        <v>1.8311232692823414E-4</v>
      </c>
      <c r="P154" s="306">
        <f t="shared" si="14"/>
        <v>1.7136711541129086E-4</v>
      </c>
      <c r="Q154" s="101"/>
    </row>
    <row r="155" spans="2:17" ht="14.1" customHeight="1">
      <c r="B155" s="211" t="s">
        <v>1026</v>
      </c>
      <c r="C155" s="301">
        <v>0</v>
      </c>
      <c r="D155" s="302">
        <v>0</v>
      </c>
      <c r="E155" s="302">
        <v>0</v>
      </c>
      <c r="F155" s="301">
        <v>2.5574900000000001E-2</v>
      </c>
      <c r="G155" s="301">
        <v>2.4830000000000001E-2</v>
      </c>
      <c r="H155" s="303">
        <f t="shared" si="10"/>
        <v>-2.5574900000000001E-2</v>
      </c>
      <c r="I155" s="42"/>
      <c r="J155" s="304">
        <v>2.0459919999999999E-3</v>
      </c>
      <c r="K155" s="303">
        <f t="shared" si="11"/>
        <v>-2.7620892000000001E-2</v>
      </c>
      <c r="L155" s="42"/>
      <c r="M155" s="170">
        <f t="shared" si="12"/>
        <v>-1</v>
      </c>
      <c r="N155" s="301">
        <v>1.6433893785983599E-2</v>
      </c>
      <c r="O155" s="305">
        <f t="shared" si="13"/>
        <v>3.0658076045823038E-6</v>
      </c>
      <c r="P155" s="306">
        <f t="shared" si="14"/>
        <v>3.0658076045823039E-4</v>
      </c>
      <c r="Q155" s="101"/>
    </row>
    <row r="156" spans="2:17" ht="14.1" customHeight="1">
      <c r="B156" s="211" t="s">
        <v>1027</v>
      </c>
      <c r="C156" s="301">
        <v>0.44113177433846201</v>
      </c>
      <c r="D156" s="302">
        <v>0</v>
      </c>
      <c r="E156" s="302">
        <v>0</v>
      </c>
      <c r="F156" s="301">
        <v>0.63035279</v>
      </c>
      <c r="G156" s="301">
        <v>0.61199300000000001</v>
      </c>
      <c r="H156" s="303">
        <f t="shared" si="10"/>
        <v>-0.18922101566153798</v>
      </c>
      <c r="I156" s="42"/>
      <c r="J156" s="304">
        <v>7.19804541719581E-2</v>
      </c>
      <c r="K156" s="303">
        <f t="shared" si="11"/>
        <v>-0.26120146983349607</v>
      </c>
      <c r="L156" s="42"/>
      <c r="M156" s="170">
        <f t="shared" si="12"/>
        <v>-0.37190531987624942</v>
      </c>
      <c r="N156" s="301">
        <v>1.00396151128918</v>
      </c>
      <c r="O156" s="305">
        <f t="shared" si="13"/>
        <v>1.8729297366175529E-4</v>
      </c>
      <c r="P156" s="306">
        <f t="shared" si="14"/>
        <v>2.5905159252252201E-3</v>
      </c>
      <c r="Q156" s="101"/>
    </row>
    <row r="157" spans="2:17" ht="14.1" customHeight="1">
      <c r="B157" s="211" t="s">
        <v>1028</v>
      </c>
      <c r="C157" s="301">
        <v>9.0545E-2</v>
      </c>
      <c r="D157" s="302">
        <v>0</v>
      </c>
      <c r="E157" s="302">
        <v>0</v>
      </c>
      <c r="F157" s="301">
        <v>4.7656039999999997E-2</v>
      </c>
      <c r="G157" s="301">
        <v>4.6267999999999997E-2</v>
      </c>
      <c r="H157" s="303">
        <f t="shared" si="10"/>
        <v>4.2888960000000004E-2</v>
      </c>
      <c r="I157" s="42"/>
      <c r="J157" s="304">
        <v>3.8124831999999998E-3</v>
      </c>
      <c r="K157" s="303">
        <f t="shared" si="11"/>
        <v>3.9076476800000003E-2</v>
      </c>
      <c r="L157" s="42"/>
      <c r="M157" s="170">
        <f t="shared" si="12"/>
        <v>0.75923058153726086</v>
      </c>
      <c r="N157" s="301">
        <v>0.129977159943689</v>
      </c>
      <c r="O157" s="305">
        <f t="shared" si="13"/>
        <v>0</v>
      </c>
      <c r="P157" s="306">
        <f t="shared" si="14"/>
        <v>0</v>
      </c>
      <c r="Q157" s="101"/>
    </row>
    <row r="158" spans="2:17" ht="14.1" customHeight="1">
      <c r="B158" s="211" t="s">
        <v>1029</v>
      </c>
      <c r="C158" s="301">
        <v>0.16317999999999999</v>
      </c>
      <c r="D158" s="302">
        <v>0</v>
      </c>
      <c r="E158" s="302">
        <v>0</v>
      </c>
      <c r="F158" s="301">
        <v>0.13577254</v>
      </c>
      <c r="G158" s="301">
        <v>0.13181799999999999</v>
      </c>
      <c r="H158" s="303">
        <f t="shared" si="10"/>
        <v>2.7407459999999995E-2</v>
      </c>
      <c r="I158" s="42"/>
      <c r="J158" s="304">
        <v>1.0861803200000001E-2</v>
      </c>
      <c r="K158" s="303">
        <f t="shared" si="11"/>
        <v>1.6545656799999996E-2</v>
      </c>
      <c r="L158" s="42"/>
      <c r="M158" s="170">
        <f t="shared" si="12"/>
        <v>0.1128361640180893</v>
      </c>
      <c r="N158" s="301">
        <v>0.28684614608262299</v>
      </c>
      <c r="O158" s="305">
        <f t="shared" si="13"/>
        <v>0</v>
      </c>
      <c r="P158" s="306">
        <f t="shared" si="14"/>
        <v>0</v>
      </c>
      <c r="Q158" s="101"/>
    </row>
    <row r="159" spans="2:17" ht="14.1" customHeight="1">
      <c r="B159" s="211" t="s">
        <v>1030</v>
      </c>
      <c r="C159" s="301">
        <v>0.6169</v>
      </c>
      <c r="D159" s="302">
        <v>0</v>
      </c>
      <c r="E159" s="302">
        <v>0</v>
      </c>
      <c r="F159" s="301">
        <v>0.37678018000000002</v>
      </c>
      <c r="G159" s="301">
        <v>0.36580600000000002</v>
      </c>
      <c r="H159" s="303">
        <f t="shared" si="10"/>
        <v>0.24011981999999998</v>
      </c>
      <c r="I159" s="42"/>
      <c r="J159" s="304">
        <v>3.8264065271929402E-2</v>
      </c>
      <c r="K159" s="303">
        <f t="shared" si="11"/>
        <v>0.20185575472807057</v>
      </c>
      <c r="L159" s="42"/>
      <c r="M159" s="170">
        <f t="shared" si="12"/>
        <v>0.48634755698351723</v>
      </c>
      <c r="N159" s="301">
        <v>0.82020069895500103</v>
      </c>
      <c r="O159" s="305">
        <f t="shared" si="13"/>
        <v>0</v>
      </c>
      <c r="P159" s="306">
        <f t="shared" si="14"/>
        <v>0</v>
      </c>
      <c r="Q159" s="101"/>
    </row>
    <row r="160" spans="2:17" ht="14.1" customHeight="1">
      <c r="B160" s="211" t="s">
        <v>1031</v>
      </c>
      <c r="C160" s="301">
        <v>4.0794999999999998E-2</v>
      </c>
      <c r="D160" s="302">
        <v>0</v>
      </c>
      <c r="E160" s="302">
        <v>0</v>
      </c>
      <c r="F160" s="301">
        <v>1.8053840000000002E-2</v>
      </c>
      <c r="G160" s="301">
        <v>1.7527999999999998E-2</v>
      </c>
      <c r="H160" s="303">
        <f t="shared" si="10"/>
        <v>2.2741159999999996E-2</v>
      </c>
      <c r="I160" s="42"/>
      <c r="J160" s="304">
        <v>1.4443072E-3</v>
      </c>
      <c r="K160" s="303">
        <f t="shared" si="11"/>
        <v>2.1296852799999995E-2</v>
      </c>
      <c r="L160" s="42"/>
      <c r="M160" s="170">
        <f t="shared" si="12"/>
        <v>1.092250077997154</v>
      </c>
      <c r="N160" s="301">
        <v>2.9879806883606599E-2</v>
      </c>
      <c r="O160" s="305">
        <f t="shared" si="13"/>
        <v>0</v>
      </c>
      <c r="P160" s="306">
        <f t="shared" si="14"/>
        <v>0</v>
      </c>
      <c r="Q160" s="101"/>
    </row>
    <row r="161" spans="2:17" ht="14.1" customHeight="1">
      <c r="B161" s="211" t="s">
        <v>1032</v>
      </c>
      <c r="C161" s="301">
        <v>1.1639999999999999</v>
      </c>
      <c r="D161" s="302">
        <v>0</v>
      </c>
      <c r="E161" s="302">
        <v>0</v>
      </c>
      <c r="F161" s="301">
        <v>0.74489291000000002</v>
      </c>
      <c r="G161" s="301">
        <v>0.72319699999999998</v>
      </c>
      <c r="H161" s="303">
        <f t="shared" si="10"/>
        <v>0.4191070899999999</v>
      </c>
      <c r="I161" s="42"/>
      <c r="J161" s="304">
        <v>5.9591432799999997E-2</v>
      </c>
      <c r="K161" s="303">
        <f t="shared" si="11"/>
        <v>0.35951565719999989</v>
      </c>
      <c r="L161" s="42"/>
      <c r="M161" s="170">
        <f t="shared" si="12"/>
        <v>0.44688956400159274</v>
      </c>
      <c r="N161" s="301">
        <v>1.44767664351074</v>
      </c>
      <c r="O161" s="305">
        <f t="shared" si="13"/>
        <v>0</v>
      </c>
      <c r="P161" s="306">
        <f t="shared" si="14"/>
        <v>0</v>
      </c>
      <c r="Q161" s="101"/>
    </row>
    <row r="162" spans="2:17" ht="14.1" customHeight="1">
      <c r="B162" s="211" t="s">
        <v>1033</v>
      </c>
      <c r="C162" s="301">
        <v>0.54914550125106398</v>
      </c>
      <c r="D162" s="302">
        <v>0</v>
      </c>
      <c r="E162" s="302">
        <v>0</v>
      </c>
      <c r="F162" s="301">
        <v>0.53190641999999999</v>
      </c>
      <c r="G162" s="301">
        <v>0.51641400000000004</v>
      </c>
      <c r="H162" s="303">
        <f t="shared" si="10"/>
        <v>1.7239081251063992E-2</v>
      </c>
      <c r="I162" s="42"/>
      <c r="J162" s="304">
        <v>4.33681628890683E-2</v>
      </c>
      <c r="K162" s="303">
        <f t="shared" si="11"/>
        <v>-2.6129081638004308E-2</v>
      </c>
      <c r="L162" s="42"/>
      <c r="M162" s="170">
        <f t="shared" si="12"/>
        <v>-4.5420191357633553E-2</v>
      </c>
      <c r="N162" s="301">
        <v>0.85605646721532902</v>
      </c>
      <c r="O162" s="305">
        <f t="shared" si="13"/>
        <v>1.5970070522051483E-4</v>
      </c>
      <c r="P162" s="306">
        <f t="shared" si="14"/>
        <v>3.2946156200489649E-5</v>
      </c>
      <c r="Q162" s="101"/>
    </row>
    <row r="163" spans="2:17" ht="14.1" customHeight="1">
      <c r="B163" s="211" t="s">
        <v>1034</v>
      </c>
      <c r="C163" s="301">
        <v>0.96592240986867495</v>
      </c>
      <c r="D163" s="302">
        <v>0</v>
      </c>
      <c r="E163" s="302">
        <v>0</v>
      </c>
      <c r="F163" s="301">
        <v>0.86610845999999997</v>
      </c>
      <c r="G163" s="301">
        <v>0.84088200000000002</v>
      </c>
      <c r="H163" s="303">
        <f t="shared" si="10"/>
        <v>9.9813949868674978E-2</v>
      </c>
      <c r="I163" s="42"/>
      <c r="J163" s="304">
        <v>6.9288676800000004E-2</v>
      </c>
      <c r="K163" s="303">
        <f t="shared" si="11"/>
        <v>3.0525273068674974E-2</v>
      </c>
      <c r="L163" s="42"/>
      <c r="M163" s="170">
        <f t="shared" si="12"/>
        <v>3.263348995604385E-2</v>
      </c>
      <c r="N163" s="301">
        <v>1.4840084772520501</v>
      </c>
      <c r="O163" s="305">
        <f t="shared" si="13"/>
        <v>0</v>
      </c>
      <c r="P163" s="306">
        <f t="shared" si="14"/>
        <v>0</v>
      </c>
      <c r="Q163" s="101"/>
    </row>
    <row r="164" spans="2:17" ht="14.1" customHeight="1">
      <c r="B164" s="211" t="s">
        <v>1035</v>
      </c>
      <c r="C164" s="301">
        <v>0.86565000000000003</v>
      </c>
      <c r="D164" s="302">
        <v>0</v>
      </c>
      <c r="E164" s="302">
        <v>0</v>
      </c>
      <c r="F164" s="301">
        <v>0.83134390000000002</v>
      </c>
      <c r="G164" s="301">
        <v>0.80713000000000001</v>
      </c>
      <c r="H164" s="303">
        <f t="shared" si="10"/>
        <v>3.4306100000000006E-2</v>
      </c>
      <c r="I164" s="42"/>
      <c r="J164" s="304">
        <v>6.6507512000000005E-2</v>
      </c>
      <c r="K164" s="303">
        <f t="shared" si="11"/>
        <v>-3.2201411999999999E-2</v>
      </c>
      <c r="L164" s="42"/>
      <c r="M164" s="170">
        <f t="shared" si="12"/>
        <v>-3.5864967821646637E-2</v>
      </c>
      <c r="N164" s="301">
        <v>1.59728145629638</v>
      </c>
      <c r="O164" s="305">
        <f t="shared" si="13"/>
        <v>2.9797914597381255E-4</v>
      </c>
      <c r="P164" s="306">
        <f t="shared" si="14"/>
        <v>3.8328935877189442E-5</v>
      </c>
      <c r="Q164" s="101"/>
    </row>
    <row r="165" spans="2:17" ht="14.1" customHeight="1">
      <c r="B165" s="211" t="s">
        <v>1036</v>
      </c>
      <c r="C165" s="301">
        <v>9.90030137781579</v>
      </c>
      <c r="D165" s="302">
        <v>0</v>
      </c>
      <c r="E165" s="302">
        <v>0</v>
      </c>
      <c r="F165" s="301">
        <v>7.0873939500000001</v>
      </c>
      <c r="G165" s="301">
        <v>6.8809649999999998</v>
      </c>
      <c r="H165" s="303">
        <f t="shared" si="10"/>
        <v>2.81290742781579</v>
      </c>
      <c r="I165" s="42"/>
      <c r="J165" s="304">
        <v>0.56699151599999997</v>
      </c>
      <c r="K165" s="303">
        <f t="shared" si="11"/>
        <v>2.2459159118157901</v>
      </c>
      <c r="L165" s="42"/>
      <c r="M165" s="170">
        <f t="shared" si="12"/>
        <v>0.29341557487428871</v>
      </c>
      <c r="N165" s="301">
        <v>10.747660314594301</v>
      </c>
      <c r="O165" s="305">
        <f t="shared" si="13"/>
        <v>0</v>
      </c>
      <c r="P165" s="306">
        <f t="shared" si="14"/>
        <v>0</v>
      </c>
      <c r="Q165" s="101"/>
    </row>
    <row r="166" spans="2:17" ht="14.1" customHeight="1">
      <c r="B166" s="211" t="s">
        <v>1037</v>
      </c>
      <c r="C166" s="301">
        <v>3.4840032260471201</v>
      </c>
      <c r="D166" s="302">
        <v>0</v>
      </c>
      <c r="E166" s="302">
        <v>0</v>
      </c>
      <c r="F166" s="301">
        <v>3.5463415</v>
      </c>
      <c r="G166" s="301">
        <v>3.4430499999999999</v>
      </c>
      <c r="H166" s="303">
        <f t="shared" si="10"/>
        <v>-6.2338273952879941E-2</v>
      </c>
      <c r="I166" s="42"/>
      <c r="J166" s="304">
        <v>0.28370731999999999</v>
      </c>
      <c r="K166" s="303">
        <f t="shared" si="11"/>
        <v>-0.34604559395287993</v>
      </c>
      <c r="L166" s="42"/>
      <c r="M166" s="170">
        <f t="shared" si="12"/>
        <v>-9.0350178343909446E-2</v>
      </c>
      <c r="N166" s="301">
        <v>5.2748955969739999</v>
      </c>
      <c r="O166" s="305">
        <f t="shared" si="13"/>
        <v>9.840525468391109E-4</v>
      </c>
      <c r="P166" s="306">
        <f t="shared" si="14"/>
        <v>8.0329731991258895E-4</v>
      </c>
      <c r="Q166" s="101"/>
    </row>
    <row r="167" spans="2:17" ht="14.1" customHeight="1">
      <c r="B167" s="211" t="s">
        <v>1038</v>
      </c>
      <c r="C167" s="301">
        <v>0.18905</v>
      </c>
      <c r="D167" s="302">
        <v>0</v>
      </c>
      <c r="E167" s="302">
        <v>0</v>
      </c>
      <c r="F167" s="301">
        <v>0.10325028999999999</v>
      </c>
      <c r="G167" s="301">
        <v>0.100243</v>
      </c>
      <c r="H167" s="303">
        <f t="shared" si="10"/>
        <v>8.5799710000000001E-2</v>
      </c>
      <c r="I167" s="42"/>
      <c r="J167" s="304">
        <v>8.2600231999999992E-3</v>
      </c>
      <c r="K167" s="303">
        <f t="shared" si="11"/>
        <v>7.7539686800000007E-2</v>
      </c>
      <c r="L167" s="42"/>
      <c r="M167" s="170">
        <f t="shared" si="12"/>
        <v>0.69535888273336866</v>
      </c>
      <c r="N167" s="301">
        <v>0.312514339944306</v>
      </c>
      <c r="O167" s="305">
        <f t="shared" si="13"/>
        <v>0</v>
      </c>
      <c r="P167" s="306">
        <f t="shared" si="14"/>
        <v>0</v>
      </c>
      <c r="Q167" s="101"/>
    </row>
    <row r="168" spans="2:17" ht="14.1" customHeight="1">
      <c r="B168" s="211" t="s">
        <v>1039</v>
      </c>
      <c r="C168" s="301">
        <v>3.2246990330736498</v>
      </c>
      <c r="D168" s="302">
        <v>0</v>
      </c>
      <c r="E168" s="302">
        <v>0</v>
      </c>
      <c r="F168" s="301">
        <v>2.9694312900000002</v>
      </c>
      <c r="G168" s="301">
        <v>2.882943</v>
      </c>
      <c r="H168" s="303">
        <f t="shared" si="10"/>
        <v>0.25526774307364963</v>
      </c>
      <c r="I168" s="42"/>
      <c r="J168" s="304">
        <v>0.66256120447690303</v>
      </c>
      <c r="K168" s="303">
        <f t="shared" si="11"/>
        <v>-0.4072934614032534</v>
      </c>
      <c r="L168" s="42"/>
      <c r="M168" s="170">
        <f t="shared" si="12"/>
        <v>-0.11214050194834274</v>
      </c>
      <c r="N168" s="301">
        <v>6.8123129117219303</v>
      </c>
      <c r="O168" s="305">
        <f t="shared" si="13"/>
        <v>1.2708638014542997E-3</v>
      </c>
      <c r="P168" s="306">
        <f t="shared" si="14"/>
        <v>1.5981737793508578E-3</v>
      </c>
      <c r="Q168" s="101"/>
    </row>
    <row r="169" spans="2:17" ht="14.1" customHeight="1">
      <c r="B169" s="211" t="s">
        <v>1040</v>
      </c>
      <c r="C169" s="301">
        <v>9.8586382813999993</v>
      </c>
      <c r="D169" s="302">
        <v>0</v>
      </c>
      <c r="E169" s="302">
        <v>0</v>
      </c>
      <c r="F169" s="301">
        <v>8.4448453699999995</v>
      </c>
      <c r="G169" s="301">
        <v>8.1988789999999998</v>
      </c>
      <c r="H169" s="303">
        <f t="shared" si="10"/>
        <v>1.4137929113999999</v>
      </c>
      <c r="I169" s="42"/>
      <c r="J169" s="304">
        <v>0.67558762959999996</v>
      </c>
      <c r="K169" s="303">
        <f t="shared" si="11"/>
        <v>0.73820528179999989</v>
      </c>
      <c r="L169" s="42"/>
      <c r="M169" s="170">
        <f t="shared" si="12"/>
        <v>8.093971874278072E-2</v>
      </c>
      <c r="N169" s="301">
        <v>12.7021406909919</v>
      </c>
      <c r="O169" s="305">
        <f t="shared" si="13"/>
        <v>0</v>
      </c>
      <c r="P169" s="306">
        <f t="shared" si="14"/>
        <v>0</v>
      </c>
      <c r="Q169" s="101"/>
    </row>
    <row r="170" spans="2:17" ht="14.1" customHeight="1">
      <c r="B170" s="211" t="s">
        <v>1041</v>
      </c>
      <c r="C170" s="301">
        <v>0.350705897378571</v>
      </c>
      <c r="D170" s="302">
        <v>0</v>
      </c>
      <c r="E170" s="302">
        <v>0</v>
      </c>
      <c r="F170" s="301">
        <v>0.52847960999999999</v>
      </c>
      <c r="G170" s="301">
        <v>0.51308699999999996</v>
      </c>
      <c r="H170" s="303">
        <f t="shared" si="10"/>
        <v>-0.17777371262142899</v>
      </c>
      <c r="I170" s="42"/>
      <c r="J170" s="304">
        <v>4.22783688E-2</v>
      </c>
      <c r="K170" s="303">
        <f t="shared" si="11"/>
        <v>-0.22005208142142899</v>
      </c>
      <c r="L170" s="42"/>
      <c r="M170" s="170">
        <f t="shared" si="12"/>
        <v>-0.38554359219661072</v>
      </c>
      <c r="N170" s="301">
        <v>1.0516453721894801</v>
      </c>
      <c r="O170" s="305">
        <f t="shared" si="13"/>
        <v>1.961885856979405E-4</v>
      </c>
      <c r="P170" s="306">
        <f t="shared" si="14"/>
        <v>2.9162228957200333E-3</v>
      </c>
      <c r="Q170" s="101"/>
    </row>
    <row r="171" spans="2:17" ht="14.1" customHeight="1">
      <c r="B171" s="211" t="s">
        <v>1042</v>
      </c>
      <c r="C171" s="301">
        <v>0.29855851440845099</v>
      </c>
      <c r="D171" s="302">
        <v>0</v>
      </c>
      <c r="E171" s="302">
        <v>0</v>
      </c>
      <c r="F171" s="301">
        <v>0.21586739999999999</v>
      </c>
      <c r="G171" s="301">
        <v>0.20957999999999999</v>
      </c>
      <c r="H171" s="303">
        <f t="shared" si="10"/>
        <v>8.2691114408451005E-2</v>
      </c>
      <c r="I171" s="42"/>
      <c r="J171" s="304">
        <v>1.7269392000000001E-2</v>
      </c>
      <c r="K171" s="303">
        <f t="shared" si="11"/>
        <v>6.5421722408451011E-2</v>
      </c>
      <c r="L171" s="42"/>
      <c r="M171" s="170">
        <f t="shared" si="12"/>
        <v>0.28061517809874909</v>
      </c>
      <c r="N171" s="301">
        <v>0.41951653242523701</v>
      </c>
      <c r="O171" s="305">
        <f t="shared" si="13"/>
        <v>0</v>
      </c>
      <c r="P171" s="306">
        <f t="shared" si="14"/>
        <v>0</v>
      </c>
      <c r="Q171" s="101"/>
    </row>
    <row r="172" spans="2:17" ht="14.1" customHeight="1">
      <c r="B172" s="211" t="s">
        <v>1043</v>
      </c>
      <c r="C172" s="301">
        <v>1.0034275615736801</v>
      </c>
      <c r="D172" s="302">
        <v>0</v>
      </c>
      <c r="E172" s="302">
        <v>0</v>
      </c>
      <c r="F172" s="301">
        <v>0.51665932999999997</v>
      </c>
      <c r="G172" s="301">
        <v>0.50161100000000003</v>
      </c>
      <c r="H172" s="303">
        <f t="shared" si="10"/>
        <v>0.4867682315736801</v>
      </c>
      <c r="I172" s="42"/>
      <c r="J172" s="304">
        <v>4.9454983313163801E-2</v>
      </c>
      <c r="K172" s="303">
        <f t="shared" si="11"/>
        <v>0.43731324826051632</v>
      </c>
      <c r="L172" s="42"/>
      <c r="M172" s="170">
        <f t="shared" si="12"/>
        <v>0.77248223190322851</v>
      </c>
      <c r="N172" s="301">
        <v>0.96978265773258798</v>
      </c>
      <c r="O172" s="305">
        <f t="shared" si="13"/>
        <v>0</v>
      </c>
      <c r="P172" s="306">
        <f t="shared" si="14"/>
        <v>0</v>
      </c>
      <c r="Q172" s="101"/>
    </row>
    <row r="173" spans="2:17" ht="14.1" customHeight="1">
      <c r="B173" s="211" t="s">
        <v>1044</v>
      </c>
      <c r="C173" s="301">
        <v>0.19900000000000001</v>
      </c>
      <c r="D173" s="302">
        <v>0</v>
      </c>
      <c r="E173" s="302">
        <v>0</v>
      </c>
      <c r="F173" s="301">
        <v>0.15119782000000001</v>
      </c>
      <c r="G173" s="301">
        <v>0.14679400000000001</v>
      </c>
      <c r="H173" s="303">
        <f t="shared" si="10"/>
        <v>4.780218E-2</v>
      </c>
      <c r="I173" s="42"/>
      <c r="J173" s="304">
        <v>1.20958256E-2</v>
      </c>
      <c r="K173" s="303">
        <f t="shared" si="11"/>
        <v>3.5706354400000001E-2</v>
      </c>
      <c r="L173" s="42"/>
      <c r="M173" s="170">
        <f t="shared" si="12"/>
        <v>0.21866346524876654</v>
      </c>
      <c r="N173" s="301">
        <v>0.37202874847195899</v>
      </c>
      <c r="O173" s="305">
        <f t="shared" si="13"/>
        <v>0</v>
      </c>
      <c r="P173" s="306">
        <f t="shared" si="14"/>
        <v>0</v>
      </c>
      <c r="Q173" s="101"/>
    </row>
    <row r="174" spans="2:17" ht="14.1" customHeight="1">
      <c r="B174" s="211" t="s">
        <v>1045</v>
      </c>
      <c r="C174" s="301">
        <v>2.5870000000000001E-2</v>
      </c>
      <c r="D174" s="302">
        <v>0</v>
      </c>
      <c r="E174" s="302">
        <v>0</v>
      </c>
      <c r="F174" s="301">
        <v>1.4896889999999999E-2</v>
      </c>
      <c r="G174" s="301">
        <v>1.4463E-2</v>
      </c>
      <c r="H174" s="303">
        <f t="shared" si="10"/>
        <v>1.0973110000000001E-2</v>
      </c>
      <c r="I174" s="42"/>
      <c r="J174" s="304">
        <v>1.1917512000000001E-3</v>
      </c>
      <c r="K174" s="303">
        <f t="shared" si="11"/>
        <v>9.7813588000000007E-3</v>
      </c>
      <c r="L174" s="42"/>
      <c r="M174" s="170">
        <f t="shared" si="12"/>
        <v>0.60796674364271364</v>
      </c>
      <c r="N174" s="301">
        <v>3.68221243519474E-2</v>
      </c>
      <c r="O174" s="305">
        <f t="shared" si="13"/>
        <v>0</v>
      </c>
      <c r="P174" s="306">
        <f t="shared" si="14"/>
        <v>0</v>
      </c>
      <c r="Q174" s="101"/>
    </row>
    <row r="175" spans="2:17" ht="14.1" customHeight="1">
      <c r="B175" s="211" t="s">
        <v>1046</v>
      </c>
      <c r="C175" s="301">
        <v>6.9176151930947398</v>
      </c>
      <c r="D175" s="302">
        <v>0</v>
      </c>
      <c r="E175" s="302">
        <v>0</v>
      </c>
      <c r="F175" s="301">
        <v>6.5354859599999999</v>
      </c>
      <c r="G175" s="301">
        <v>6.3451320000000004</v>
      </c>
      <c r="H175" s="303">
        <f t="shared" si="10"/>
        <v>0.3821292330947399</v>
      </c>
      <c r="I175" s="42"/>
      <c r="J175" s="304">
        <v>0.52283887679999996</v>
      </c>
      <c r="K175" s="303">
        <f t="shared" si="11"/>
        <v>-0.14070964370526007</v>
      </c>
      <c r="L175" s="42"/>
      <c r="M175" s="170">
        <f t="shared" si="12"/>
        <v>-1.993527458124936E-2</v>
      </c>
      <c r="N175" s="301">
        <v>13.595940798356001</v>
      </c>
      <c r="O175" s="305">
        <f t="shared" si="13"/>
        <v>2.5363762985131065E-3</v>
      </c>
      <c r="P175" s="306">
        <f t="shared" si="14"/>
        <v>1.0079944245277367E-4</v>
      </c>
      <c r="Q175" s="101"/>
    </row>
    <row r="176" spans="2:17" ht="14.1" customHeight="1">
      <c r="B176" s="211" t="s">
        <v>1047</v>
      </c>
      <c r="C176" s="301">
        <v>3.2912399294117598E-3</v>
      </c>
      <c r="D176" s="302">
        <v>0</v>
      </c>
      <c r="E176" s="302">
        <v>0</v>
      </c>
      <c r="F176" s="301">
        <v>4.1653200000000001E-3</v>
      </c>
      <c r="G176" s="301">
        <v>4.0439999999999999E-3</v>
      </c>
      <c r="H176" s="303">
        <f t="shared" si="10"/>
        <v>-8.7408007058824028E-4</v>
      </c>
      <c r="I176" s="42"/>
      <c r="J176" s="304">
        <v>3.3322560000000002E-4</v>
      </c>
      <c r="K176" s="303">
        <f t="shared" si="11"/>
        <v>-1.2073056705882404E-3</v>
      </c>
      <c r="L176" s="42"/>
      <c r="M176" s="170">
        <f t="shared" si="12"/>
        <v>-0.26837688842994956</v>
      </c>
      <c r="N176" s="301">
        <v>1.1138733735051601E-2</v>
      </c>
      <c r="O176" s="305">
        <f t="shared" si="13"/>
        <v>2.0779746440532777E-6</v>
      </c>
      <c r="P176" s="306">
        <f t="shared" si="14"/>
        <v>1.4966852222633423E-5</v>
      </c>
      <c r="Q176" s="101"/>
    </row>
    <row r="177" spans="2:17" ht="14.1" customHeight="1">
      <c r="B177" s="211" t="s">
        <v>1048</v>
      </c>
      <c r="C177" s="301">
        <v>7.3436132541666699E-2</v>
      </c>
      <c r="D177" s="302">
        <v>0</v>
      </c>
      <c r="E177" s="302">
        <v>0</v>
      </c>
      <c r="F177" s="301">
        <v>0.20364645000000001</v>
      </c>
      <c r="G177" s="301">
        <v>0.197715</v>
      </c>
      <c r="H177" s="303">
        <f t="shared" si="10"/>
        <v>-0.13021031745833331</v>
      </c>
      <c r="I177" s="42"/>
      <c r="J177" s="304">
        <v>1.7284857824800898E-2</v>
      </c>
      <c r="K177" s="303">
        <f t="shared" si="11"/>
        <v>-0.14749517528313422</v>
      </c>
      <c r="L177" s="42"/>
      <c r="M177" s="170">
        <f t="shared" si="12"/>
        <v>-0.66760649151680329</v>
      </c>
      <c r="N177" s="301">
        <v>0.37523498149127399</v>
      </c>
      <c r="O177" s="305">
        <f t="shared" si="13"/>
        <v>7.0001563521264682E-5</v>
      </c>
      <c r="P177" s="306">
        <f t="shared" si="14"/>
        <v>3.1199586785045342E-3</v>
      </c>
      <c r="Q177" s="101"/>
    </row>
    <row r="178" spans="2:17" ht="14.1" customHeight="1">
      <c r="B178" s="211" t="s">
        <v>1049</v>
      </c>
      <c r="C178" s="301">
        <v>13.871</v>
      </c>
      <c r="D178" s="302">
        <v>0</v>
      </c>
      <c r="E178" s="302">
        <v>0</v>
      </c>
      <c r="F178" s="301">
        <v>9.4471157100000003</v>
      </c>
      <c r="G178" s="301">
        <v>9.1719570000000008</v>
      </c>
      <c r="H178" s="303">
        <f t="shared" si="10"/>
        <v>4.4238842900000002</v>
      </c>
      <c r="I178" s="42"/>
      <c r="J178" s="304">
        <v>2.6884647198710301</v>
      </c>
      <c r="K178" s="303">
        <f t="shared" si="11"/>
        <v>1.7354195701289701</v>
      </c>
      <c r="L178" s="42"/>
      <c r="M178" s="170">
        <f t="shared" si="12"/>
        <v>0.14300260133065701</v>
      </c>
      <c r="N178" s="301">
        <v>19.784559693854298</v>
      </c>
      <c r="O178" s="305">
        <f t="shared" si="13"/>
        <v>0</v>
      </c>
      <c r="P178" s="306">
        <f t="shared" si="14"/>
        <v>0</v>
      </c>
      <c r="Q178" s="101"/>
    </row>
    <row r="179" spans="2:17" ht="14.1" customHeight="1">
      <c r="B179" s="211" t="s">
        <v>1050</v>
      </c>
      <c r="C179" s="301">
        <v>215.15047950155599</v>
      </c>
      <c r="D179" s="302">
        <v>0</v>
      </c>
      <c r="E179" s="302">
        <v>0</v>
      </c>
      <c r="F179" s="301">
        <v>193.86539798999999</v>
      </c>
      <c r="G179" s="301">
        <v>188.21883299999999</v>
      </c>
      <c r="H179" s="303">
        <f t="shared" si="10"/>
        <v>21.285081511556001</v>
      </c>
      <c r="I179" s="42"/>
      <c r="J179" s="304">
        <v>15.910411955743999</v>
      </c>
      <c r="K179" s="303">
        <f t="shared" si="11"/>
        <v>5.3746695558120017</v>
      </c>
      <c r="L179" s="42"/>
      <c r="M179" s="170">
        <f t="shared" si="12"/>
        <v>2.5621016823637082E-2</v>
      </c>
      <c r="N179" s="301">
        <v>703.60126085478203</v>
      </c>
      <c r="O179" s="305">
        <f t="shared" si="13"/>
        <v>0</v>
      </c>
      <c r="P179" s="306">
        <f t="shared" si="14"/>
        <v>0</v>
      </c>
      <c r="Q179" s="101"/>
    </row>
    <row r="180" spans="2:17" ht="14.1" customHeight="1">
      <c r="B180" s="211" t="s">
        <v>1051</v>
      </c>
      <c r="C180" s="301">
        <v>614.17738099999997</v>
      </c>
      <c r="D180" s="302">
        <v>0</v>
      </c>
      <c r="E180" s="302">
        <v>0</v>
      </c>
      <c r="F180" s="301">
        <v>404.73720529000002</v>
      </c>
      <c r="G180" s="301">
        <v>392.94874299999998</v>
      </c>
      <c r="H180" s="303">
        <f t="shared" si="10"/>
        <v>209.44017570999995</v>
      </c>
      <c r="I180" s="42"/>
      <c r="J180" s="304">
        <v>32.378976423200001</v>
      </c>
      <c r="K180" s="303">
        <f t="shared" si="11"/>
        <v>177.06119928679993</v>
      </c>
      <c r="L180" s="42"/>
      <c r="M180" s="170">
        <f t="shared" si="12"/>
        <v>0.40506667722260864</v>
      </c>
      <c r="N180" s="301">
        <v>1338.66150175091</v>
      </c>
      <c r="O180" s="305">
        <f t="shared" si="13"/>
        <v>0</v>
      </c>
      <c r="P180" s="306">
        <f t="shared" si="14"/>
        <v>0</v>
      </c>
      <c r="Q180" s="101"/>
    </row>
    <row r="181" spans="2:17" ht="14.1" customHeight="1">
      <c r="B181" s="211" t="s">
        <v>1052</v>
      </c>
      <c r="C181" s="301">
        <v>8.5914734326469393</v>
      </c>
      <c r="D181" s="302">
        <v>0</v>
      </c>
      <c r="E181" s="302">
        <v>0</v>
      </c>
      <c r="F181" s="301">
        <v>8.4671561999999998</v>
      </c>
      <c r="G181" s="301">
        <v>8.2205399999999997</v>
      </c>
      <c r="H181" s="303">
        <f t="shared" si="10"/>
        <v>0.1243172326469395</v>
      </c>
      <c r="I181" s="42"/>
      <c r="J181" s="304">
        <v>0.77748800228135995</v>
      </c>
      <c r="K181" s="303">
        <f t="shared" si="11"/>
        <v>-0.65317076963442045</v>
      </c>
      <c r="L181" s="42"/>
      <c r="M181" s="170">
        <f t="shared" si="12"/>
        <v>-7.0653965187025075E-2</v>
      </c>
      <c r="N181" s="301">
        <v>21.906392548739198</v>
      </c>
      <c r="O181" s="305">
        <f t="shared" si="13"/>
        <v>4.0867238001848901E-3</v>
      </c>
      <c r="P181" s="306">
        <f t="shared" si="14"/>
        <v>2.0400854905180434E-3</v>
      </c>
      <c r="Q181" s="101"/>
    </row>
    <row r="182" spans="2:17" ht="14.1" customHeight="1">
      <c r="B182" s="211" t="s">
        <v>1053</v>
      </c>
      <c r="C182" s="301">
        <v>18.256360546261199</v>
      </c>
      <c r="D182" s="302">
        <v>0</v>
      </c>
      <c r="E182" s="302">
        <v>0</v>
      </c>
      <c r="F182" s="301">
        <v>12.044873559999999</v>
      </c>
      <c r="G182" s="301">
        <v>11.694051999999999</v>
      </c>
      <c r="H182" s="303">
        <f t="shared" si="10"/>
        <v>6.2114869862611997</v>
      </c>
      <c r="I182" s="42"/>
      <c r="J182" s="304">
        <v>1.0354790784105801</v>
      </c>
      <c r="K182" s="303">
        <f t="shared" si="11"/>
        <v>5.1760079078506198</v>
      </c>
      <c r="L182" s="42"/>
      <c r="M182" s="170">
        <f t="shared" si="12"/>
        <v>0.39570859065765734</v>
      </c>
      <c r="N182" s="301">
        <v>49.640212053063301</v>
      </c>
      <c r="O182" s="305">
        <f t="shared" si="13"/>
        <v>0</v>
      </c>
      <c r="P182" s="306">
        <f t="shared" si="14"/>
        <v>0</v>
      </c>
      <c r="Q182" s="101"/>
    </row>
    <row r="183" spans="2:17" ht="14.1" customHeight="1">
      <c r="B183" s="211" t="s">
        <v>1054</v>
      </c>
      <c r="C183" s="301">
        <v>22.795000000000002</v>
      </c>
      <c r="D183" s="302">
        <v>0</v>
      </c>
      <c r="E183" s="302">
        <v>0</v>
      </c>
      <c r="F183" s="301">
        <v>15.34367413</v>
      </c>
      <c r="G183" s="301">
        <v>14.896770999999999</v>
      </c>
      <c r="H183" s="303">
        <f t="shared" si="10"/>
        <v>7.4513258700000016</v>
      </c>
      <c r="I183" s="42"/>
      <c r="J183" s="304">
        <v>1.5275133635321201</v>
      </c>
      <c r="K183" s="303">
        <f t="shared" si="11"/>
        <v>5.9238125064678817</v>
      </c>
      <c r="L183" s="42"/>
      <c r="M183" s="170">
        <f t="shared" si="12"/>
        <v>0.35112006838516163</v>
      </c>
      <c r="N183" s="301">
        <v>48.539793279229201</v>
      </c>
      <c r="O183" s="305">
        <f t="shared" si="13"/>
        <v>0</v>
      </c>
      <c r="P183" s="306">
        <f t="shared" si="14"/>
        <v>0</v>
      </c>
      <c r="Q183" s="101"/>
    </row>
    <row r="184" spans="2:17" ht="14.1" customHeight="1">
      <c r="B184" s="211" t="s">
        <v>1055</v>
      </c>
      <c r="C184" s="301">
        <v>1.87179948265306E-3</v>
      </c>
      <c r="D184" s="302">
        <v>0</v>
      </c>
      <c r="E184" s="302">
        <v>0</v>
      </c>
      <c r="F184" s="301">
        <v>9.3318000000000003E-4</v>
      </c>
      <c r="G184" s="301">
        <v>9.0600000000000001E-4</v>
      </c>
      <c r="H184" s="303">
        <f t="shared" si="10"/>
        <v>9.3861948265306001E-4</v>
      </c>
      <c r="I184" s="42"/>
      <c r="J184" s="304">
        <v>7.4654399999999995E-5</v>
      </c>
      <c r="K184" s="303">
        <f t="shared" si="11"/>
        <v>8.6396508265306003E-4</v>
      </c>
      <c r="L184" s="42"/>
      <c r="M184" s="170">
        <f t="shared" si="12"/>
        <v>0.85724905069033164</v>
      </c>
      <c r="N184" s="301">
        <v>1.49399034418033E-3</v>
      </c>
      <c r="O184" s="305">
        <f t="shared" si="13"/>
        <v>0</v>
      </c>
      <c r="P184" s="306">
        <f t="shared" si="14"/>
        <v>0</v>
      </c>
      <c r="Q184" s="101"/>
    </row>
    <row r="185" spans="2:17" ht="14.1" customHeight="1">
      <c r="B185" s="211" t="s">
        <v>1056</v>
      </c>
      <c r="C185" s="301">
        <v>1.4925000000000001E-2</v>
      </c>
      <c r="D185" s="302">
        <v>0</v>
      </c>
      <c r="E185" s="302">
        <v>0</v>
      </c>
      <c r="F185" s="301">
        <v>5.7906600000000004E-3</v>
      </c>
      <c r="G185" s="301">
        <v>5.6220000000000003E-3</v>
      </c>
      <c r="H185" s="303">
        <f t="shared" si="10"/>
        <v>9.1343400000000012E-3</v>
      </c>
      <c r="I185" s="42"/>
      <c r="J185" s="304">
        <v>4.6325279999999999E-4</v>
      </c>
      <c r="K185" s="303">
        <f t="shared" si="11"/>
        <v>8.6710872000000019E-3</v>
      </c>
      <c r="L185" s="42"/>
      <c r="M185" s="170">
        <f t="shared" si="12"/>
        <v>1.3865059327338241</v>
      </c>
      <c r="N185" s="301">
        <v>3.2867787571967198E-2</v>
      </c>
      <c r="O185" s="305">
        <f t="shared" si="13"/>
        <v>0</v>
      </c>
      <c r="P185" s="306">
        <f t="shared" si="14"/>
        <v>0</v>
      </c>
      <c r="Q185" s="101"/>
    </row>
    <row r="186" spans="2:17" ht="14.1" customHeight="1">
      <c r="B186" s="211" t="s">
        <v>1057</v>
      </c>
      <c r="C186" s="301">
        <v>5.8014542363636302E-3</v>
      </c>
      <c r="D186" s="302">
        <v>0</v>
      </c>
      <c r="E186" s="302">
        <v>0</v>
      </c>
      <c r="F186" s="301">
        <v>6.3097800000000001E-3</v>
      </c>
      <c r="G186" s="301">
        <v>6.1260000000000004E-3</v>
      </c>
      <c r="H186" s="303">
        <f t="shared" si="10"/>
        <v>-5.0832576363636986E-4</v>
      </c>
      <c r="I186" s="42"/>
      <c r="J186" s="304">
        <v>5.0478239999999998E-4</v>
      </c>
      <c r="K186" s="303">
        <f t="shared" si="11"/>
        <v>-1.0131081636363698E-3</v>
      </c>
      <c r="L186" s="42"/>
      <c r="M186" s="170">
        <f t="shared" si="12"/>
        <v>-0.14866811750617617</v>
      </c>
      <c r="N186" s="301">
        <v>2.2277467470103202E-2</v>
      </c>
      <c r="O186" s="305">
        <f t="shared" si="13"/>
        <v>4.1559492881065554E-6</v>
      </c>
      <c r="P186" s="306">
        <f t="shared" si="14"/>
        <v>9.1855660435846386E-6</v>
      </c>
      <c r="Q186" s="101"/>
    </row>
    <row r="187" spans="2:17" ht="14.1" customHeight="1">
      <c r="B187" s="211" t="s">
        <v>1058</v>
      </c>
      <c r="C187" s="301">
        <v>15.8752981851064</v>
      </c>
      <c r="D187" s="302">
        <v>0</v>
      </c>
      <c r="E187" s="302">
        <v>0</v>
      </c>
      <c r="F187" s="301">
        <v>14.7384451</v>
      </c>
      <c r="G187" s="301">
        <v>14.30917</v>
      </c>
      <c r="H187" s="303">
        <f t="shared" si="10"/>
        <v>1.1368530851064005</v>
      </c>
      <c r="I187" s="42"/>
      <c r="J187" s="304">
        <v>1.3155611402646199</v>
      </c>
      <c r="K187" s="303">
        <f t="shared" si="11"/>
        <v>-0.17870805515821941</v>
      </c>
      <c r="L187" s="42"/>
      <c r="M187" s="170">
        <f t="shared" si="12"/>
        <v>-1.1131679686906223E-2</v>
      </c>
      <c r="N187" s="301">
        <v>34.373385226418598</v>
      </c>
      <c r="O187" s="305">
        <f t="shared" si="13"/>
        <v>6.4124903808415257E-3</v>
      </c>
      <c r="P187" s="306">
        <f t="shared" si="14"/>
        <v>7.9459920967896617E-5</v>
      </c>
      <c r="Q187" s="101"/>
    </row>
    <row r="188" spans="2:17" ht="14.1" customHeight="1">
      <c r="B188" s="211" t="s">
        <v>1059</v>
      </c>
      <c r="C188" s="301">
        <v>83.789446381020397</v>
      </c>
      <c r="D188" s="302">
        <v>0</v>
      </c>
      <c r="E188" s="302">
        <v>0</v>
      </c>
      <c r="F188" s="301">
        <v>86.122637330000003</v>
      </c>
      <c r="G188" s="301">
        <v>83.614210999999997</v>
      </c>
      <c r="H188" s="303">
        <f t="shared" si="10"/>
        <v>-2.3331909489796061</v>
      </c>
      <c r="I188" s="42"/>
      <c r="J188" s="304">
        <v>7.6873506126132103</v>
      </c>
      <c r="K188" s="303">
        <f t="shared" si="11"/>
        <v>-10.020541561592816</v>
      </c>
      <c r="L188" s="42"/>
      <c r="M188" s="170">
        <f t="shared" si="12"/>
        <v>-0.10681742724157181</v>
      </c>
      <c r="N188" s="301">
        <v>202.14099487194599</v>
      </c>
      <c r="O188" s="305">
        <f t="shared" si="13"/>
        <v>3.7710198650839868E-2</v>
      </c>
      <c r="P188" s="306">
        <f t="shared" si="14"/>
        <v>4.3027196237288075E-2</v>
      </c>
      <c r="Q188" s="101"/>
    </row>
    <row r="189" spans="2:17" ht="14.1" customHeight="1">
      <c r="B189" s="211" t="s">
        <v>1060</v>
      </c>
      <c r="C189" s="301">
        <v>4.5278261530612198</v>
      </c>
      <c r="D189" s="302">
        <v>0</v>
      </c>
      <c r="E189" s="302">
        <v>0</v>
      </c>
      <c r="F189" s="301">
        <v>5.1275975000000003</v>
      </c>
      <c r="G189" s="301">
        <v>4.9782500000000001</v>
      </c>
      <c r="H189" s="303">
        <f t="shared" si="10"/>
        <v>-0.59977134693878043</v>
      </c>
      <c r="I189" s="42"/>
      <c r="J189" s="304">
        <v>0.45769197280641299</v>
      </c>
      <c r="K189" s="303">
        <f t="shared" si="11"/>
        <v>-1.0574633197451935</v>
      </c>
      <c r="L189" s="42"/>
      <c r="M189" s="170">
        <f t="shared" si="12"/>
        <v>-0.18933008305008317</v>
      </c>
      <c r="N189" s="301">
        <v>8.3547255140137704</v>
      </c>
      <c r="O189" s="305">
        <f t="shared" si="13"/>
        <v>1.5586069466328955E-3</v>
      </c>
      <c r="P189" s="306">
        <f t="shared" si="14"/>
        <v>5.5869638118176915E-3</v>
      </c>
      <c r="Q189" s="101"/>
    </row>
    <row r="190" spans="2:17" ht="14.1" customHeight="1">
      <c r="B190" s="211" t="s">
        <v>1061</v>
      </c>
      <c r="C190" s="301">
        <v>51.260202053253103</v>
      </c>
      <c r="D190" s="302">
        <v>0</v>
      </c>
      <c r="E190" s="302">
        <v>0</v>
      </c>
      <c r="F190" s="301">
        <v>50.221549580000001</v>
      </c>
      <c r="G190" s="301">
        <v>48.758786000000001</v>
      </c>
      <c r="H190" s="303">
        <f t="shared" si="10"/>
        <v>1.0386524732531015</v>
      </c>
      <c r="I190" s="42"/>
      <c r="J190" s="304">
        <v>4.4828011763141102</v>
      </c>
      <c r="K190" s="303">
        <f t="shared" si="11"/>
        <v>-3.4441487030610087</v>
      </c>
      <c r="L190" s="42"/>
      <c r="M190" s="170">
        <f t="shared" si="12"/>
        <v>-6.2959319605186553E-2</v>
      </c>
      <c r="N190" s="301">
        <v>119.655241694035</v>
      </c>
      <c r="O190" s="305">
        <f t="shared" si="13"/>
        <v>2.2322156555896835E-2</v>
      </c>
      <c r="P190" s="306">
        <f t="shared" si="14"/>
        <v>8.8482258969304686E-3</v>
      </c>
      <c r="Q190" s="101"/>
    </row>
    <row r="191" spans="2:17" ht="14.1" customHeight="1">
      <c r="B191" s="211" t="s">
        <v>1062</v>
      </c>
      <c r="C191" s="301">
        <v>51.153001324772497</v>
      </c>
      <c r="D191" s="302">
        <v>0</v>
      </c>
      <c r="E191" s="302">
        <v>0</v>
      </c>
      <c r="F191" s="301">
        <v>52.93012822</v>
      </c>
      <c r="G191" s="301">
        <v>51.388474000000002</v>
      </c>
      <c r="H191" s="303">
        <f t="shared" si="10"/>
        <v>-1.7771268952275037</v>
      </c>
      <c r="I191" s="42"/>
      <c r="J191" s="304">
        <v>4.2344102575999996</v>
      </c>
      <c r="K191" s="303">
        <f t="shared" si="11"/>
        <v>-6.0115371528275032</v>
      </c>
      <c r="L191" s="42"/>
      <c r="M191" s="170">
        <f t="shared" si="12"/>
        <v>-0.10516199925558976</v>
      </c>
      <c r="N191" s="301">
        <v>141.59474758355699</v>
      </c>
      <c r="O191" s="305">
        <f t="shared" si="13"/>
        <v>2.6415057780209389E-2</v>
      </c>
      <c r="P191" s="306">
        <f t="shared" si="14"/>
        <v>2.9212534139353232E-2</v>
      </c>
      <c r="Q191" s="101"/>
    </row>
    <row r="192" spans="2:17" ht="14.1" customHeight="1">
      <c r="B192" s="211" t="s">
        <v>1063</v>
      </c>
      <c r="C192" s="301">
        <v>16.782399999999999</v>
      </c>
      <c r="D192" s="302">
        <v>0</v>
      </c>
      <c r="E192" s="302">
        <v>0</v>
      </c>
      <c r="F192" s="301">
        <v>15.884687810000001</v>
      </c>
      <c r="G192" s="301">
        <v>15.422027</v>
      </c>
      <c r="H192" s="303">
        <f t="shared" si="10"/>
        <v>0.89771218999999824</v>
      </c>
      <c r="I192" s="42"/>
      <c r="J192" s="304">
        <v>1.2707750248</v>
      </c>
      <c r="K192" s="303">
        <f t="shared" si="11"/>
        <v>-0.3730628348000018</v>
      </c>
      <c r="L192" s="42"/>
      <c r="M192" s="170">
        <f t="shared" si="12"/>
        <v>-2.1746008160341827E-2</v>
      </c>
      <c r="N192" s="301">
        <v>32.175032251977903</v>
      </c>
      <c r="O192" s="305">
        <f t="shared" si="13"/>
        <v>6.0023789760602258E-3</v>
      </c>
      <c r="P192" s="306">
        <f t="shared" si="14"/>
        <v>2.8384582167609616E-4</v>
      </c>
      <c r="Q192" s="101"/>
    </row>
    <row r="193" spans="2:17" ht="14.1" customHeight="1">
      <c r="B193" s="211" t="s">
        <v>1064</v>
      </c>
      <c r="C193" s="301">
        <v>8.7804722407959197</v>
      </c>
      <c r="D193" s="302">
        <v>0</v>
      </c>
      <c r="E193" s="302">
        <v>0</v>
      </c>
      <c r="F193" s="301">
        <v>14.540305030000001</v>
      </c>
      <c r="G193" s="301">
        <v>14.116801000000001</v>
      </c>
      <c r="H193" s="303">
        <f t="shared" si="10"/>
        <v>-5.759832789204081</v>
      </c>
      <c r="I193" s="42"/>
      <c r="J193" s="304">
        <v>1.1632244024</v>
      </c>
      <c r="K193" s="303">
        <f t="shared" si="11"/>
        <v>-6.9230571916040811</v>
      </c>
      <c r="L193" s="42"/>
      <c r="M193" s="170">
        <f t="shared" si="12"/>
        <v>-0.44085994944042445</v>
      </c>
      <c r="N193" s="301">
        <v>30.93265869987</v>
      </c>
      <c r="O193" s="305">
        <f t="shared" si="13"/>
        <v>5.7706092972861717E-3</v>
      </c>
      <c r="P193" s="306">
        <f t="shared" si="14"/>
        <v>0.11215611677632038</v>
      </c>
      <c r="Q193" s="101"/>
    </row>
    <row r="194" spans="2:17" ht="14.1" customHeight="1">
      <c r="B194" s="211" t="s">
        <v>1065</v>
      </c>
      <c r="C194" s="301">
        <v>9.1256079999999997</v>
      </c>
      <c r="D194" s="302">
        <v>0</v>
      </c>
      <c r="E194" s="302">
        <v>0</v>
      </c>
      <c r="F194" s="301">
        <v>5.4384628299999997</v>
      </c>
      <c r="G194" s="301">
        <v>5.2800609999999999</v>
      </c>
      <c r="H194" s="303">
        <f t="shared" si="10"/>
        <v>3.68714517</v>
      </c>
      <c r="I194" s="42"/>
      <c r="J194" s="304">
        <v>0.43507702640000001</v>
      </c>
      <c r="K194" s="303">
        <f t="shared" si="11"/>
        <v>3.2520681435999998</v>
      </c>
      <c r="L194" s="42"/>
      <c r="M194" s="170">
        <f t="shared" si="12"/>
        <v>0.55368112298692251</v>
      </c>
      <c r="N194" s="301">
        <v>12.7386204254079</v>
      </c>
      <c r="O194" s="305">
        <f t="shared" si="13"/>
        <v>0</v>
      </c>
      <c r="P194" s="306">
        <f t="shared" si="14"/>
        <v>0</v>
      </c>
      <c r="Q194" s="101"/>
    </row>
    <row r="195" spans="2:17" ht="14.1" customHeight="1">
      <c r="B195" s="211" t="s">
        <v>1066</v>
      </c>
      <c r="C195" s="301">
        <v>4.7869576441105304</v>
      </c>
      <c r="D195" s="302">
        <v>0</v>
      </c>
      <c r="E195" s="302">
        <v>0</v>
      </c>
      <c r="F195" s="301">
        <v>4.6157482700000001</v>
      </c>
      <c r="G195" s="301">
        <v>4.4813090000000004</v>
      </c>
      <c r="H195" s="303">
        <f t="shared" si="10"/>
        <v>0.17120937411053028</v>
      </c>
      <c r="I195" s="42"/>
      <c r="J195" s="304">
        <v>0.36925986160000002</v>
      </c>
      <c r="K195" s="303">
        <f t="shared" si="11"/>
        <v>-0.19805048748946974</v>
      </c>
      <c r="L195" s="42"/>
      <c r="M195" s="170">
        <f t="shared" si="12"/>
        <v>-3.9729220547109319E-2</v>
      </c>
      <c r="N195" s="301">
        <v>4.8677294652425296</v>
      </c>
      <c r="O195" s="305">
        <f t="shared" si="13"/>
        <v>9.0809410149152289E-4</v>
      </c>
      <c r="P195" s="306">
        <f t="shared" si="14"/>
        <v>1.4333456873010837E-4</v>
      </c>
      <c r="Q195" s="101"/>
    </row>
    <row r="196" spans="2:17" ht="14.1" customHeight="1">
      <c r="B196" s="211" t="s">
        <v>1067</v>
      </c>
      <c r="C196" s="301">
        <v>4.8499999999999996</v>
      </c>
      <c r="D196" s="302">
        <v>0</v>
      </c>
      <c r="E196" s="302">
        <v>0</v>
      </c>
      <c r="F196" s="301">
        <v>4.6577372500000003</v>
      </c>
      <c r="G196" s="301">
        <v>4.5220750000000001</v>
      </c>
      <c r="H196" s="303">
        <f t="shared" si="10"/>
        <v>0.19226274999999937</v>
      </c>
      <c r="I196" s="42"/>
      <c r="J196" s="304">
        <v>0.37261897999999999</v>
      </c>
      <c r="K196" s="303">
        <f t="shared" si="11"/>
        <v>-0.18035623000000062</v>
      </c>
      <c r="L196" s="42"/>
      <c r="M196" s="170">
        <f t="shared" si="12"/>
        <v>-3.5853570155607167E-2</v>
      </c>
      <c r="N196" s="301">
        <v>12.907055975612399</v>
      </c>
      <c r="O196" s="305">
        <f t="shared" si="13"/>
        <v>2.4078621219124296E-3</v>
      </c>
      <c r="P196" s="306">
        <f t="shared" si="14"/>
        <v>3.0952549715943184E-4</v>
      </c>
      <c r="Q196" s="101"/>
    </row>
    <row r="197" spans="2:17" ht="14.1" customHeight="1">
      <c r="B197" s="211" t="s">
        <v>1068</v>
      </c>
      <c r="C197" s="301">
        <v>118.14990584939</v>
      </c>
      <c r="D197" s="302">
        <v>0</v>
      </c>
      <c r="E197" s="302">
        <v>0</v>
      </c>
      <c r="F197" s="301">
        <v>98.537497189999996</v>
      </c>
      <c r="G197" s="301">
        <v>95.667473000000001</v>
      </c>
      <c r="H197" s="303">
        <f t="shared" si="10"/>
        <v>19.612408659389999</v>
      </c>
      <c r="I197" s="42"/>
      <c r="J197" s="304">
        <v>7.8829997752000001</v>
      </c>
      <c r="K197" s="303">
        <f t="shared" si="11"/>
        <v>11.729408884189999</v>
      </c>
      <c r="L197" s="42"/>
      <c r="M197" s="170">
        <f t="shared" si="12"/>
        <v>0.11021757291760788</v>
      </c>
      <c r="N197" s="301">
        <v>163.17397614892101</v>
      </c>
      <c r="O197" s="305">
        <f t="shared" si="13"/>
        <v>0</v>
      </c>
      <c r="P197" s="306">
        <f t="shared" si="14"/>
        <v>0</v>
      </c>
      <c r="Q197" s="101"/>
    </row>
    <row r="198" spans="2:17" ht="14.1" customHeight="1">
      <c r="B198" s="211" t="s">
        <v>1069</v>
      </c>
      <c r="C198" s="301">
        <v>59.041720279546098</v>
      </c>
      <c r="D198" s="302">
        <v>0</v>
      </c>
      <c r="E198" s="302">
        <v>0</v>
      </c>
      <c r="F198" s="301">
        <v>72.152441420000002</v>
      </c>
      <c r="G198" s="301">
        <v>70.050914000000006</v>
      </c>
      <c r="H198" s="303">
        <f t="shared" si="10"/>
        <v>-13.110721140453904</v>
      </c>
      <c r="I198" s="42"/>
      <c r="J198" s="304">
        <v>5.7721953136000002</v>
      </c>
      <c r="K198" s="303">
        <f t="shared" si="11"/>
        <v>-18.882916454053905</v>
      </c>
      <c r="L198" s="42"/>
      <c r="M198" s="170">
        <f t="shared" si="12"/>
        <v>-0.2423228037444525</v>
      </c>
      <c r="N198" s="301">
        <v>172.40435578322101</v>
      </c>
      <c r="O198" s="305">
        <f t="shared" si="13"/>
        <v>3.2162711522093289E-2</v>
      </c>
      <c r="P198" s="306">
        <f t="shared" si="14"/>
        <v>0.18886053949631787</v>
      </c>
      <c r="Q198" s="101"/>
    </row>
    <row r="199" spans="2:17" ht="14.1" customHeight="1">
      <c r="B199" s="211" t="s">
        <v>1070</v>
      </c>
      <c r="C199" s="301">
        <v>138.710510678063</v>
      </c>
      <c r="D199" s="302">
        <v>0</v>
      </c>
      <c r="E199" s="302">
        <v>0</v>
      </c>
      <c r="F199" s="301">
        <v>127.41436295</v>
      </c>
      <c r="G199" s="301">
        <v>123.703265</v>
      </c>
      <c r="H199" s="303">
        <f t="shared" si="10"/>
        <v>11.296147728063005</v>
      </c>
      <c r="I199" s="42"/>
      <c r="J199" s="304">
        <v>10.425239301796701</v>
      </c>
      <c r="K199" s="303">
        <f t="shared" si="11"/>
        <v>0.87090842626630405</v>
      </c>
      <c r="L199" s="42"/>
      <c r="M199" s="170">
        <f t="shared" si="12"/>
        <v>6.3182743713623276E-3</v>
      </c>
      <c r="N199" s="301">
        <v>387.02882238465799</v>
      </c>
      <c r="O199" s="305">
        <f t="shared" si="13"/>
        <v>0</v>
      </c>
      <c r="P199" s="306">
        <f t="shared" si="14"/>
        <v>0</v>
      </c>
      <c r="Q199" s="101"/>
    </row>
    <row r="200" spans="2:17" ht="14.1" customHeight="1">
      <c r="B200" s="211" t="s">
        <v>1071</v>
      </c>
      <c r="C200" s="301">
        <v>13.993</v>
      </c>
      <c r="D200" s="302">
        <v>0</v>
      </c>
      <c r="E200" s="302">
        <v>0</v>
      </c>
      <c r="F200" s="301">
        <v>8.7618649499999997</v>
      </c>
      <c r="G200" s="301">
        <v>8.5066649999999999</v>
      </c>
      <c r="H200" s="303">
        <f t="shared" si="10"/>
        <v>5.2311350500000007</v>
      </c>
      <c r="I200" s="42"/>
      <c r="J200" s="304">
        <v>0.71690927709319996</v>
      </c>
      <c r="K200" s="303">
        <f t="shared" si="11"/>
        <v>4.5142257729068005</v>
      </c>
      <c r="L200" s="42"/>
      <c r="M200" s="170">
        <f t="shared" si="12"/>
        <v>0.47624573228084494</v>
      </c>
      <c r="N200" s="301">
        <v>17.957686090718699</v>
      </c>
      <c r="O200" s="305">
        <f t="shared" si="13"/>
        <v>0</v>
      </c>
      <c r="P200" s="306">
        <f t="shared" si="14"/>
        <v>0</v>
      </c>
      <c r="Q200" s="101"/>
    </row>
    <row r="201" spans="2:17" ht="14.1" customHeight="1">
      <c r="B201" s="211"/>
      <c r="C201" s="307"/>
      <c r="D201" s="307"/>
      <c r="E201" s="307"/>
      <c r="F201" s="307"/>
      <c r="G201" s="307"/>
      <c r="H201" s="303">
        <f t="shared" si="10"/>
        <v>0</v>
      </c>
      <c r="I201" s="42"/>
      <c r="J201" s="17"/>
      <c r="K201" s="303">
        <f t="shared" si="11"/>
        <v>0</v>
      </c>
      <c r="L201" s="42"/>
      <c r="M201" s="170">
        <f t="shared" si="12"/>
        <v>0</v>
      </c>
      <c r="N201" s="307"/>
      <c r="O201" s="305">
        <f t="shared" si="13"/>
        <v>0</v>
      </c>
      <c r="P201" s="306">
        <f t="shared" si="14"/>
        <v>0</v>
      </c>
      <c r="Q201" s="101"/>
    </row>
    <row r="202" spans="2:17" ht="14.1" customHeight="1">
      <c r="B202" s="211"/>
      <c r="C202" s="307"/>
      <c r="D202" s="307"/>
      <c r="E202" s="307"/>
      <c r="F202" s="307"/>
      <c r="G202" s="307"/>
      <c r="H202" s="303">
        <f t="shared" si="10"/>
        <v>0</v>
      </c>
      <c r="I202" s="42"/>
      <c r="J202" s="17"/>
      <c r="K202" s="303">
        <f t="shared" si="11"/>
        <v>0</v>
      </c>
      <c r="L202" s="42"/>
      <c r="M202" s="170">
        <f t="shared" si="12"/>
        <v>0</v>
      </c>
      <c r="N202" s="307"/>
      <c r="O202" s="305">
        <f t="shared" si="13"/>
        <v>0</v>
      </c>
      <c r="P202" s="306">
        <f t="shared" si="14"/>
        <v>0</v>
      </c>
      <c r="Q202" s="101"/>
    </row>
    <row r="203" spans="2:17" ht="14.1" customHeight="1">
      <c r="B203" s="211"/>
      <c r="C203" s="307"/>
      <c r="D203" s="307"/>
      <c r="E203" s="307"/>
      <c r="F203" s="307"/>
      <c r="G203" s="307"/>
      <c r="H203" s="303">
        <f t="shared" si="10"/>
        <v>0</v>
      </c>
      <c r="I203" s="42"/>
      <c r="J203" s="17"/>
      <c r="K203" s="303">
        <f t="shared" si="11"/>
        <v>0</v>
      </c>
      <c r="L203" s="42"/>
      <c r="M203" s="170">
        <f t="shared" si="12"/>
        <v>0</v>
      </c>
      <c r="N203" s="307"/>
      <c r="O203" s="305">
        <f t="shared" si="13"/>
        <v>0</v>
      </c>
      <c r="P203" s="306">
        <f t="shared" si="14"/>
        <v>0</v>
      </c>
      <c r="Q203" s="101"/>
    </row>
    <row r="204" spans="2:17" ht="14.1" customHeight="1">
      <c r="B204" s="211"/>
      <c r="C204" s="307"/>
      <c r="D204" s="307"/>
      <c r="E204" s="307"/>
      <c r="F204" s="307"/>
      <c r="G204" s="307"/>
      <c r="H204" s="303">
        <f t="shared" si="10"/>
        <v>0</v>
      </c>
      <c r="I204" s="42"/>
      <c r="J204" s="17"/>
      <c r="K204" s="303">
        <f t="shared" si="11"/>
        <v>0</v>
      </c>
      <c r="L204" s="42"/>
      <c r="M204" s="170">
        <f t="shared" si="12"/>
        <v>0</v>
      </c>
      <c r="N204" s="307"/>
      <c r="O204" s="305">
        <f t="shared" si="13"/>
        <v>0</v>
      </c>
      <c r="P204" s="306">
        <f t="shared" si="14"/>
        <v>0</v>
      </c>
      <c r="Q204" s="101"/>
    </row>
    <row r="205" spans="2:17" ht="14.1" customHeight="1">
      <c r="B205" s="211"/>
      <c r="C205" s="307"/>
      <c r="D205" s="307"/>
      <c r="E205" s="307"/>
      <c r="F205" s="307"/>
      <c r="G205" s="307"/>
      <c r="H205" s="303">
        <f t="shared" ref="H205:H262" si="15">+C205+D205-E205-F205</f>
        <v>0</v>
      </c>
      <c r="I205" s="42"/>
      <c r="J205" s="17"/>
      <c r="K205" s="303">
        <f t="shared" ref="K205:K262" si="16">+H205-J205</f>
        <v>0</v>
      </c>
      <c r="L205" s="42"/>
      <c r="M205" s="170">
        <f t="shared" ref="M205:M262" si="17">+IF(ISERROR(K205/(F205+J205)),0,K205/(F205+J205))</f>
        <v>0</v>
      </c>
      <c r="N205" s="307"/>
      <c r="O205" s="305">
        <f t="shared" ref="O205:O262" si="18">IF(K205&lt;0,N205/$N$263,0)</f>
        <v>0</v>
      </c>
      <c r="P205" s="306">
        <f t="shared" ref="P205:P262" si="19">(M205^2*O205)*100</f>
        <v>0</v>
      </c>
      <c r="Q205" s="101"/>
    </row>
    <row r="206" spans="2:17" ht="14.1" customHeight="1">
      <c r="B206" s="211"/>
      <c r="C206" s="307"/>
      <c r="D206" s="307"/>
      <c r="E206" s="307"/>
      <c r="F206" s="307"/>
      <c r="G206" s="307"/>
      <c r="H206" s="303">
        <f t="shared" si="15"/>
        <v>0</v>
      </c>
      <c r="I206" s="42"/>
      <c r="J206" s="17"/>
      <c r="K206" s="303">
        <f t="shared" si="16"/>
        <v>0</v>
      </c>
      <c r="L206" s="42"/>
      <c r="M206" s="170">
        <f t="shared" si="17"/>
        <v>0</v>
      </c>
      <c r="N206" s="307"/>
      <c r="O206" s="305">
        <f t="shared" si="18"/>
        <v>0</v>
      </c>
      <c r="P206" s="306">
        <f t="shared" si="19"/>
        <v>0</v>
      </c>
      <c r="Q206" s="101"/>
    </row>
    <row r="207" spans="2:17" ht="14.1" customHeight="1">
      <c r="B207" s="211"/>
      <c r="C207" s="307"/>
      <c r="D207" s="307"/>
      <c r="E207" s="307"/>
      <c r="F207" s="307"/>
      <c r="G207" s="307"/>
      <c r="H207" s="303">
        <f t="shared" si="15"/>
        <v>0</v>
      </c>
      <c r="I207" s="42"/>
      <c r="J207" s="17"/>
      <c r="K207" s="303">
        <f t="shared" si="16"/>
        <v>0</v>
      </c>
      <c r="L207" s="42"/>
      <c r="M207" s="170">
        <f t="shared" si="17"/>
        <v>0</v>
      </c>
      <c r="N207" s="307"/>
      <c r="O207" s="305">
        <f t="shared" si="18"/>
        <v>0</v>
      </c>
      <c r="P207" s="306">
        <f t="shared" si="19"/>
        <v>0</v>
      </c>
      <c r="Q207" s="101"/>
    </row>
    <row r="208" spans="2:17" ht="14.1" customHeight="1">
      <c r="B208" s="211"/>
      <c r="C208" s="307"/>
      <c r="D208" s="307"/>
      <c r="E208" s="307"/>
      <c r="F208" s="307"/>
      <c r="G208" s="307"/>
      <c r="H208" s="303">
        <f t="shared" si="15"/>
        <v>0</v>
      </c>
      <c r="I208" s="42"/>
      <c r="J208" s="17"/>
      <c r="K208" s="303">
        <f t="shared" si="16"/>
        <v>0</v>
      </c>
      <c r="L208" s="42"/>
      <c r="M208" s="170">
        <f t="shared" si="17"/>
        <v>0</v>
      </c>
      <c r="N208" s="307"/>
      <c r="O208" s="305">
        <f t="shared" si="18"/>
        <v>0</v>
      </c>
      <c r="P208" s="306">
        <f t="shared" si="19"/>
        <v>0</v>
      </c>
      <c r="Q208" s="101"/>
    </row>
    <row r="209" spans="2:17" ht="14.1" customHeight="1">
      <c r="B209" s="211"/>
      <c r="C209" s="307"/>
      <c r="D209" s="307"/>
      <c r="E209" s="307"/>
      <c r="F209" s="307"/>
      <c r="G209" s="307"/>
      <c r="H209" s="303">
        <f t="shared" si="15"/>
        <v>0</v>
      </c>
      <c r="I209" s="42"/>
      <c r="J209" s="17"/>
      <c r="K209" s="303">
        <f t="shared" si="16"/>
        <v>0</v>
      </c>
      <c r="L209" s="42"/>
      <c r="M209" s="170">
        <f t="shared" si="17"/>
        <v>0</v>
      </c>
      <c r="N209" s="307"/>
      <c r="O209" s="305">
        <f t="shared" si="18"/>
        <v>0</v>
      </c>
      <c r="P209" s="306">
        <f t="shared" si="19"/>
        <v>0</v>
      </c>
      <c r="Q209" s="101"/>
    </row>
    <row r="210" spans="2:17" ht="14.1" customHeight="1">
      <c r="B210" s="211"/>
      <c r="C210" s="307"/>
      <c r="D210" s="307"/>
      <c r="E210" s="307"/>
      <c r="F210" s="307"/>
      <c r="G210" s="307"/>
      <c r="H210" s="303">
        <f t="shared" si="15"/>
        <v>0</v>
      </c>
      <c r="I210" s="42"/>
      <c r="J210" s="17"/>
      <c r="K210" s="303">
        <f t="shared" si="16"/>
        <v>0</v>
      </c>
      <c r="L210" s="42"/>
      <c r="M210" s="170">
        <f t="shared" si="17"/>
        <v>0</v>
      </c>
      <c r="N210" s="307"/>
      <c r="O210" s="305">
        <f t="shared" si="18"/>
        <v>0</v>
      </c>
      <c r="P210" s="306">
        <f t="shared" si="19"/>
        <v>0</v>
      </c>
      <c r="Q210" s="101"/>
    </row>
    <row r="211" spans="2:17" ht="14.1" customHeight="1">
      <c r="B211" s="211"/>
      <c r="C211" s="307"/>
      <c r="D211" s="307"/>
      <c r="E211" s="307"/>
      <c r="F211" s="307"/>
      <c r="G211" s="307"/>
      <c r="H211" s="303">
        <f t="shared" si="15"/>
        <v>0</v>
      </c>
      <c r="I211" s="42"/>
      <c r="J211" s="17"/>
      <c r="K211" s="303">
        <f t="shared" si="16"/>
        <v>0</v>
      </c>
      <c r="L211" s="42"/>
      <c r="M211" s="170">
        <f t="shared" si="17"/>
        <v>0</v>
      </c>
      <c r="N211" s="307"/>
      <c r="O211" s="305">
        <f t="shared" si="18"/>
        <v>0</v>
      </c>
      <c r="P211" s="306">
        <f t="shared" si="19"/>
        <v>0</v>
      </c>
      <c r="Q211" s="101"/>
    </row>
    <row r="212" spans="2:17" ht="14.1" customHeight="1">
      <c r="B212" s="211"/>
      <c r="C212" s="307"/>
      <c r="D212" s="307"/>
      <c r="E212" s="307"/>
      <c r="F212" s="307"/>
      <c r="G212" s="307"/>
      <c r="H212" s="303">
        <f t="shared" si="15"/>
        <v>0</v>
      </c>
      <c r="I212" s="42"/>
      <c r="J212" s="17"/>
      <c r="K212" s="303">
        <f t="shared" si="16"/>
        <v>0</v>
      </c>
      <c r="L212" s="42"/>
      <c r="M212" s="170">
        <f t="shared" si="17"/>
        <v>0</v>
      </c>
      <c r="N212" s="307"/>
      <c r="O212" s="305">
        <f t="shared" si="18"/>
        <v>0</v>
      </c>
      <c r="P212" s="306">
        <f t="shared" si="19"/>
        <v>0</v>
      </c>
      <c r="Q212" s="101"/>
    </row>
    <row r="213" spans="2:17" ht="14.1" customHeight="1">
      <c r="B213" s="211"/>
      <c r="C213" s="307"/>
      <c r="D213" s="307"/>
      <c r="E213" s="307"/>
      <c r="F213" s="307"/>
      <c r="G213" s="307"/>
      <c r="H213" s="303">
        <f t="shared" si="15"/>
        <v>0</v>
      </c>
      <c r="I213" s="42"/>
      <c r="J213" s="17"/>
      <c r="K213" s="303">
        <f t="shared" si="16"/>
        <v>0</v>
      </c>
      <c r="L213" s="42"/>
      <c r="M213" s="170">
        <f t="shared" si="17"/>
        <v>0</v>
      </c>
      <c r="N213" s="307"/>
      <c r="O213" s="305">
        <f t="shared" si="18"/>
        <v>0</v>
      </c>
      <c r="P213" s="306">
        <f t="shared" si="19"/>
        <v>0</v>
      </c>
      <c r="Q213" s="101"/>
    </row>
    <row r="214" spans="2:17" ht="14.1" customHeight="1">
      <c r="B214" s="211"/>
      <c r="C214" s="307"/>
      <c r="D214" s="307"/>
      <c r="E214" s="307"/>
      <c r="F214" s="307"/>
      <c r="G214" s="307"/>
      <c r="H214" s="303">
        <f t="shared" si="15"/>
        <v>0</v>
      </c>
      <c r="I214" s="42"/>
      <c r="J214" s="17"/>
      <c r="K214" s="303">
        <f t="shared" si="16"/>
        <v>0</v>
      </c>
      <c r="L214" s="42"/>
      <c r="M214" s="170">
        <f t="shared" si="17"/>
        <v>0</v>
      </c>
      <c r="N214" s="307"/>
      <c r="O214" s="305">
        <f t="shared" si="18"/>
        <v>0</v>
      </c>
      <c r="P214" s="306">
        <f t="shared" si="19"/>
        <v>0</v>
      </c>
      <c r="Q214" s="101"/>
    </row>
    <row r="215" spans="2:17" ht="14.1" customHeight="1">
      <c r="B215" s="211"/>
      <c r="C215" s="307"/>
      <c r="D215" s="307"/>
      <c r="E215" s="307"/>
      <c r="F215" s="307"/>
      <c r="G215" s="307"/>
      <c r="H215" s="303">
        <f t="shared" si="15"/>
        <v>0</v>
      </c>
      <c r="I215" s="42"/>
      <c r="J215" s="17"/>
      <c r="K215" s="303">
        <f t="shared" si="16"/>
        <v>0</v>
      </c>
      <c r="L215" s="42"/>
      <c r="M215" s="170">
        <f t="shared" si="17"/>
        <v>0</v>
      </c>
      <c r="N215" s="307"/>
      <c r="O215" s="305">
        <f t="shared" si="18"/>
        <v>0</v>
      </c>
      <c r="P215" s="306">
        <f t="shared" si="19"/>
        <v>0</v>
      </c>
      <c r="Q215" s="101"/>
    </row>
    <row r="216" spans="2:17" ht="14.1" customHeight="1">
      <c r="B216" s="211"/>
      <c r="C216" s="307"/>
      <c r="D216" s="307"/>
      <c r="E216" s="307"/>
      <c r="F216" s="307"/>
      <c r="G216" s="307"/>
      <c r="H216" s="303">
        <f t="shared" si="15"/>
        <v>0</v>
      </c>
      <c r="I216" s="42"/>
      <c r="J216" s="17"/>
      <c r="K216" s="303">
        <f t="shared" si="16"/>
        <v>0</v>
      </c>
      <c r="L216" s="42"/>
      <c r="M216" s="170">
        <f t="shared" si="17"/>
        <v>0</v>
      </c>
      <c r="N216" s="307"/>
      <c r="O216" s="305">
        <f t="shared" si="18"/>
        <v>0</v>
      </c>
      <c r="P216" s="306">
        <f t="shared" si="19"/>
        <v>0</v>
      </c>
      <c r="Q216" s="101"/>
    </row>
    <row r="217" spans="2:17" ht="14.1" customHeight="1">
      <c r="B217" s="211"/>
      <c r="C217" s="307"/>
      <c r="D217" s="307"/>
      <c r="E217" s="307"/>
      <c r="F217" s="307"/>
      <c r="G217" s="307"/>
      <c r="H217" s="303">
        <f t="shared" si="15"/>
        <v>0</v>
      </c>
      <c r="I217" s="42"/>
      <c r="J217" s="17"/>
      <c r="K217" s="303">
        <f t="shared" si="16"/>
        <v>0</v>
      </c>
      <c r="L217" s="42"/>
      <c r="M217" s="170">
        <f t="shared" si="17"/>
        <v>0</v>
      </c>
      <c r="N217" s="307"/>
      <c r="O217" s="305">
        <f t="shared" si="18"/>
        <v>0</v>
      </c>
      <c r="P217" s="306">
        <f t="shared" si="19"/>
        <v>0</v>
      </c>
      <c r="Q217" s="101"/>
    </row>
    <row r="218" spans="2:17" ht="14.1" customHeight="1">
      <c r="B218" s="211"/>
      <c r="C218" s="307"/>
      <c r="D218" s="307"/>
      <c r="E218" s="307"/>
      <c r="F218" s="307"/>
      <c r="G218" s="307"/>
      <c r="H218" s="303">
        <f t="shared" si="15"/>
        <v>0</v>
      </c>
      <c r="I218" s="42"/>
      <c r="J218" s="17"/>
      <c r="K218" s="303">
        <f t="shared" si="16"/>
        <v>0</v>
      </c>
      <c r="L218" s="42"/>
      <c r="M218" s="170">
        <f t="shared" si="17"/>
        <v>0</v>
      </c>
      <c r="N218" s="307"/>
      <c r="O218" s="305">
        <f t="shared" si="18"/>
        <v>0</v>
      </c>
      <c r="P218" s="306">
        <f t="shared" si="19"/>
        <v>0</v>
      </c>
      <c r="Q218" s="101"/>
    </row>
    <row r="219" spans="2:17" ht="14.1" customHeight="1">
      <c r="B219" s="211"/>
      <c r="C219" s="307"/>
      <c r="D219" s="307"/>
      <c r="E219" s="307"/>
      <c r="F219" s="307"/>
      <c r="G219" s="307"/>
      <c r="H219" s="303">
        <f t="shared" si="15"/>
        <v>0</v>
      </c>
      <c r="I219" s="42"/>
      <c r="J219" s="17"/>
      <c r="K219" s="303">
        <f t="shared" si="16"/>
        <v>0</v>
      </c>
      <c r="L219" s="42"/>
      <c r="M219" s="170">
        <f t="shared" si="17"/>
        <v>0</v>
      </c>
      <c r="N219" s="307"/>
      <c r="O219" s="305">
        <f t="shared" si="18"/>
        <v>0</v>
      </c>
      <c r="P219" s="306">
        <f t="shared" si="19"/>
        <v>0</v>
      </c>
      <c r="Q219" s="101"/>
    </row>
    <row r="220" spans="2:17" ht="14.1" customHeight="1">
      <c r="B220" s="211"/>
      <c r="C220" s="307"/>
      <c r="D220" s="307"/>
      <c r="E220" s="307"/>
      <c r="F220" s="307"/>
      <c r="G220" s="307"/>
      <c r="H220" s="303">
        <f t="shared" si="15"/>
        <v>0</v>
      </c>
      <c r="I220" s="42"/>
      <c r="J220" s="17"/>
      <c r="K220" s="303">
        <f t="shared" si="16"/>
        <v>0</v>
      </c>
      <c r="L220" s="42"/>
      <c r="M220" s="170">
        <f t="shared" si="17"/>
        <v>0</v>
      </c>
      <c r="N220" s="307"/>
      <c r="O220" s="305">
        <f t="shared" si="18"/>
        <v>0</v>
      </c>
      <c r="P220" s="306">
        <f t="shared" si="19"/>
        <v>0</v>
      </c>
      <c r="Q220" s="101"/>
    </row>
    <row r="221" spans="2:17" ht="14.1" customHeight="1">
      <c r="B221" s="211"/>
      <c r="C221" s="307"/>
      <c r="D221" s="307"/>
      <c r="E221" s="307"/>
      <c r="F221" s="307"/>
      <c r="G221" s="307"/>
      <c r="H221" s="303">
        <f t="shared" si="15"/>
        <v>0</v>
      </c>
      <c r="I221" s="42"/>
      <c r="J221" s="17"/>
      <c r="K221" s="303">
        <f t="shared" si="16"/>
        <v>0</v>
      </c>
      <c r="L221" s="42"/>
      <c r="M221" s="170">
        <f t="shared" si="17"/>
        <v>0</v>
      </c>
      <c r="N221" s="307"/>
      <c r="O221" s="305">
        <f t="shared" si="18"/>
        <v>0</v>
      </c>
      <c r="P221" s="306">
        <f t="shared" si="19"/>
        <v>0</v>
      </c>
      <c r="Q221" s="101"/>
    </row>
    <row r="222" spans="2:17" ht="14.1" customHeight="1">
      <c r="B222" s="211"/>
      <c r="C222" s="307"/>
      <c r="D222" s="307"/>
      <c r="E222" s="307"/>
      <c r="F222" s="307"/>
      <c r="G222" s="307"/>
      <c r="H222" s="303">
        <f t="shared" si="15"/>
        <v>0</v>
      </c>
      <c r="I222" s="42"/>
      <c r="J222" s="17"/>
      <c r="K222" s="303">
        <f t="shared" si="16"/>
        <v>0</v>
      </c>
      <c r="L222" s="42"/>
      <c r="M222" s="170">
        <f t="shared" si="17"/>
        <v>0</v>
      </c>
      <c r="N222" s="307"/>
      <c r="O222" s="305">
        <f t="shared" si="18"/>
        <v>0</v>
      </c>
      <c r="P222" s="306">
        <f t="shared" si="19"/>
        <v>0</v>
      </c>
      <c r="Q222" s="101"/>
    </row>
    <row r="223" spans="2:17" ht="14.1" customHeight="1">
      <c r="B223" s="211"/>
      <c r="C223" s="307"/>
      <c r="D223" s="307"/>
      <c r="E223" s="307"/>
      <c r="F223" s="307"/>
      <c r="G223" s="307"/>
      <c r="H223" s="303">
        <f t="shared" si="15"/>
        <v>0</v>
      </c>
      <c r="I223" s="42"/>
      <c r="J223" s="17"/>
      <c r="K223" s="303">
        <f t="shared" si="16"/>
        <v>0</v>
      </c>
      <c r="L223" s="42"/>
      <c r="M223" s="170">
        <f t="shared" si="17"/>
        <v>0</v>
      </c>
      <c r="N223" s="307"/>
      <c r="O223" s="305">
        <f t="shared" si="18"/>
        <v>0</v>
      </c>
      <c r="P223" s="306">
        <f t="shared" si="19"/>
        <v>0</v>
      </c>
      <c r="Q223" s="101"/>
    </row>
    <row r="224" spans="2:17" ht="14.1" customHeight="1">
      <c r="B224" s="211"/>
      <c r="C224" s="307"/>
      <c r="D224" s="307"/>
      <c r="E224" s="307"/>
      <c r="F224" s="307"/>
      <c r="G224" s="307"/>
      <c r="H224" s="303">
        <f t="shared" si="15"/>
        <v>0</v>
      </c>
      <c r="I224" s="42"/>
      <c r="J224" s="17"/>
      <c r="K224" s="303">
        <f t="shared" si="16"/>
        <v>0</v>
      </c>
      <c r="L224" s="42"/>
      <c r="M224" s="170">
        <f t="shared" si="17"/>
        <v>0</v>
      </c>
      <c r="N224" s="307"/>
      <c r="O224" s="305">
        <f t="shared" si="18"/>
        <v>0</v>
      </c>
      <c r="P224" s="306">
        <f t="shared" si="19"/>
        <v>0</v>
      </c>
      <c r="Q224" s="101"/>
    </row>
    <row r="225" spans="2:17" ht="14.1" customHeight="1">
      <c r="B225" s="211"/>
      <c r="C225" s="307"/>
      <c r="D225" s="307"/>
      <c r="E225" s="307"/>
      <c r="F225" s="307"/>
      <c r="G225" s="307"/>
      <c r="H225" s="303">
        <f t="shared" si="15"/>
        <v>0</v>
      </c>
      <c r="I225" s="42"/>
      <c r="J225" s="17"/>
      <c r="K225" s="303">
        <f t="shared" si="16"/>
        <v>0</v>
      </c>
      <c r="L225" s="42"/>
      <c r="M225" s="170">
        <f t="shared" si="17"/>
        <v>0</v>
      </c>
      <c r="N225" s="307"/>
      <c r="O225" s="305">
        <f t="shared" si="18"/>
        <v>0</v>
      </c>
      <c r="P225" s="306">
        <f t="shared" si="19"/>
        <v>0</v>
      </c>
      <c r="Q225" s="101"/>
    </row>
    <row r="226" spans="2:17" ht="14.1" customHeight="1">
      <c r="B226" s="211"/>
      <c r="C226" s="307"/>
      <c r="D226" s="307"/>
      <c r="E226" s="307"/>
      <c r="F226" s="307"/>
      <c r="G226" s="307"/>
      <c r="H226" s="303">
        <f t="shared" si="15"/>
        <v>0</v>
      </c>
      <c r="I226" s="42"/>
      <c r="J226" s="17"/>
      <c r="K226" s="303">
        <f t="shared" si="16"/>
        <v>0</v>
      </c>
      <c r="L226" s="42"/>
      <c r="M226" s="170">
        <f t="shared" si="17"/>
        <v>0</v>
      </c>
      <c r="N226" s="307"/>
      <c r="O226" s="305">
        <f t="shared" si="18"/>
        <v>0</v>
      </c>
      <c r="P226" s="306">
        <f t="shared" si="19"/>
        <v>0</v>
      </c>
      <c r="Q226" s="101"/>
    </row>
    <row r="227" spans="2:17" ht="14.1" customHeight="1">
      <c r="B227" s="211"/>
      <c r="C227" s="307"/>
      <c r="D227" s="307"/>
      <c r="E227" s="307"/>
      <c r="F227" s="307"/>
      <c r="G227" s="307"/>
      <c r="H227" s="303">
        <f t="shared" si="15"/>
        <v>0</v>
      </c>
      <c r="I227" s="42"/>
      <c r="J227" s="17"/>
      <c r="K227" s="303">
        <f t="shared" si="16"/>
        <v>0</v>
      </c>
      <c r="L227" s="42"/>
      <c r="M227" s="170">
        <f t="shared" si="17"/>
        <v>0</v>
      </c>
      <c r="N227" s="307"/>
      <c r="O227" s="305">
        <f t="shared" si="18"/>
        <v>0</v>
      </c>
      <c r="P227" s="306">
        <f t="shared" si="19"/>
        <v>0</v>
      </c>
      <c r="Q227" s="101"/>
    </row>
    <row r="228" spans="2:17" ht="14.1" customHeight="1">
      <c r="B228" s="211"/>
      <c r="C228" s="307"/>
      <c r="D228" s="307"/>
      <c r="E228" s="307"/>
      <c r="F228" s="307"/>
      <c r="G228" s="307"/>
      <c r="H228" s="303">
        <f t="shared" si="15"/>
        <v>0</v>
      </c>
      <c r="I228" s="42"/>
      <c r="J228" s="17"/>
      <c r="K228" s="303">
        <f t="shared" si="16"/>
        <v>0</v>
      </c>
      <c r="L228" s="42"/>
      <c r="M228" s="170">
        <f t="shared" si="17"/>
        <v>0</v>
      </c>
      <c r="N228" s="307"/>
      <c r="O228" s="305">
        <f t="shared" si="18"/>
        <v>0</v>
      </c>
      <c r="P228" s="306">
        <f t="shared" si="19"/>
        <v>0</v>
      </c>
      <c r="Q228" s="101"/>
    </row>
    <row r="229" spans="2:17" ht="14.1" customHeight="1">
      <c r="B229" s="211"/>
      <c r="C229" s="307"/>
      <c r="D229" s="307"/>
      <c r="E229" s="307"/>
      <c r="F229" s="307"/>
      <c r="G229" s="307"/>
      <c r="H229" s="303">
        <f t="shared" si="15"/>
        <v>0</v>
      </c>
      <c r="I229" s="42"/>
      <c r="J229" s="17"/>
      <c r="K229" s="303">
        <f t="shared" si="16"/>
        <v>0</v>
      </c>
      <c r="L229" s="42"/>
      <c r="M229" s="170">
        <f t="shared" si="17"/>
        <v>0</v>
      </c>
      <c r="N229" s="307"/>
      <c r="O229" s="305">
        <f t="shared" si="18"/>
        <v>0</v>
      </c>
      <c r="P229" s="306">
        <f t="shared" si="19"/>
        <v>0</v>
      </c>
      <c r="Q229" s="101"/>
    </row>
    <row r="230" spans="2:17" ht="14.1" customHeight="1">
      <c r="B230" s="211"/>
      <c r="C230" s="307"/>
      <c r="D230" s="307"/>
      <c r="E230" s="307"/>
      <c r="F230" s="307"/>
      <c r="G230" s="307"/>
      <c r="H230" s="303">
        <f t="shared" si="15"/>
        <v>0</v>
      </c>
      <c r="I230" s="42"/>
      <c r="J230" s="17"/>
      <c r="K230" s="303">
        <f t="shared" si="16"/>
        <v>0</v>
      </c>
      <c r="L230" s="42"/>
      <c r="M230" s="170">
        <f t="shared" si="17"/>
        <v>0</v>
      </c>
      <c r="N230" s="307"/>
      <c r="O230" s="305">
        <f t="shared" si="18"/>
        <v>0</v>
      </c>
      <c r="P230" s="306">
        <f t="shared" si="19"/>
        <v>0</v>
      </c>
      <c r="Q230" s="101"/>
    </row>
    <row r="231" spans="2:17" ht="14.1" customHeight="1">
      <c r="B231" s="211"/>
      <c r="C231" s="307"/>
      <c r="D231" s="307"/>
      <c r="E231" s="307"/>
      <c r="F231" s="307"/>
      <c r="G231" s="307"/>
      <c r="H231" s="303">
        <f t="shared" si="15"/>
        <v>0</v>
      </c>
      <c r="I231" s="42"/>
      <c r="J231" s="17"/>
      <c r="K231" s="303">
        <f t="shared" si="16"/>
        <v>0</v>
      </c>
      <c r="L231" s="42"/>
      <c r="M231" s="170">
        <f t="shared" si="17"/>
        <v>0</v>
      </c>
      <c r="N231" s="307"/>
      <c r="O231" s="305">
        <f t="shared" si="18"/>
        <v>0</v>
      </c>
      <c r="P231" s="306">
        <f t="shared" si="19"/>
        <v>0</v>
      </c>
      <c r="Q231" s="101"/>
    </row>
    <row r="232" spans="2:17" ht="14.1" customHeight="1">
      <c r="B232" s="211"/>
      <c r="C232" s="307"/>
      <c r="D232" s="307"/>
      <c r="E232" s="307"/>
      <c r="F232" s="307"/>
      <c r="G232" s="307"/>
      <c r="H232" s="303">
        <f t="shared" si="15"/>
        <v>0</v>
      </c>
      <c r="I232" s="42"/>
      <c r="J232" s="17"/>
      <c r="K232" s="303">
        <f t="shared" si="16"/>
        <v>0</v>
      </c>
      <c r="L232" s="42"/>
      <c r="M232" s="170">
        <f t="shared" si="17"/>
        <v>0</v>
      </c>
      <c r="N232" s="307"/>
      <c r="O232" s="305">
        <f t="shared" si="18"/>
        <v>0</v>
      </c>
      <c r="P232" s="306">
        <f t="shared" si="19"/>
        <v>0</v>
      </c>
      <c r="Q232" s="101"/>
    </row>
    <row r="233" spans="2:17" ht="14.1" customHeight="1">
      <c r="B233" s="211"/>
      <c r="C233" s="307"/>
      <c r="D233" s="307"/>
      <c r="E233" s="307"/>
      <c r="F233" s="307"/>
      <c r="G233" s="307"/>
      <c r="H233" s="303">
        <f t="shared" si="15"/>
        <v>0</v>
      </c>
      <c r="I233" s="42"/>
      <c r="J233" s="17"/>
      <c r="K233" s="303">
        <f t="shared" si="16"/>
        <v>0</v>
      </c>
      <c r="L233" s="42"/>
      <c r="M233" s="170">
        <f t="shared" si="17"/>
        <v>0</v>
      </c>
      <c r="N233" s="307"/>
      <c r="O233" s="305">
        <f t="shared" si="18"/>
        <v>0</v>
      </c>
      <c r="P233" s="306">
        <f t="shared" si="19"/>
        <v>0</v>
      </c>
      <c r="Q233" s="101"/>
    </row>
    <row r="234" spans="2:17" ht="14.1" customHeight="1">
      <c r="B234" s="211"/>
      <c r="C234" s="307"/>
      <c r="D234" s="307"/>
      <c r="E234" s="307"/>
      <c r="F234" s="307"/>
      <c r="G234" s="307"/>
      <c r="H234" s="303">
        <f t="shared" si="15"/>
        <v>0</v>
      </c>
      <c r="I234" s="42"/>
      <c r="J234" s="17"/>
      <c r="K234" s="303">
        <f t="shared" si="16"/>
        <v>0</v>
      </c>
      <c r="L234" s="42"/>
      <c r="M234" s="170">
        <f t="shared" si="17"/>
        <v>0</v>
      </c>
      <c r="N234" s="307"/>
      <c r="O234" s="305">
        <f t="shared" si="18"/>
        <v>0</v>
      </c>
      <c r="P234" s="306">
        <f t="shared" si="19"/>
        <v>0</v>
      </c>
      <c r="Q234" s="101"/>
    </row>
    <row r="235" spans="2:17" ht="14.1" customHeight="1">
      <c r="B235" s="211"/>
      <c r="C235" s="307"/>
      <c r="D235" s="307"/>
      <c r="E235" s="307"/>
      <c r="F235" s="307"/>
      <c r="G235" s="307"/>
      <c r="H235" s="303">
        <f t="shared" si="15"/>
        <v>0</v>
      </c>
      <c r="I235" s="42"/>
      <c r="J235" s="17"/>
      <c r="K235" s="303">
        <f t="shared" si="16"/>
        <v>0</v>
      </c>
      <c r="L235" s="42"/>
      <c r="M235" s="170">
        <f t="shared" si="17"/>
        <v>0</v>
      </c>
      <c r="N235" s="307"/>
      <c r="O235" s="305">
        <f t="shared" si="18"/>
        <v>0</v>
      </c>
      <c r="P235" s="306">
        <f t="shared" si="19"/>
        <v>0</v>
      </c>
      <c r="Q235" s="101"/>
    </row>
    <row r="236" spans="2:17" ht="14.1" customHeight="1">
      <c r="B236" s="211"/>
      <c r="C236" s="307"/>
      <c r="D236" s="307"/>
      <c r="E236" s="307"/>
      <c r="F236" s="307"/>
      <c r="G236" s="307"/>
      <c r="H236" s="303">
        <f t="shared" si="15"/>
        <v>0</v>
      </c>
      <c r="I236" s="42"/>
      <c r="J236" s="17"/>
      <c r="K236" s="303">
        <f t="shared" si="16"/>
        <v>0</v>
      </c>
      <c r="L236" s="42"/>
      <c r="M236" s="170">
        <f t="shared" si="17"/>
        <v>0</v>
      </c>
      <c r="N236" s="307"/>
      <c r="O236" s="305">
        <f t="shared" si="18"/>
        <v>0</v>
      </c>
      <c r="P236" s="306">
        <f t="shared" si="19"/>
        <v>0</v>
      </c>
      <c r="Q236" s="101"/>
    </row>
    <row r="237" spans="2:17" ht="14.1" customHeight="1">
      <c r="B237" s="211"/>
      <c r="C237" s="307"/>
      <c r="D237" s="307"/>
      <c r="E237" s="307"/>
      <c r="F237" s="307"/>
      <c r="G237" s="307"/>
      <c r="H237" s="303">
        <f t="shared" si="15"/>
        <v>0</v>
      </c>
      <c r="I237" s="42"/>
      <c r="J237" s="17"/>
      <c r="K237" s="303">
        <f t="shared" si="16"/>
        <v>0</v>
      </c>
      <c r="L237" s="42"/>
      <c r="M237" s="170">
        <f t="shared" si="17"/>
        <v>0</v>
      </c>
      <c r="N237" s="307"/>
      <c r="O237" s="305">
        <f t="shared" si="18"/>
        <v>0</v>
      </c>
      <c r="P237" s="306">
        <f t="shared" si="19"/>
        <v>0</v>
      </c>
      <c r="Q237" s="101"/>
    </row>
    <row r="238" spans="2:17" ht="14.1" customHeight="1">
      <c r="B238" s="211"/>
      <c r="C238" s="307"/>
      <c r="D238" s="307"/>
      <c r="E238" s="307"/>
      <c r="F238" s="307"/>
      <c r="G238" s="307"/>
      <c r="H238" s="303">
        <f t="shared" si="15"/>
        <v>0</v>
      </c>
      <c r="I238" s="42"/>
      <c r="J238" s="17"/>
      <c r="K238" s="303">
        <f t="shared" si="16"/>
        <v>0</v>
      </c>
      <c r="L238" s="42"/>
      <c r="M238" s="170">
        <f t="shared" si="17"/>
        <v>0</v>
      </c>
      <c r="N238" s="307"/>
      <c r="O238" s="305">
        <f t="shared" si="18"/>
        <v>0</v>
      </c>
      <c r="P238" s="306">
        <f t="shared" si="19"/>
        <v>0</v>
      </c>
      <c r="Q238" s="101"/>
    </row>
    <row r="239" spans="2:17" ht="14.1" customHeight="1">
      <c r="B239" s="211"/>
      <c r="C239" s="307"/>
      <c r="D239" s="307"/>
      <c r="E239" s="307"/>
      <c r="F239" s="307"/>
      <c r="G239" s="307"/>
      <c r="H239" s="303">
        <f t="shared" si="15"/>
        <v>0</v>
      </c>
      <c r="I239" s="42"/>
      <c r="J239" s="17"/>
      <c r="K239" s="303">
        <f t="shared" si="16"/>
        <v>0</v>
      </c>
      <c r="L239" s="42"/>
      <c r="M239" s="170">
        <f t="shared" si="17"/>
        <v>0</v>
      </c>
      <c r="N239" s="307"/>
      <c r="O239" s="305">
        <f t="shared" si="18"/>
        <v>0</v>
      </c>
      <c r="P239" s="306">
        <f t="shared" si="19"/>
        <v>0</v>
      </c>
      <c r="Q239" s="101"/>
    </row>
    <row r="240" spans="2:17" ht="14.1" customHeight="1">
      <c r="B240" s="211"/>
      <c r="C240" s="307"/>
      <c r="D240" s="307"/>
      <c r="E240" s="307"/>
      <c r="F240" s="307"/>
      <c r="G240" s="307"/>
      <c r="H240" s="303">
        <f t="shared" si="15"/>
        <v>0</v>
      </c>
      <c r="I240" s="42"/>
      <c r="J240" s="17"/>
      <c r="K240" s="303">
        <f t="shared" si="16"/>
        <v>0</v>
      </c>
      <c r="L240" s="42"/>
      <c r="M240" s="170">
        <f t="shared" si="17"/>
        <v>0</v>
      </c>
      <c r="N240" s="307"/>
      <c r="O240" s="305">
        <f t="shared" si="18"/>
        <v>0</v>
      </c>
      <c r="P240" s="306">
        <f t="shared" si="19"/>
        <v>0</v>
      </c>
      <c r="Q240" s="101"/>
    </row>
    <row r="241" spans="2:17" ht="14.1" customHeight="1">
      <c r="B241" s="211"/>
      <c r="C241" s="307"/>
      <c r="D241" s="307"/>
      <c r="E241" s="307"/>
      <c r="F241" s="307"/>
      <c r="G241" s="307"/>
      <c r="H241" s="303">
        <f t="shared" si="15"/>
        <v>0</v>
      </c>
      <c r="I241" s="42"/>
      <c r="J241" s="17"/>
      <c r="K241" s="303">
        <f t="shared" si="16"/>
        <v>0</v>
      </c>
      <c r="L241" s="42"/>
      <c r="M241" s="170">
        <f t="shared" si="17"/>
        <v>0</v>
      </c>
      <c r="N241" s="307"/>
      <c r="O241" s="305">
        <f t="shared" si="18"/>
        <v>0</v>
      </c>
      <c r="P241" s="306">
        <f t="shared" si="19"/>
        <v>0</v>
      </c>
      <c r="Q241" s="101"/>
    </row>
    <row r="242" spans="2:17" ht="14.1" customHeight="1">
      <c r="B242" s="211"/>
      <c r="C242" s="307"/>
      <c r="D242" s="307"/>
      <c r="E242" s="307"/>
      <c r="F242" s="307"/>
      <c r="G242" s="307"/>
      <c r="H242" s="303">
        <f t="shared" si="15"/>
        <v>0</v>
      </c>
      <c r="I242" s="42"/>
      <c r="J242" s="17"/>
      <c r="K242" s="303">
        <f t="shared" si="16"/>
        <v>0</v>
      </c>
      <c r="L242" s="42"/>
      <c r="M242" s="170">
        <f t="shared" si="17"/>
        <v>0</v>
      </c>
      <c r="N242" s="307"/>
      <c r="O242" s="305">
        <f t="shared" si="18"/>
        <v>0</v>
      </c>
      <c r="P242" s="306">
        <f t="shared" si="19"/>
        <v>0</v>
      </c>
      <c r="Q242" s="101"/>
    </row>
    <row r="243" spans="2:17" ht="14.1" customHeight="1">
      <c r="B243" s="211"/>
      <c r="C243" s="307"/>
      <c r="D243" s="307"/>
      <c r="E243" s="307"/>
      <c r="F243" s="307"/>
      <c r="G243" s="307"/>
      <c r="H243" s="303">
        <f t="shared" si="15"/>
        <v>0</v>
      </c>
      <c r="I243" s="42"/>
      <c r="J243" s="17"/>
      <c r="K243" s="303">
        <f t="shared" si="16"/>
        <v>0</v>
      </c>
      <c r="L243" s="42"/>
      <c r="M243" s="170">
        <f t="shared" si="17"/>
        <v>0</v>
      </c>
      <c r="N243" s="307"/>
      <c r="O243" s="305">
        <f t="shared" si="18"/>
        <v>0</v>
      </c>
      <c r="P243" s="306">
        <f t="shared" si="19"/>
        <v>0</v>
      </c>
      <c r="Q243" s="101"/>
    </row>
    <row r="244" spans="2:17" ht="14.1" customHeight="1">
      <c r="B244" s="211"/>
      <c r="C244" s="307"/>
      <c r="D244" s="307"/>
      <c r="E244" s="307"/>
      <c r="F244" s="307"/>
      <c r="G244" s="307"/>
      <c r="H244" s="303">
        <f t="shared" si="15"/>
        <v>0</v>
      </c>
      <c r="I244" s="42"/>
      <c r="J244" s="17"/>
      <c r="K244" s="303">
        <f t="shared" si="16"/>
        <v>0</v>
      </c>
      <c r="L244" s="42"/>
      <c r="M244" s="170">
        <f t="shared" si="17"/>
        <v>0</v>
      </c>
      <c r="N244" s="307"/>
      <c r="O244" s="305">
        <f t="shared" si="18"/>
        <v>0</v>
      </c>
      <c r="P244" s="306">
        <f t="shared" si="19"/>
        <v>0</v>
      </c>
      <c r="Q244" s="101"/>
    </row>
    <row r="245" spans="2:17" ht="14.1" customHeight="1">
      <c r="B245" s="211"/>
      <c r="C245" s="307"/>
      <c r="D245" s="307"/>
      <c r="E245" s="307"/>
      <c r="F245" s="307"/>
      <c r="G245" s="307"/>
      <c r="H245" s="303">
        <f t="shared" si="15"/>
        <v>0</v>
      </c>
      <c r="I245" s="42"/>
      <c r="J245" s="17"/>
      <c r="K245" s="303">
        <f t="shared" si="16"/>
        <v>0</v>
      </c>
      <c r="L245" s="42"/>
      <c r="M245" s="170">
        <f t="shared" si="17"/>
        <v>0</v>
      </c>
      <c r="N245" s="307"/>
      <c r="O245" s="305">
        <f t="shared" si="18"/>
        <v>0</v>
      </c>
      <c r="P245" s="306">
        <f t="shared" si="19"/>
        <v>0</v>
      </c>
      <c r="Q245" s="101"/>
    </row>
    <row r="246" spans="2:17" ht="14.1" customHeight="1">
      <c r="B246" s="211"/>
      <c r="C246" s="307"/>
      <c r="D246" s="307"/>
      <c r="E246" s="307"/>
      <c r="F246" s="307"/>
      <c r="G246" s="307"/>
      <c r="H246" s="303">
        <f t="shared" si="15"/>
        <v>0</v>
      </c>
      <c r="I246" s="42"/>
      <c r="J246" s="17"/>
      <c r="K246" s="303">
        <f t="shared" si="16"/>
        <v>0</v>
      </c>
      <c r="L246" s="42"/>
      <c r="M246" s="170">
        <f t="shared" si="17"/>
        <v>0</v>
      </c>
      <c r="N246" s="307"/>
      <c r="O246" s="305">
        <f t="shared" si="18"/>
        <v>0</v>
      </c>
      <c r="P246" s="306">
        <f t="shared" si="19"/>
        <v>0</v>
      </c>
      <c r="Q246" s="101"/>
    </row>
    <row r="247" spans="2:17" ht="14.1" customHeight="1">
      <c r="B247" s="211"/>
      <c r="C247" s="307"/>
      <c r="D247" s="307"/>
      <c r="E247" s="307"/>
      <c r="F247" s="307"/>
      <c r="G247" s="307"/>
      <c r="H247" s="303">
        <f t="shared" si="15"/>
        <v>0</v>
      </c>
      <c r="I247" s="42"/>
      <c r="J247" s="17"/>
      <c r="K247" s="303">
        <f t="shared" si="16"/>
        <v>0</v>
      </c>
      <c r="L247" s="42"/>
      <c r="M247" s="170">
        <f t="shared" si="17"/>
        <v>0</v>
      </c>
      <c r="N247" s="307"/>
      <c r="O247" s="305">
        <f t="shared" si="18"/>
        <v>0</v>
      </c>
      <c r="P247" s="306">
        <f t="shared" si="19"/>
        <v>0</v>
      </c>
      <c r="Q247" s="101"/>
    </row>
    <row r="248" spans="2:17" ht="14.1" customHeight="1">
      <c r="B248" s="211"/>
      <c r="C248" s="307"/>
      <c r="D248" s="307"/>
      <c r="E248" s="307"/>
      <c r="F248" s="307"/>
      <c r="G248" s="307"/>
      <c r="H248" s="303">
        <f t="shared" si="15"/>
        <v>0</v>
      </c>
      <c r="I248" s="42"/>
      <c r="J248" s="17"/>
      <c r="K248" s="303">
        <f t="shared" si="16"/>
        <v>0</v>
      </c>
      <c r="L248" s="42"/>
      <c r="M248" s="170">
        <f t="shared" si="17"/>
        <v>0</v>
      </c>
      <c r="N248" s="307"/>
      <c r="O248" s="305">
        <f t="shared" si="18"/>
        <v>0</v>
      </c>
      <c r="P248" s="306">
        <f t="shared" si="19"/>
        <v>0</v>
      </c>
      <c r="Q248" s="101"/>
    </row>
    <row r="249" spans="2:17" ht="14.1" customHeight="1">
      <c r="B249" s="211"/>
      <c r="C249" s="307"/>
      <c r="D249" s="307"/>
      <c r="E249" s="307"/>
      <c r="F249" s="307"/>
      <c r="G249" s="307"/>
      <c r="H249" s="303">
        <f t="shared" si="15"/>
        <v>0</v>
      </c>
      <c r="I249" s="42"/>
      <c r="J249" s="17"/>
      <c r="K249" s="303">
        <f t="shared" si="16"/>
        <v>0</v>
      </c>
      <c r="L249" s="42"/>
      <c r="M249" s="170">
        <f t="shared" si="17"/>
        <v>0</v>
      </c>
      <c r="N249" s="307"/>
      <c r="O249" s="305">
        <f t="shared" si="18"/>
        <v>0</v>
      </c>
      <c r="P249" s="306">
        <f t="shared" si="19"/>
        <v>0</v>
      </c>
      <c r="Q249" s="101"/>
    </row>
    <row r="250" spans="2:17" ht="14.1" customHeight="1">
      <c r="B250" s="211"/>
      <c r="C250" s="307"/>
      <c r="D250" s="307"/>
      <c r="E250" s="307"/>
      <c r="F250" s="307"/>
      <c r="G250" s="307"/>
      <c r="H250" s="303">
        <f t="shared" si="15"/>
        <v>0</v>
      </c>
      <c r="I250" s="42"/>
      <c r="J250" s="17"/>
      <c r="K250" s="303">
        <f t="shared" si="16"/>
        <v>0</v>
      </c>
      <c r="L250" s="42"/>
      <c r="M250" s="170">
        <f t="shared" si="17"/>
        <v>0</v>
      </c>
      <c r="N250" s="307"/>
      <c r="O250" s="305">
        <f t="shared" si="18"/>
        <v>0</v>
      </c>
      <c r="P250" s="306">
        <f t="shared" si="19"/>
        <v>0</v>
      </c>
      <c r="Q250" s="101"/>
    </row>
    <row r="251" spans="2:17" ht="14.1" customHeight="1">
      <c r="B251" s="211"/>
      <c r="C251" s="307"/>
      <c r="D251" s="307"/>
      <c r="E251" s="307"/>
      <c r="F251" s="307"/>
      <c r="G251" s="307"/>
      <c r="H251" s="303">
        <f t="shared" si="15"/>
        <v>0</v>
      </c>
      <c r="I251" s="42"/>
      <c r="J251" s="17"/>
      <c r="K251" s="303">
        <f t="shared" si="16"/>
        <v>0</v>
      </c>
      <c r="L251" s="42"/>
      <c r="M251" s="170">
        <f t="shared" si="17"/>
        <v>0</v>
      </c>
      <c r="N251" s="307"/>
      <c r="O251" s="305">
        <f t="shared" si="18"/>
        <v>0</v>
      </c>
      <c r="P251" s="306">
        <f t="shared" si="19"/>
        <v>0</v>
      </c>
      <c r="Q251" s="101"/>
    </row>
    <row r="252" spans="2:17" ht="14.1" customHeight="1">
      <c r="B252" s="211"/>
      <c r="C252" s="307"/>
      <c r="D252" s="307"/>
      <c r="E252" s="307"/>
      <c r="F252" s="307"/>
      <c r="G252" s="307"/>
      <c r="H252" s="303">
        <f t="shared" si="15"/>
        <v>0</v>
      </c>
      <c r="I252" s="42"/>
      <c r="J252" s="17"/>
      <c r="K252" s="303">
        <f t="shared" si="16"/>
        <v>0</v>
      </c>
      <c r="L252" s="42"/>
      <c r="M252" s="170">
        <f t="shared" si="17"/>
        <v>0</v>
      </c>
      <c r="N252" s="307"/>
      <c r="O252" s="305">
        <f t="shared" si="18"/>
        <v>0</v>
      </c>
      <c r="P252" s="306">
        <f t="shared" si="19"/>
        <v>0</v>
      </c>
      <c r="Q252" s="101"/>
    </row>
    <row r="253" spans="2:17" ht="14.1" customHeight="1">
      <c r="B253" s="211"/>
      <c r="C253" s="307"/>
      <c r="D253" s="307"/>
      <c r="E253" s="307"/>
      <c r="F253" s="307"/>
      <c r="G253" s="307"/>
      <c r="H253" s="303">
        <f t="shared" si="15"/>
        <v>0</v>
      </c>
      <c r="I253" s="42"/>
      <c r="J253" s="17"/>
      <c r="K253" s="303">
        <f t="shared" si="16"/>
        <v>0</v>
      </c>
      <c r="L253" s="42"/>
      <c r="M253" s="170">
        <f t="shared" si="17"/>
        <v>0</v>
      </c>
      <c r="N253" s="307"/>
      <c r="O253" s="305">
        <f t="shared" si="18"/>
        <v>0</v>
      </c>
      <c r="P253" s="306">
        <f t="shared" si="19"/>
        <v>0</v>
      </c>
      <c r="Q253" s="101"/>
    </row>
    <row r="254" spans="2:17" ht="14.1" customHeight="1">
      <c r="B254" s="211"/>
      <c r="C254" s="307"/>
      <c r="D254" s="307"/>
      <c r="E254" s="307"/>
      <c r="F254" s="307"/>
      <c r="G254" s="307"/>
      <c r="H254" s="303">
        <f t="shared" si="15"/>
        <v>0</v>
      </c>
      <c r="I254" s="42"/>
      <c r="J254" s="17"/>
      <c r="K254" s="303">
        <f t="shared" si="16"/>
        <v>0</v>
      </c>
      <c r="L254" s="42"/>
      <c r="M254" s="170">
        <f t="shared" si="17"/>
        <v>0</v>
      </c>
      <c r="N254" s="307"/>
      <c r="O254" s="305">
        <f t="shared" si="18"/>
        <v>0</v>
      </c>
      <c r="P254" s="306">
        <f t="shared" si="19"/>
        <v>0</v>
      </c>
      <c r="Q254" s="101"/>
    </row>
    <row r="255" spans="2:17" ht="14.1" customHeight="1">
      <c r="B255" s="211"/>
      <c r="C255" s="307"/>
      <c r="D255" s="307"/>
      <c r="E255" s="307"/>
      <c r="F255" s="307"/>
      <c r="G255" s="307"/>
      <c r="H255" s="303">
        <f t="shared" si="15"/>
        <v>0</v>
      </c>
      <c r="I255" s="42"/>
      <c r="J255" s="17"/>
      <c r="K255" s="303">
        <f t="shared" si="16"/>
        <v>0</v>
      </c>
      <c r="L255" s="42"/>
      <c r="M255" s="170">
        <f t="shared" si="17"/>
        <v>0</v>
      </c>
      <c r="N255" s="307"/>
      <c r="O255" s="305">
        <f t="shared" si="18"/>
        <v>0</v>
      </c>
      <c r="P255" s="306">
        <f t="shared" si="19"/>
        <v>0</v>
      </c>
      <c r="Q255" s="101"/>
    </row>
    <row r="256" spans="2:17" ht="14.1" customHeight="1">
      <c r="B256" s="211"/>
      <c r="C256" s="307"/>
      <c r="D256" s="307"/>
      <c r="E256" s="307"/>
      <c r="F256" s="307"/>
      <c r="G256" s="307"/>
      <c r="H256" s="303">
        <f t="shared" si="15"/>
        <v>0</v>
      </c>
      <c r="I256" s="42"/>
      <c r="J256" s="17"/>
      <c r="K256" s="303">
        <f t="shared" si="16"/>
        <v>0</v>
      </c>
      <c r="L256" s="42"/>
      <c r="M256" s="170">
        <f t="shared" si="17"/>
        <v>0</v>
      </c>
      <c r="N256" s="307"/>
      <c r="O256" s="305">
        <f t="shared" si="18"/>
        <v>0</v>
      </c>
      <c r="P256" s="306">
        <f t="shared" si="19"/>
        <v>0</v>
      </c>
      <c r="Q256" s="101"/>
    </row>
    <row r="257" spans="1:19" ht="14.1" customHeight="1">
      <c r="B257" s="211"/>
      <c r="C257" s="307"/>
      <c r="D257" s="307"/>
      <c r="E257" s="307"/>
      <c r="F257" s="307"/>
      <c r="G257" s="307"/>
      <c r="H257" s="303">
        <f t="shared" si="15"/>
        <v>0</v>
      </c>
      <c r="I257" s="42"/>
      <c r="J257" s="17"/>
      <c r="K257" s="303">
        <f t="shared" si="16"/>
        <v>0</v>
      </c>
      <c r="L257" s="42"/>
      <c r="M257" s="170">
        <f t="shared" si="17"/>
        <v>0</v>
      </c>
      <c r="N257" s="307"/>
      <c r="O257" s="305">
        <f t="shared" si="18"/>
        <v>0</v>
      </c>
      <c r="P257" s="306">
        <f t="shared" si="19"/>
        <v>0</v>
      </c>
      <c r="Q257" s="101"/>
    </row>
    <row r="258" spans="1:19" ht="14.1" customHeight="1">
      <c r="B258" s="211"/>
      <c r="C258" s="307"/>
      <c r="D258" s="307"/>
      <c r="E258" s="307"/>
      <c r="F258" s="307"/>
      <c r="G258" s="307"/>
      <c r="H258" s="303">
        <f t="shared" si="15"/>
        <v>0</v>
      </c>
      <c r="I258" s="42"/>
      <c r="J258" s="17"/>
      <c r="K258" s="303">
        <f t="shared" si="16"/>
        <v>0</v>
      </c>
      <c r="L258" s="42"/>
      <c r="M258" s="170">
        <f t="shared" si="17"/>
        <v>0</v>
      </c>
      <c r="N258" s="307"/>
      <c r="O258" s="305">
        <f t="shared" si="18"/>
        <v>0</v>
      </c>
      <c r="P258" s="306">
        <f t="shared" si="19"/>
        <v>0</v>
      </c>
      <c r="Q258" s="101"/>
    </row>
    <row r="259" spans="1:19" ht="14.1" customHeight="1">
      <c r="B259" s="211"/>
      <c r="C259" s="307"/>
      <c r="D259" s="307"/>
      <c r="E259" s="307"/>
      <c r="F259" s="307"/>
      <c r="G259" s="307"/>
      <c r="H259" s="303">
        <f t="shared" si="15"/>
        <v>0</v>
      </c>
      <c r="I259" s="42"/>
      <c r="J259" s="17"/>
      <c r="K259" s="303">
        <f t="shared" si="16"/>
        <v>0</v>
      </c>
      <c r="L259" s="42"/>
      <c r="M259" s="170">
        <f t="shared" si="17"/>
        <v>0</v>
      </c>
      <c r="N259" s="307"/>
      <c r="O259" s="305">
        <f t="shared" si="18"/>
        <v>0</v>
      </c>
      <c r="P259" s="306">
        <f t="shared" si="19"/>
        <v>0</v>
      </c>
      <c r="Q259" s="101"/>
    </row>
    <row r="260" spans="1:19" ht="14.1" customHeight="1">
      <c r="B260" s="211"/>
      <c r="C260" s="307"/>
      <c r="D260" s="307"/>
      <c r="E260" s="307"/>
      <c r="F260" s="307"/>
      <c r="G260" s="307"/>
      <c r="H260" s="303">
        <f t="shared" si="15"/>
        <v>0</v>
      </c>
      <c r="I260" s="42"/>
      <c r="J260" s="17"/>
      <c r="K260" s="303">
        <f t="shared" si="16"/>
        <v>0</v>
      </c>
      <c r="L260" s="42"/>
      <c r="M260" s="170">
        <f t="shared" si="17"/>
        <v>0</v>
      </c>
      <c r="N260" s="307"/>
      <c r="O260" s="305">
        <f t="shared" si="18"/>
        <v>0</v>
      </c>
      <c r="P260" s="306">
        <f t="shared" si="19"/>
        <v>0</v>
      </c>
      <c r="Q260" s="101"/>
    </row>
    <row r="261" spans="1:19" ht="14.1" customHeight="1">
      <c r="B261" s="211"/>
      <c r="C261" s="307"/>
      <c r="D261" s="307"/>
      <c r="E261" s="307"/>
      <c r="F261" s="307"/>
      <c r="G261" s="307"/>
      <c r="H261" s="303">
        <f t="shared" si="15"/>
        <v>0</v>
      </c>
      <c r="I261" s="42"/>
      <c r="J261" s="17"/>
      <c r="K261" s="303">
        <f t="shared" si="16"/>
        <v>0</v>
      </c>
      <c r="L261" s="42"/>
      <c r="M261" s="170">
        <f t="shared" si="17"/>
        <v>0</v>
      </c>
      <c r="N261" s="307"/>
      <c r="O261" s="305">
        <f t="shared" si="18"/>
        <v>0</v>
      </c>
      <c r="P261" s="306">
        <f t="shared" si="19"/>
        <v>0</v>
      </c>
      <c r="Q261" s="101"/>
    </row>
    <row r="262" spans="1:19" ht="15" customHeight="1">
      <c r="B262" s="209"/>
      <c r="C262" s="318"/>
      <c r="D262" s="318"/>
      <c r="E262" s="318"/>
      <c r="F262" s="318"/>
      <c r="G262" s="318"/>
      <c r="H262" s="308">
        <f t="shared" si="15"/>
        <v>0</v>
      </c>
      <c r="I262" s="42"/>
      <c r="J262" s="144"/>
      <c r="K262" s="308">
        <f t="shared" si="16"/>
        <v>0</v>
      </c>
      <c r="L262" s="42"/>
      <c r="M262" s="309">
        <f t="shared" si="17"/>
        <v>0</v>
      </c>
      <c r="N262" s="318"/>
      <c r="O262" s="310">
        <f t="shared" si="18"/>
        <v>0</v>
      </c>
      <c r="P262" s="311">
        <f t="shared" si="19"/>
        <v>0</v>
      </c>
      <c r="Q262" s="319"/>
    </row>
    <row r="263" spans="1:19" ht="15" customHeight="1">
      <c r="B263" s="312" t="s">
        <v>763</v>
      </c>
      <c r="C263" s="313">
        <f>SUM(C13:C262)</f>
        <v>2203.9197625770958</v>
      </c>
      <c r="D263" s="313">
        <f>SUM(D13:D262)</f>
        <v>0</v>
      </c>
      <c r="E263" s="313">
        <f>SUM(E13:E262)</f>
        <v>0</v>
      </c>
      <c r="F263" s="313">
        <f>SUM(F13:F262)</f>
        <v>1891.8919860800004</v>
      </c>
      <c r="G263" s="314">
        <f>SUM(G13:G262)</f>
        <v>1836.7883359999998</v>
      </c>
      <c r="H263" s="317"/>
      <c r="J263" s="320"/>
      <c r="K263" s="110"/>
      <c r="M263" s="321"/>
      <c r="N263" s="315">
        <f>SUM(N13:N262)</f>
        <v>5360.3800060449685</v>
      </c>
      <c r="O263" s="322"/>
      <c r="P263" s="315">
        <f>SUM(P13:P262)</f>
        <v>0.93738165307144516</v>
      </c>
      <c r="Q263" s="315">
        <f>(1-P263)*100</f>
        <v>6.2618346928554836</v>
      </c>
      <c r="R263" s="316">
        <f>1-SUM(O13:O262)</f>
        <v>0.66195214770643629</v>
      </c>
      <c r="S263" s="32"/>
    </row>
    <row r="264" spans="1:19" ht="14.1" customHeight="1">
      <c r="B264" s="41"/>
      <c r="C264" s="41"/>
      <c r="D264" s="41"/>
      <c r="E264" s="41"/>
      <c r="F264" s="41"/>
      <c r="G264" s="41"/>
      <c r="N264" s="41"/>
      <c r="P264" s="41"/>
      <c r="Q264" s="41"/>
      <c r="R264" s="41"/>
    </row>
    <row r="265" spans="1:19" ht="14.1" customHeight="1"/>
    <row r="266" spans="1:19" ht="14.1" customHeight="1"/>
    <row r="267" spans="1:19" ht="15" customHeight="1" thickBot="1"/>
    <row r="268" spans="1:19" ht="14.1" customHeight="1">
      <c r="A268" s="508" t="s">
        <v>147</v>
      </c>
      <c r="B268" s="509"/>
      <c r="C268" s="509" t="s">
        <v>42</v>
      </c>
      <c r="D268" s="509"/>
      <c r="E268" s="509"/>
      <c r="F268" s="511"/>
      <c r="G268" s="31"/>
    </row>
    <row r="269" spans="1:19" ht="14.1" customHeight="1">
      <c r="A269" s="512"/>
      <c r="F269" s="504"/>
      <c r="G269" s="31"/>
    </row>
    <row r="270" spans="1:19" ht="14.1" customHeight="1">
      <c r="A270" s="512" t="s">
        <v>43</v>
      </c>
      <c r="C270" s="513" t="s">
        <v>42</v>
      </c>
      <c r="F270" s="504"/>
      <c r="G270" s="31"/>
    </row>
    <row r="271" spans="1:19" ht="14.1" customHeight="1">
      <c r="A271" s="512"/>
      <c r="F271" s="504"/>
      <c r="G271" s="31"/>
    </row>
    <row r="272" spans="1:19" ht="15" customHeight="1" thickBot="1">
      <c r="A272" s="514" t="s">
        <v>292</v>
      </c>
      <c r="B272" s="515"/>
      <c r="C272" s="515" t="s">
        <v>42</v>
      </c>
      <c r="D272" s="516">
        <v>45783</v>
      </c>
      <c r="E272" s="506"/>
      <c r="F272" s="507"/>
      <c r="G272" s="31"/>
    </row>
    <row r="273" spans="1:6" ht="14.1" customHeight="1">
      <c r="A273" s="31"/>
      <c r="B273" s="31"/>
      <c r="C273" s="31"/>
      <c r="D273" s="31"/>
      <c r="E273" s="31"/>
      <c r="F273" s="31"/>
    </row>
    <row r="274" spans="1:6" ht="14.1" customHeight="1"/>
    <row r="275" spans="1:6" ht="14.1" customHeight="1"/>
  </sheetData>
  <mergeCells count="17">
    <mergeCell ref="R10:R12"/>
    <mergeCell ref="P10:P12"/>
    <mergeCell ref="N10:N12"/>
    <mergeCell ref="M10:M12"/>
    <mergeCell ref="A7:G7"/>
    <mergeCell ref="A6:G6"/>
    <mergeCell ref="J10:J12"/>
    <mergeCell ref="B10:B12"/>
    <mergeCell ref="Q10:Q12"/>
    <mergeCell ref="K10:K12"/>
    <mergeCell ref="O10:O12"/>
    <mergeCell ref="E10:E12"/>
    <mergeCell ref="F10:F12"/>
    <mergeCell ref="C10:C12"/>
    <mergeCell ref="D10:D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59.42578125" customWidth="1"/>
    <col min="3" max="3" width="20.7109375" customWidth="1"/>
    <col min="4" max="4" width="17.28515625" customWidth="1"/>
    <col min="5" max="5" width="12.7109375" customWidth="1"/>
    <col min="6" max="6" width="20.5703125" customWidth="1"/>
    <col min="7" max="7" width="21.7109375" customWidth="1"/>
    <col min="8" max="8" width="19" customWidth="1"/>
    <col min="9" max="9" width="1" customWidth="1"/>
    <col min="10" max="10" width="15.28515625" customWidth="1"/>
    <col min="11" max="11" width="12" customWidth="1"/>
    <col min="12" max="12" width="1.7109375" customWidth="1"/>
    <col min="13" max="13" width="25.28515625" customWidth="1"/>
    <col min="14" max="14" width="12.7109375" customWidth="1"/>
    <col min="15" max="15" width="25.28515625" customWidth="1"/>
    <col min="16" max="16" width="27.42578125" customWidth="1"/>
    <col min="17" max="17" width="13" customWidth="1"/>
    <col min="18" max="18" width="16.42578125" customWidth="1"/>
    <col min="19" max="19" width="9.5703125" customWidth="1"/>
  </cols>
  <sheetData>
    <row r="1" spans="1:19" ht="22.5" customHeight="1">
      <c r="A1" s="487" t="s">
        <v>0</v>
      </c>
    </row>
    <row r="2" spans="1:19" ht="22.5" customHeight="1"/>
    <row r="3" spans="1:19" ht="22.5" customHeight="1">
      <c r="A3" s="483" t="s">
        <v>1</v>
      </c>
    </row>
    <row r="4" spans="1:19" ht="17.649999999999999" customHeight="1">
      <c r="A4" s="35"/>
      <c r="B4" s="122"/>
      <c r="C4" s="1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ht="18.399999999999999" customHeight="1"/>
    <row r="6" spans="1:19" ht="22.5" customHeight="1">
      <c r="A6" s="676" t="s">
        <v>2</v>
      </c>
      <c r="B6" s="677"/>
      <c r="C6" s="677"/>
      <c r="D6" s="677"/>
      <c r="E6" s="677"/>
      <c r="F6" s="677"/>
      <c r="G6" s="678"/>
      <c r="H6" s="32"/>
    </row>
    <row r="7" spans="1:19" ht="23.25" customHeight="1">
      <c r="A7" s="695" t="s">
        <v>1074</v>
      </c>
      <c r="B7" s="696"/>
      <c r="C7" s="696"/>
      <c r="D7" s="696"/>
      <c r="E7" s="696"/>
      <c r="F7" s="696"/>
      <c r="G7" s="697"/>
      <c r="H7" s="32"/>
    </row>
    <row r="8" spans="1:19" ht="17.649999999999999" customHeight="1">
      <c r="A8" s="40"/>
      <c r="B8" s="104"/>
      <c r="C8" s="104"/>
      <c r="D8" s="104"/>
      <c r="E8" s="104"/>
      <c r="F8" s="104"/>
      <c r="G8" s="104"/>
    </row>
    <row r="9" spans="1:19" ht="17.649999999999999" customHeight="1">
      <c r="B9" s="289">
        <v>1</v>
      </c>
      <c r="C9" s="290">
        <v>2</v>
      </c>
      <c r="D9" s="290">
        <v>3</v>
      </c>
      <c r="E9" s="290">
        <v>4</v>
      </c>
      <c r="F9" s="290">
        <v>5</v>
      </c>
      <c r="G9" s="290">
        <v>6</v>
      </c>
      <c r="H9" s="291">
        <v>7</v>
      </c>
      <c r="I9" s="42"/>
      <c r="J9" s="292">
        <v>8</v>
      </c>
      <c r="K9" s="293">
        <v>9</v>
      </c>
      <c r="L9" s="42"/>
      <c r="M9" s="289">
        <v>10</v>
      </c>
      <c r="N9" s="290">
        <v>11</v>
      </c>
      <c r="O9" s="290">
        <v>12</v>
      </c>
      <c r="P9" s="290">
        <v>13</v>
      </c>
      <c r="Q9" s="291">
        <v>14</v>
      </c>
      <c r="R9" s="294">
        <v>15</v>
      </c>
      <c r="S9" s="32"/>
    </row>
    <row r="10" spans="1:19" ht="13.35" customHeight="1">
      <c r="B10" s="681" t="s">
        <v>871</v>
      </c>
      <c r="C10" s="689" t="s">
        <v>872</v>
      </c>
      <c r="D10" s="689" t="s">
        <v>873</v>
      </c>
      <c r="E10" s="689" t="s">
        <v>874</v>
      </c>
      <c r="F10" s="689" t="s">
        <v>875</v>
      </c>
      <c r="G10" s="689" t="s">
        <v>876</v>
      </c>
      <c r="H10" s="684" t="s">
        <v>877</v>
      </c>
      <c r="I10" s="42"/>
      <c r="J10" s="679" t="s">
        <v>878</v>
      </c>
      <c r="K10" s="687" t="s">
        <v>879</v>
      </c>
      <c r="L10" s="42"/>
      <c r="M10" s="681" t="s">
        <v>880</v>
      </c>
      <c r="N10" s="689" t="s">
        <v>881</v>
      </c>
      <c r="O10" s="689" t="s">
        <v>882</v>
      </c>
      <c r="P10" s="689" t="s">
        <v>883</v>
      </c>
      <c r="Q10" s="684" t="s">
        <v>825</v>
      </c>
      <c r="R10" s="692" t="s">
        <v>838</v>
      </c>
      <c r="S10" s="32"/>
    </row>
    <row r="11" spans="1:19" ht="13.35" customHeight="1">
      <c r="B11" s="682"/>
      <c r="C11" s="690"/>
      <c r="D11" s="690"/>
      <c r="E11" s="690"/>
      <c r="F11" s="690"/>
      <c r="G11" s="690"/>
      <c r="H11" s="685"/>
      <c r="I11" s="42"/>
      <c r="J11" s="679"/>
      <c r="K11" s="687"/>
      <c r="L11" s="42"/>
      <c r="M11" s="682"/>
      <c r="N11" s="690"/>
      <c r="O11" s="690"/>
      <c r="P11" s="690"/>
      <c r="Q11" s="685"/>
      <c r="R11" s="693"/>
      <c r="S11" s="32"/>
    </row>
    <row r="12" spans="1:19" ht="14.1" customHeight="1">
      <c r="B12" s="683"/>
      <c r="C12" s="691"/>
      <c r="D12" s="691"/>
      <c r="E12" s="691"/>
      <c r="F12" s="691"/>
      <c r="G12" s="691"/>
      <c r="H12" s="686"/>
      <c r="I12" s="42"/>
      <c r="J12" s="680"/>
      <c r="K12" s="688"/>
      <c r="L12" s="42"/>
      <c r="M12" s="683"/>
      <c r="N12" s="691"/>
      <c r="O12" s="691"/>
      <c r="P12" s="691"/>
      <c r="Q12" s="686"/>
      <c r="R12" s="694"/>
      <c r="S12" s="32"/>
    </row>
    <row r="13" spans="1:19" ht="14.1" customHeight="1">
      <c r="B13" s="295" t="s">
        <v>884</v>
      </c>
      <c r="C13" s="296">
        <v>43.922306890563398</v>
      </c>
      <c r="D13" s="234">
        <v>0</v>
      </c>
      <c r="E13" s="234">
        <v>0</v>
      </c>
      <c r="F13" s="296">
        <v>35.418556440000003</v>
      </c>
      <c r="G13" s="296">
        <v>34.386947999999997</v>
      </c>
      <c r="H13" s="297">
        <f t="shared" ref="H13:H76" si="0">+C13+D13-E13-F13</f>
        <v>8.5037504505633947</v>
      </c>
      <c r="I13" s="42"/>
      <c r="J13" s="298">
        <v>2.8334845151999999</v>
      </c>
      <c r="K13" s="297">
        <f t="shared" ref="K13:K76" si="1">+H13-J13</f>
        <v>5.6702659353633944</v>
      </c>
      <c r="L13" s="42"/>
      <c r="M13" s="183">
        <f t="shared" ref="M13:M76" si="2">+IF(ISERROR(K13/(F13+J13)),0,K13/(F13+J13))</f>
        <v>0.14823433714306361</v>
      </c>
      <c r="N13" s="296">
        <v>95.710892118669904</v>
      </c>
      <c r="O13" s="299">
        <f t="shared" ref="O13:O76" si="3">IF(K13&lt;0,N13/$N$263,0)</f>
        <v>0</v>
      </c>
      <c r="P13" s="300">
        <f t="shared" ref="P13:P76" si="4">(M13^2*O13)*100</f>
        <v>0</v>
      </c>
      <c r="Q13" s="317"/>
      <c r="R13" s="41"/>
    </row>
    <row r="14" spans="1:19" ht="14.1" customHeight="1">
      <c r="B14" s="211" t="s">
        <v>885</v>
      </c>
      <c r="C14" s="301">
        <v>12.888327331886</v>
      </c>
      <c r="D14" s="302">
        <v>0</v>
      </c>
      <c r="E14" s="302">
        <v>0</v>
      </c>
      <c r="F14" s="301">
        <v>9.9046736400000004</v>
      </c>
      <c r="G14" s="301">
        <v>9.6161879999999993</v>
      </c>
      <c r="H14" s="303">
        <f t="shared" si="0"/>
        <v>2.9836536918859995</v>
      </c>
      <c r="I14" s="42"/>
      <c r="J14" s="304">
        <v>0.79237389120000001</v>
      </c>
      <c r="K14" s="303">
        <f t="shared" si="1"/>
        <v>2.1912798006859995</v>
      </c>
      <c r="L14" s="42"/>
      <c r="M14" s="170">
        <f t="shared" si="2"/>
        <v>0.20484902907037755</v>
      </c>
      <c r="N14" s="301">
        <v>41.734113003354302</v>
      </c>
      <c r="O14" s="305">
        <f t="shared" si="3"/>
        <v>0</v>
      </c>
      <c r="P14" s="306">
        <f t="shared" si="4"/>
        <v>0</v>
      </c>
      <c r="Q14" s="101"/>
    </row>
    <row r="15" spans="1:19" ht="14.1" customHeight="1">
      <c r="B15" s="211" t="s">
        <v>886</v>
      </c>
      <c r="C15" s="301">
        <v>96.136881944144406</v>
      </c>
      <c r="D15" s="302">
        <v>0</v>
      </c>
      <c r="E15" s="302">
        <v>0</v>
      </c>
      <c r="F15" s="301">
        <v>98.494833560000004</v>
      </c>
      <c r="G15" s="301">
        <v>95.626052000000001</v>
      </c>
      <c r="H15" s="303">
        <f t="shared" si="0"/>
        <v>-2.3579516158555975</v>
      </c>
      <c r="I15" s="42"/>
      <c r="J15" s="304">
        <v>7.8795866847999996</v>
      </c>
      <c r="K15" s="303">
        <f t="shared" si="1"/>
        <v>-10.237538300655597</v>
      </c>
      <c r="L15" s="42"/>
      <c r="M15" s="170">
        <f t="shared" si="2"/>
        <v>-9.6240602553658072E-2</v>
      </c>
      <c r="N15" s="301">
        <v>302.18460754231597</v>
      </c>
      <c r="O15" s="305">
        <f t="shared" si="3"/>
        <v>5.6373728579231057E-2</v>
      </c>
      <c r="P15" s="306">
        <f t="shared" si="4"/>
        <v>5.2214776934479637E-2</v>
      </c>
      <c r="Q15" s="101"/>
    </row>
    <row r="16" spans="1:19" ht="14.1" customHeight="1">
      <c r="B16" s="211" t="s">
        <v>887</v>
      </c>
      <c r="C16" s="301">
        <v>24.2661396920202</v>
      </c>
      <c r="D16" s="302">
        <v>0</v>
      </c>
      <c r="E16" s="302">
        <v>0</v>
      </c>
      <c r="F16" s="301">
        <v>17.810762059999998</v>
      </c>
      <c r="G16" s="301">
        <v>17.292002</v>
      </c>
      <c r="H16" s="303">
        <f t="shared" si="0"/>
        <v>6.4553776320202019</v>
      </c>
      <c r="I16" s="42"/>
      <c r="J16" s="304">
        <v>1.4248609647999999</v>
      </c>
      <c r="K16" s="303">
        <f t="shared" si="1"/>
        <v>5.0305166672202022</v>
      </c>
      <c r="L16" s="42"/>
      <c r="M16" s="170">
        <f t="shared" si="2"/>
        <v>0.26152085953932896</v>
      </c>
      <c r="N16" s="301">
        <v>56.953054616547099</v>
      </c>
      <c r="O16" s="305">
        <f t="shared" si="3"/>
        <v>0</v>
      </c>
      <c r="P16" s="306">
        <f t="shared" si="4"/>
        <v>0</v>
      </c>
      <c r="Q16" s="101"/>
    </row>
    <row r="17" spans="2:17" ht="14.1" customHeight="1">
      <c r="B17" s="211" t="s">
        <v>888</v>
      </c>
      <c r="C17" s="301">
        <v>2.9926155106122501</v>
      </c>
      <c r="D17" s="302">
        <v>0</v>
      </c>
      <c r="E17" s="302">
        <v>0</v>
      </c>
      <c r="F17" s="301">
        <v>5.6683379800000004</v>
      </c>
      <c r="G17" s="301">
        <v>4.6090660000000003</v>
      </c>
      <c r="H17" s="303">
        <f t="shared" si="0"/>
        <v>-2.6757224693877504</v>
      </c>
      <c r="I17" s="42"/>
      <c r="J17" s="304">
        <v>0.475165111298957</v>
      </c>
      <c r="K17" s="303">
        <f t="shared" si="1"/>
        <v>-3.1508875806867076</v>
      </c>
      <c r="L17" s="42"/>
      <c r="M17" s="170">
        <f t="shared" si="2"/>
        <v>-0.51288125583420141</v>
      </c>
      <c r="N17" s="301">
        <v>8.2883829695896694</v>
      </c>
      <c r="O17" s="305">
        <f t="shared" si="3"/>
        <v>1.5462304837050274E-3</v>
      </c>
      <c r="P17" s="306">
        <f t="shared" si="4"/>
        <v>4.0673157236729998E-2</v>
      </c>
      <c r="Q17" s="101"/>
    </row>
    <row r="18" spans="2:17" ht="14.1" customHeight="1">
      <c r="B18" s="211" t="s">
        <v>889</v>
      </c>
      <c r="C18" s="301">
        <v>0.29682845076530601</v>
      </c>
      <c r="D18" s="302">
        <v>0</v>
      </c>
      <c r="E18" s="302">
        <v>0</v>
      </c>
      <c r="F18" s="301">
        <v>0.1236</v>
      </c>
      <c r="G18" s="301">
        <v>0.12</v>
      </c>
      <c r="H18" s="303">
        <f t="shared" si="0"/>
        <v>0.17322845076530602</v>
      </c>
      <c r="I18" s="42"/>
      <c r="J18" s="304">
        <v>9.8879999999999992E-3</v>
      </c>
      <c r="K18" s="303">
        <f t="shared" si="1"/>
        <v>0.16334045076530601</v>
      </c>
      <c r="L18" s="42"/>
      <c r="M18" s="170">
        <f t="shared" si="2"/>
        <v>1.2236339653400008</v>
      </c>
      <c r="N18" s="301">
        <v>0.34246970415841499</v>
      </c>
      <c r="O18" s="305">
        <f t="shared" si="3"/>
        <v>0</v>
      </c>
      <c r="P18" s="306">
        <f t="shared" si="4"/>
        <v>0</v>
      </c>
      <c r="Q18" s="101"/>
    </row>
    <row r="19" spans="2:17" ht="14.1" customHeight="1">
      <c r="B19" s="211" t="s">
        <v>890</v>
      </c>
      <c r="C19" s="301">
        <v>0.18</v>
      </c>
      <c r="D19" s="302">
        <v>0</v>
      </c>
      <c r="E19" s="302">
        <v>0</v>
      </c>
      <c r="F19" s="301">
        <v>0.23457226</v>
      </c>
      <c r="G19" s="301">
        <v>0.174342</v>
      </c>
      <c r="H19" s="303">
        <f t="shared" si="0"/>
        <v>-5.4572260000000011E-2</v>
      </c>
      <c r="I19" s="42"/>
      <c r="J19" s="304">
        <v>2.1163316342296901E-2</v>
      </c>
      <c r="K19" s="303">
        <f t="shared" si="1"/>
        <v>-7.5735576342296912E-2</v>
      </c>
      <c r="L19" s="42"/>
      <c r="M19" s="170">
        <f t="shared" si="2"/>
        <v>-0.29614798779864077</v>
      </c>
      <c r="N19" s="301">
        <v>0.39954798818481702</v>
      </c>
      <c r="O19" s="305">
        <f t="shared" si="3"/>
        <v>7.4537250667721627E-5</v>
      </c>
      <c r="P19" s="306">
        <f t="shared" si="4"/>
        <v>6.5371875042545351E-4</v>
      </c>
      <c r="Q19" s="101"/>
    </row>
    <row r="20" spans="2:17" ht="14.1" customHeight="1">
      <c r="B20" s="211" t="s">
        <v>891</v>
      </c>
      <c r="C20" s="301">
        <v>23.871597683540799</v>
      </c>
      <c r="D20" s="302">
        <v>0</v>
      </c>
      <c r="E20" s="302">
        <v>0</v>
      </c>
      <c r="F20" s="301">
        <v>26.197217760000001</v>
      </c>
      <c r="G20" s="301">
        <v>25.434191999999999</v>
      </c>
      <c r="H20" s="303">
        <f t="shared" si="0"/>
        <v>-2.3256200764592023</v>
      </c>
      <c r="I20" s="42"/>
      <c r="J20" s="304">
        <v>2.0957774208000002</v>
      </c>
      <c r="K20" s="303">
        <f t="shared" si="1"/>
        <v>-4.4213974972592025</v>
      </c>
      <c r="L20" s="42"/>
      <c r="M20" s="170">
        <f t="shared" si="2"/>
        <v>-0.15627180752710201</v>
      </c>
      <c r="N20" s="301">
        <v>71.857140406013897</v>
      </c>
      <c r="O20" s="305">
        <f t="shared" si="3"/>
        <v>1.3405232525488807E-2</v>
      </c>
      <c r="P20" s="306">
        <f t="shared" si="4"/>
        <v>3.2736754575804702E-2</v>
      </c>
      <c r="Q20" s="101"/>
    </row>
    <row r="21" spans="2:17" ht="14.1" customHeight="1">
      <c r="B21" s="211" t="s">
        <v>892</v>
      </c>
      <c r="C21" s="301">
        <v>116.285534</v>
      </c>
      <c r="D21" s="302">
        <v>0</v>
      </c>
      <c r="E21" s="302">
        <v>0</v>
      </c>
      <c r="F21" s="301">
        <v>110.66711375</v>
      </c>
      <c r="G21" s="301">
        <v>96.149625</v>
      </c>
      <c r="H21" s="303">
        <f t="shared" si="0"/>
        <v>5.6184202499999998</v>
      </c>
      <c r="I21" s="42"/>
      <c r="J21" s="304">
        <v>8.8533691000000001</v>
      </c>
      <c r="K21" s="303">
        <f t="shared" si="1"/>
        <v>-3.2349488500000003</v>
      </c>
      <c r="L21" s="42"/>
      <c r="M21" s="170">
        <f t="shared" si="2"/>
        <v>-2.7066062425968526E-2</v>
      </c>
      <c r="N21" s="301">
        <v>351.10304249384302</v>
      </c>
      <c r="O21" s="305">
        <f t="shared" si="3"/>
        <v>6.5499655266585521E-2</v>
      </c>
      <c r="P21" s="306">
        <f t="shared" si="4"/>
        <v>4.7983196116685211E-3</v>
      </c>
      <c r="Q21" s="101"/>
    </row>
    <row r="22" spans="2:17" ht="14.1" customHeight="1">
      <c r="B22" s="211" t="s">
        <v>893</v>
      </c>
      <c r="C22" s="301">
        <v>1.8</v>
      </c>
      <c r="D22" s="302">
        <v>0</v>
      </c>
      <c r="E22" s="302">
        <v>0</v>
      </c>
      <c r="F22" s="301">
        <v>1.23827424</v>
      </c>
      <c r="G22" s="301">
        <v>0.93922499999999998</v>
      </c>
      <c r="H22" s="303">
        <f t="shared" si="0"/>
        <v>0.56172576000000007</v>
      </c>
      <c r="I22" s="42"/>
      <c r="J22" s="304">
        <v>9.9061939200000004E-2</v>
      </c>
      <c r="K22" s="303">
        <f t="shared" si="1"/>
        <v>0.46266382080000007</v>
      </c>
      <c r="L22" s="42"/>
      <c r="M22" s="170">
        <f t="shared" si="2"/>
        <v>0.34595924943626927</v>
      </c>
      <c r="N22" s="301">
        <v>3.6081294256175198</v>
      </c>
      <c r="O22" s="305">
        <f t="shared" si="3"/>
        <v>0</v>
      </c>
      <c r="P22" s="306">
        <f t="shared" si="4"/>
        <v>0</v>
      </c>
      <c r="Q22" s="101"/>
    </row>
    <row r="23" spans="2:17" ht="14.1" customHeight="1">
      <c r="B23" s="211" t="s">
        <v>894</v>
      </c>
      <c r="C23" s="301">
        <v>0.27383058890434803</v>
      </c>
      <c r="D23" s="302">
        <v>0</v>
      </c>
      <c r="E23" s="302">
        <v>0</v>
      </c>
      <c r="F23" s="301">
        <v>1.9639879525999999</v>
      </c>
      <c r="G23" s="301">
        <v>1.6159190000000001</v>
      </c>
      <c r="H23" s="303">
        <f t="shared" si="0"/>
        <v>-1.6901573636956519</v>
      </c>
      <c r="I23" s="42"/>
      <c r="J23" s="304">
        <v>0.18554683909035399</v>
      </c>
      <c r="K23" s="303">
        <f t="shared" si="1"/>
        <v>-1.875704202786006</v>
      </c>
      <c r="L23" s="42"/>
      <c r="M23" s="170">
        <f t="shared" si="2"/>
        <v>-0.87260937112396653</v>
      </c>
      <c r="N23" s="301">
        <v>5.5931673108068898</v>
      </c>
      <c r="O23" s="305">
        <f t="shared" si="3"/>
        <v>1.0434273884499614E-3</v>
      </c>
      <c r="P23" s="306">
        <f t="shared" si="4"/>
        <v>7.9451477420204419E-2</v>
      </c>
      <c r="Q23" s="101"/>
    </row>
    <row r="24" spans="2:17" ht="14.1" customHeight="1">
      <c r="B24" s="211" t="s">
        <v>895</v>
      </c>
      <c r="C24" s="301">
        <v>0.42684178073170698</v>
      </c>
      <c r="D24" s="302">
        <v>0</v>
      </c>
      <c r="E24" s="302">
        <v>0</v>
      </c>
      <c r="F24" s="301">
        <v>0.40353211</v>
      </c>
      <c r="G24" s="301">
        <v>0.28983700000000001</v>
      </c>
      <c r="H24" s="303">
        <f t="shared" si="0"/>
        <v>2.3309670731706977E-2</v>
      </c>
      <c r="I24" s="42"/>
      <c r="J24" s="304">
        <v>3.2282568800000001E-2</v>
      </c>
      <c r="K24" s="303">
        <f t="shared" si="1"/>
        <v>-8.972898068293024E-3</v>
      </c>
      <c r="L24" s="42"/>
      <c r="M24" s="170">
        <f t="shared" si="2"/>
        <v>-2.0588792679034067E-2</v>
      </c>
      <c r="N24" s="301">
        <v>0.709620225715626</v>
      </c>
      <c r="O24" s="305">
        <f t="shared" si="3"/>
        <v>1.3238244768381686E-4</v>
      </c>
      <c r="P24" s="306">
        <f t="shared" si="4"/>
        <v>5.6116705640519531E-6</v>
      </c>
      <c r="Q24" s="101"/>
    </row>
    <row r="25" spans="2:17" ht="14.1" customHeight="1">
      <c r="B25" s="211" t="s">
        <v>896</v>
      </c>
      <c r="C25" s="301">
        <v>2</v>
      </c>
      <c r="D25" s="302">
        <v>0</v>
      </c>
      <c r="E25" s="302">
        <v>0</v>
      </c>
      <c r="F25" s="301">
        <v>1.5976449479999999</v>
      </c>
      <c r="G25" s="301">
        <v>1.2925930000000001</v>
      </c>
      <c r="H25" s="303">
        <f t="shared" si="0"/>
        <v>0.4023550520000001</v>
      </c>
      <c r="I25" s="42"/>
      <c r="J25" s="304">
        <v>0.12781159583999999</v>
      </c>
      <c r="K25" s="303">
        <f t="shared" si="1"/>
        <v>0.27454345616000009</v>
      </c>
      <c r="L25" s="42"/>
      <c r="M25" s="170">
        <f t="shared" si="2"/>
        <v>0.15911351528390522</v>
      </c>
      <c r="N25" s="301">
        <v>5.3426048961000498</v>
      </c>
      <c r="O25" s="305">
        <f t="shared" si="3"/>
        <v>0</v>
      </c>
      <c r="P25" s="306">
        <f t="shared" si="4"/>
        <v>0</v>
      </c>
      <c r="Q25" s="101"/>
    </row>
    <row r="26" spans="2:17" ht="14.1" customHeight="1">
      <c r="B26" s="211" t="s">
        <v>897</v>
      </c>
      <c r="C26" s="301">
        <v>3.5999999999999997E-2</v>
      </c>
      <c r="D26" s="302">
        <v>0</v>
      </c>
      <c r="E26" s="302">
        <v>0</v>
      </c>
      <c r="F26" s="301">
        <v>1.7061435E-2</v>
      </c>
      <c r="G26" s="301">
        <v>1.1043000000000001E-2</v>
      </c>
      <c r="H26" s="303">
        <f t="shared" si="0"/>
        <v>1.8938564999999997E-2</v>
      </c>
      <c r="I26" s="42"/>
      <c r="J26" s="304">
        <v>1.3649147999999999E-3</v>
      </c>
      <c r="K26" s="303">
        <f t="shared" si="1"/>
        <v>1.7573650199999999E-2</v>
      </c>
      <c r="L26" s="42"/>
      <c r="M26" s="170">
        <f t="shared" si="2"/>
        <v>0.95372390032452337</v>
      </c>
      <c r="N26" s="301">
        <v>4.5021222779541202E-2</v>
      </c>
      <c r="O26" s="305">
        <f t="shared" si="3"/>
        <v>0</v>
      </c>
      <c r="P26" s="306">
        <f t="shared" si="4"/>
        <v>0</v>
      </c>
      <c r="Q26" s="101"/>
    </row>
    <row r="27" spans="2:17" ht="14.1" customHeight="1">
      <c r="B27" s="211" t="s">
        <v>898</v>
      </c>
      <c r="C27" s="301">
        <v>0.25</v>
      </c>
      <c r="D27" s="302">
        <v>0</v>
      </c>
      <c r="E27" s="302">
        <v>0</v>
      </c>
      <c r="F27" s="301">
        <v>0.23442149000000001</v>
      </c>
      <c r="G27" s="301">
        <v>0.17128299999999999</v>
      </c>
      <c r="H27" s="303">
        <f t="shared" si="0"/>
        <v>1.557850999999999E-2</v>
      </c>
      <c r="I27" s="42"/>
      <c r="J27" s="304">
        <v>1.8753719200000001E-2</v>
      </c>
      <c r="K27" s="303">
        <f t="shared" si="1"/>
        <v>-3.1752092000000114E-3</v>
      </c>
      <c r="L27" s="42"/>
      <c r="M27" s="170">
        <f t="shared" si="2"/>
        <v>-1.2541548637535444E-2</v>
      </c>
      <c r="N27" s="301">
        <v>0.45021222779541198</v>
      </c>
      <c r="O27" s="305">
        <f t="shared" si="3"/>
        <v>8.3988864089430592E-5</v>
      </c>
      <c r="P27" s="306">
        <f t="shared" si="4"/>
        <v>1.321064557482597E-6</v>
      </c>
      <c r="Q27" s="101"/>
    </row>
    <row r="28" spans="2:17" ht="14.1" customHeight="1">
      <c r="B28" s="211" t="s">
        <v>899</v>
      </c>
      <c r="C28" s="301">
        <v>9.5000000000000001E-2</v>
      </c>
      <c r="D28" s="302">
        <v>0</v>
      </c>
      <c r="E28" s="302">
        <v>0</v>
      </c>
      <c r="F28" s="301">
        <v>0.12192913399999999</v>
      </c>
      <c r="G28" s="301">
        <v>7.9985000000000001E-2</v>
      </c>
      <c r="H28" s="303">
        <f t="shared" si="0"/>
        <v>-2.6929133999999993E-2</v>
      </c>
      <c r="I28" s="42"/>
      <c r="J28" s="304">
        <v>9.7543307199999991E-3</v>
      </c>
      <c r="K28" s="303">
        <f t="shared" si="1"/>
        <v>-3.6683464719999989E-2</v>
      </c>
      <c r="L28" s="42"/>
      <c r="M28" s="170">
        <f t="shared" si="2"/>
        <v>-0.27857305241778413</v>
      </c>
      <c r="N28" s="301">
        <v>0.151290305299352</v>
      </c>
      <c r="O28" s="305">
        <f t="shared" si="3"/>
        <v>2.8223802254455841E-5</v>
      </c>
      <c r="P28" s="306">
        <f t="shared" si="4"/>
        <v>2.1902501890969024E-4</v>
      </c>
      <c r="Q28" s="101"/>
    </row>
    <row r="29" spans="2:17" ht="14.1" customHeight="1">
      <c r="B29" s="211" t="s">
        <v>900</v>
      </c>
      <c r="C29" s="301">
        <v>0.15</v>
      </c>
      <c r="D29" s="302">
        <v>0</v>
      </c>
      <c r="E29" s="302">
        <v>0</v>
      </c>
      <c r="F29" s="301">
        <v>0.17580045999999999</v>
      </c>
      <c r="G29" s="301">
        <v>0.117282</v>
      </c>
      <c r="H29" s="303">
        <f t="shared" si="0"/>
        <v>-2.5800459999999997E-2</v>
      </c>
      <c r="I29" s="42"/>
      <c r="J29" s="304">
        <v>2.1193415736032301E-2</v>
      </c>
      <c r="K29" s="303">
        <f t="shared" si="1"/>
        <v>-4.6993875736032295E-2</v>
      </c>
      <c r="L29" s="42"/>
      <c r="M29" s="170">
        <f t="shared" si="2"/>
        <v>-0.23855500867957494</v>
      </c>
      <c r="N29" s="301">
        <v>0.45775015449547601</v>
      </c>
      <c r="O29" s="305">
        <f t="shared" si="3"/>
        <v>8.5395094000661399E-5</v>
      </c>
      <c r="P29" s="306">
        <f t="shared" si="4"/>
        <v>4.8597060379610438E-4</v>
      </c>
      <c r="Q29" s="101"/>
    </row>
    <row r="30" spans="2:17" ht="14.1" customHeight="1">
      <c r="B30" s="211" t="s">
        <v>901</v>
      </c>
      <c r="C30" s="301">
        <v>20.251289207245701</v>
      </c>
      <c r="D30" s="302">
        <v>0</v>
      </c>
      <c r="E30" s="302">
        <v>0</v>
      </c>
      <c r="F30" s="301">
        <v>25.6203024</v>
      </c>
      <c r="G30" s="301">
        <v>24.874079999999999</v>
      </c>
      <c r="H30" s="303">
        <f t="shared" si="0"/>
        <v>-5.3690131927542986</v>
      </c>
      <c r="I30" s="42"/>
      <c r="J30" s="304">
        <v>2.15202952557126</v>
      </c>
      <c r="K30" s="303">
        <f t="shared" si="1"/>
        <v>-7.5210427183255586</v>
      </c>
      <c r="L30" s="42"/>
      <c r="M30" s="170">
        <f t="shared" si="2"/>
        <v>-0.27081063046782144</v>
      </c>
      <c r="N30" s="301">
        <v>79.384566840621503</v>
      </c>
      <c r="O30" s="305">
        <f t="shared" si="3"/>
        <v>1.4809503570847314E-2</v>
      </c>
      <c r="P30" s="306">
        <f t="shared" si="4"/>
        <v>0.10861052607579851</v>
      </c>
      <c r="Q30" s="101"/>
    </row>
    <row r="31" spans="2:17" ht="14.1" customHeight="1">
      <c r="B31" s="211" t="s">
        <v>902</v>
      </c>
      <c r="C31" s="301">
        <v>3.88</v>
      </c>
      <c r="D31" s="302">
        <v>0</v>
      </c>
      <c r="E31" s="302">
        <v>0</v>
      </c>
      <c r="F31" s="301">
        <v>3.0607479999999998</v>
      </c>
      <c r="G31" s="301">
        <v>2.9716</v>
      </c>
      <c r="H31" s="303">
        <f t="shared" si="0"/>
        <v>0.81925200000000009</v>
      </c>
      <c r="I31" s="42"/>
      <c r="J31" s="304">
        <v>0.24485984</v>
      </c>
      <c r="K31" s="303">
        <f t="shared" si="1"/>
        <v>0.57439216000000015</v>
      </c>
      <c r="L31" s="42"/>
      <c r="M31" s="170">
        <f t="shared" si="2"/>
        <v>0.1737629470288285</v>
      </c>
      <c r="N31" s="301">
        <v>5.9695422859345504</v>
      </c>
      <c r="O31" s="305">
        <f t="shared" si="3"/>
        <v>0</v>
      </c>
      <c r="P31" s="306">
        <f t="shared" si="4"/>
        <v>0</v>
      </c>
      <c r="Q31" s="101"/>
    </row>
    <row r="32" spans="2:17" ht="14.1" customHeight="1">
      <c r="B32" s="211" t="s">
        <v>903</v>
      </c>
      <c r="C32" s="301">
        <v>0.53528297421176496</v>
      </c>
      <c r="D32" s="302">
        <v>0</v>
      </c>
      <c r="E32" s="302">
        <v>0</v>
      </c>
      <c r="F32" s="301">
        <v>0.3663728128</v>
      </c>
      <c r="G32" s="301">
        <v>0.27789199999999997</v>
      </c>
      <c r="H32" s="303">
        <f t="shared" si="0"/>
        <v>0.16891016141176496</v>
      </c>
      <c r="I32" s="42"/>
      <c r="J32" s="304">
        <v>2.9309825024000001E-2</v>
      </c>
      <c r="K32" s="303">
        <f t="shared" si="1"/>
        <v>0.13960033638776495</v>
      </c>
      <c r="L32" s="42"/>
      <c r="M32" s="170">
        <f t="shared" si="2"/>
        <v>0.35280884992952183</v>
      </c>
      <c r="N32" s="301">
        <v>0.42257771280092099</v>
      </c>
      <c r="O32" s="305">
        <f t="shared" si="3"/>
        <v>0</v>
      </c>
      <c r="P32" s="306">
        <f t="shared" si="4"/>
        <v>0</v>
      </c>
      <c r="Q32" s="101"/>
    </row>
    <row r="33" spans="2:17" ht="14.1" customHeight="1">
      <c r="B33" s="211" t="s">
        <v>904</v>
      </c>
      <c r="C33" s="301">
        <v>1.1380228812608699</v>
      </c>
      <c r="D33" s="302">
        <v>0</v>
      </c>
      <c r="E33" s="302">
        <v>0</v>
      </c>
      <c r="F33" s="301">
        <v>1.41527665</v>
      </c>
      <c r="G33" s="301">
        <v>1.374055</v>
      </c>
      <c r="H33" s="303">
        <f t="shared" si="0"/>
        <v>-0.2772537687391301</v>
      </c>
      <c r="I33" s="42"/>
      <c r="J33" s="304">
        <v>0.123469044212988</v>
      </c>
      <c r="K33" s="303">
        <f t="shared" si="1"/>
        <v>-0.40072281295211809</v>
      </c>
      <c r="L33" s="42"/>
      <c r="M33" s="170">
        <f t="shared" si="2"/>
        <v>-0.2604217282031604</v>
      </c>
      <c r="N33" s="301">
        <v>2.7791936713255598</v>
      </c>
      <c r="O33" s="305">
        <f t="shared" si="3"/>
        <v>5.1846952421123651E-4</v>
      </c>
      <c r="P33" s="306">
        <f t="shared" si="4"/>
        <v>3.5162331723745822E-3</v>
      </c>
      <c r="Q33" s="101"/>
    </row>
    <row r="34" spans="2:17" ht="14.1" customHeight="1">
      <c r="B34" s="211" t="s">
        <v>905</v>
      </c>
      <c r="C34" s="301">
        <v>1.05</v>
      </c>
      <c r="D34" s="302">
        <v>0</v>
      </c>
      <c r="E34" s="302">
        <v>0</v>
      </c>
      <c r="F34" s="301">
        <v>1.08544288</v>
      </c>
      <c r="G34" s="301">
        <v>0.88489600000000002</v>
      </c>
      <c r="H34" s="303">
        <f t="shared" si="0"/>
        <v>-3.5442879999999954E-2</v>
      </c>
      <c r="I34" s="42"/>
      <c r="J34" s="304">
        <v>0.152962425130861</v>
      </c>
      <c r="K34" s="303">
        <f t="shared" si="1"/>
        <v>-0.18840530513086096</v>
      </c>
      <c r="L34" s="42"/>
      <c r="M34" s="170">
        <f t="shared" si="2"/>
        <v>-0.152135415077984</v>
      </c>
      <c r="N34" s="301">
        <v>1.59638179858544</v>
      </c>
      <c r="O34" s="305">
        <f t="shared" si="3"/>
        <v>2.9781131128486788E-4</v>
      </c>
      <c r="P34" s="306">
        <f t="shared" si="4"/>
        <v>6.8928977521144901E-4</v>
      </c>
      <c r="Q34" s="101"/>
    </row>
    <row r="35" spans="2:17" ht="14.1" customHeight="1">
      <c r="B35" s="211" t="s">
        <v>906</v>
      </c>
      <c r="C35" s="301">
        <v>0.97</v>
      </c>
      <c r="D35" s="302">
        <v>0</v>
      </c>
      <c r="E35" s="302">
        <v>0</v>
      </c>
      <c r="F35" s="301">
        <v>0.60587586999999998</v>
      </c>
      <c r="G35" s="301">
        <v>0.588229</v>
      </c>
      <c r="H35" s="303">
        <f t="shared" si="0"/>
        <v>0.36412412999999999</v>
      </c>
      <c r="I35" s="42"/>
      <c r="J35" s="304">
        <v>4.8470069599999999E-2</v>
      </c>
      <c r="K35" s="303">
        <f t="shared" si="1"/>
        <v>0.31565406039999999</v>
      </c>
      <c r="L35" s="42"/>
      <c r="M35" s="170">
        <f t="shared" si="2"/>
        <v>0.48239630033153186</v>
      </c>
      <c r="N35" s="301">
        <v>1.0169920059109301</v>
      </c>
      <c r="O35" s="305">
        <f t="shared" si="3"/>
        <v>0</v>
      </c>
      <c r="P35" s="306">
        <f t="shared" si="4"/>
        <v>0</v>
      </c>
      <c r="Q35" s="101"/>
    </row>
    <row r="36" spans="2:17" ht="14.1" customHeight="1">
      <c r="B36" s="211" t="s">
        <v>907</v>
      </c>
      <c r="C36" s="301">
        <v>6.984</v>
      </c>
      <c r="D36" s="302">
        <v>0</v>
      </c>
      <c r="E36" s="302">
        <v>0</v>
      </c>
      <c r="F36" s="301">
        <v>6.5265342300000002</v>
      </c>
      <c r="G36" s="301">
        <v>6.3364409999999998</v>
      </c>
      <c r="H36" s="303">
        <f t="shared" si="0"/>
        <v>0.45746576999999977</v>
      </c>
      <c r="I36" s="42"/>
      <c r="J36" s="304">
        <v>0.52212273840000001</v>
      </c>
      <c r="K36" s="303">
        <f t="shared" si="1"/>
        <v>-6.4656968400000236E-2</v>
      </c>
      <c r="L36" s="42"/>
      <c r="M36" s="170">
        <f t="shared" si="2"/>
        <v>-9.1729486467940508E-3</v>
      </c>
      <c r="N36" s="301">
        <v>12.741184921312099</v>
      </c>
      <c r="O36" s="305">
        <f t="shared" si="3"/>
        <v>2.3769182235109645E-3</v>
      </c>
      <c r="P36" s="306">
        <f t="shared" si="4"/>
        <v>2.0000099888792165E-5</v>
      </c>
      <c r="Q36" s="101"/>
    </row>
    <row r="37" spans="2:17" ht="14.1" customHeight="1">
      <c r="B37" s="211" t="s">
        <v>908</v>
      </c>
      <c r="C37" s="301">
        <v>0.16</v>
      </c>
      <c r="D37" s="302">
        <v>0</v>
      </c>
      <c r="E37" s="302">
        <v>0</v>
      </c>
      <c r="F37" s="301">
        <v>6.7114861799999995E-2</v>
      </c>
      <c r="G37" s="301">
        <v>3.9017999999999997E-2</v>
      </c>
      <c r="H37" s="303">
        <f t="shared" si="0"/>
        <v>9.2885138200000009E-2</v>
      </c>
      <c r="I37" s="42"/>
      <c r="J37" s="304">
        <v>5.3691889440000001E-3</v>
      </c>
      <c r="K37" s="303">
        <f t="shared" si="1"/>
        <v>8.7515949256000009E-2</v>
      </c>
      <c r="L37" s="42"/>
      <c r="M37" s="170">
        <f t="shared" si="2"/>
        <v>1.2073821531455222</v>
      </c>
      <c r="N37" s="301">
        <v>7.53976831968447E-2</v>
      </c>
      <c r="O37" s="305">
        <f t="shared" si="3"/>
        <v>0</v>
      </c>
      <c r="P37" s="306">
        <f t="shared" si="4"/>
        <v>0</v>
      </c>
      <c r="Q37" s="101"/>
    </row>
    <row r="38" spans="2:17" ht="14.1" customHeight="1">
      <c r="B38" s="211" t="s">
        <v>909</v>
      </c>
      <c r="C38" s="301">
        <v>0.02</v>
      </c>
      <c r="D38" s="302">
        <v>0</v>
      </c>
      <c r="E38" s="302">
        <v>0</v>
      </c>
      <c r="F38" s="301">
        <v>1.3993847800000001E-2</v>
      </c>
      <c r="G38" s="301">
        <v>1.0139E-2</v>
      </c>
      <c r="H38" s="303">
        <f t="shared" si="0"/>
        <v>6.0061521999999999E-3</v>
      </c>
      <c r="I38" s="42"/>
      <c r="J38" s="304">
        <v>1.119507824E-3</v>
      </c>
      <c r="K38" s="303">
        <f t="shared" si="1"/>
        <v>4.8866443760000001E-3</v>
      </c>
      <c r="L38" s="42"/>
      <c r="M38" s="170">
        <f t="shared" si="2"/>
        <v>0.32333285192072181</v>
      </c>
      <c r="N38" s="301">
        <v>5.7863338267346E-2</v>
      </c>
      <c r="O38" s="305">
        <f t="shared" si="3"/>
        <v>0</v>
      </c>
      <c r="P38" s="306">
        <f t="shared" si="4"/>
        <v>0</v>
      </c>
      <c r="Q38" s="101"/>
    </row>
    <row r="39" spans="2:17" ht="14.1" customHeight="1">
      <c r="B39" s="211" t="s">
        <v>910</v>
      </c>
      <c r="C39" s="301">
        <v>16.975000000000001</v>
      </c>
      <c r="D39" s="302">
        <v>0</v>
      </c>
      <c r="E39" s="302">
        <v>0</v>
      </c>
      <c r="F39" s="301">
        <v>13.082049570000001</v>
      </c>
      <c r="G39" s="301">
        <v>12.701019000000001</v>
      </c>
      <c r="H39" s="303">
        <f t="shared" si="0"/>
        <v>3.8929504300000008</v>
      </c>
      <c r="I39" s="42"/>
      <c r="J39" s="304">
        <v>1.0465639656000001</v>
      </c>
      <c r="K39" s="303">
        <f t="shared" si="1"/>
        <v>2.846386464400001</v>
      </c>
      <c r="L39" s="42"/>
      <c r="M39" s="170">
        <f t="shared" si="2"/>
        <v>0.20146254671259384</v>
      </c>
      <c r="N39" s="301">
        <v>26.5048898214805</v>
      </c>
      <c r="O39" s="305">
        <f t="shared" si="3"/>
        <v>0</v>
      </c>
      <c r="P39" s="306">
        <f t="shared" si="4"/>
        <v>0</v>
      </c>
      <c r="Q39" s="101"/>
    </row>
    <row r="40" spans="2:17" ht="14.1" customHeight="1">
      <c r="B40" s="211" t="s">
        <v>911</v>
      </c>
      <c r="C40" s="301">
        <v>0.24875</v>
      </c>
      <c r="D40" s="302">
        <v>0</v>
      </c>
      <c r="E40" s="302">
        <v>0</v>
      </c>
      <c r="F40" s="301">
        <v>0.14583563999999999</v>
      </c>
      <c r="G40" s="301">
        <v>0.14158799999999999</v>
      </c>
      <c r="H40" s="303">
        <f t="shared" si="0"/>
        <v>0.10291436000000001</v>
      </c>
      <c r="I40" s="42"/>
      <c r="J40" s="304">
        <v>1.16668512E-2</v>
      </c>
      <c r="K40" s="303">
        <f t="shared" si="1"/>
        <v>9.1247508800000016E-2</v>
      </c>
      <c r="L40" s="42"/>
      <c r="M40" s="170">
        <f t="shared" si="2"/>
        <v>0.57934009871711811</v>
      </c>
      <c r="N40" s="301">
        <v>0.313864774238028</v>
      </c>
      <c r="O40" s="305">
        <f t="shared" si="3"/>
        <v>0</v>
      </c>
      <c r="P40" s="306">
        <f t="shared" si="4"/>
        <v>0</v>
      </c>
      <c r="Q40" s="101"/>
    </row>
    <row r="41" spans="2:17" ht="14.1" customHeight="1">
      <c r="B41" s="211" t="s">
        <v>912</v>
      </c>
      <c r="C41" s="301">
        <v>0.34825</v>
      </c>
      <c r="D41" s="302">
        <v>0</v>
      </c>
      <c r="E41" s="302">
        <v>0</v>
      </c>
      <c r="F41" s="301">
        <v>0.30730049999999998</v>
      </c>
      <c r="G41" s="301">
        <v>0.29835</v>
      </c>
      <c r="H41" s="303">
        <f t="shared" si="0"/>
        <v>4.0949500000000028E-2</v>
      </c>
      <c r="I41" s="42"/>
      <c r="J41" s="304">
        <v>2.4584040000000001E-2</v>
      </c>
      <c r="K41" s="303">
        <f t="shared" si="1"/>
        <v>1.6365460000000026E-2</v>
      </c>
      <c r="L41" s="42"/>
      <c r="M41" s="170">
        <f t="shared" si="2"/>
        <v>4.9310703053537915E-2</v>
      </c>
      <c r="N41" s="301">
        <v>0.447125795702219</v>
      </c>
      <c r="O41" s="305">
        <f t="shared" si="3"/>
        <v>0</v>
      </c>
      <c r="P41" s="306">
        <f t="shared" si="4"/>
        <v>0</v>
      </c>
      <c r="Q41" s="101"/>
    </row>
    <row r="42" spans="2:17" ht="14.1" customHeight="1">
      <c r="B42" s="211" t="s">
        <v>913</v>
      </c>
      <c r="C42" s="301">
        <v>0.12934999999999999</v>
      </c>
      <c r="D42" s="302">
        <v>0</v>
      </c>
      <c r="E42" s="302">
        <v>0</v>
      </c>
      <c r="F42" s="301">
        <v>0.10778435</v>
      </c>
      <c r="G42" s="301">
        <v>0.104645</v>
      </c>
      <c r="H42" s="303">
        <f t="shared" si="0"/>
        <v>2.1565649999999992E-2</v>
      </c>
      <c r="I42" s="42"/>
      <c r="J42" s="304">
        <v>8.6227479999999995E-3</v>
      </c>
      <c r="K42" s="303">
        <f t="shared" si="1"/>
        <v>1.2942901999999992E-2</v>
      </c>
      <c r="L42" s="42"/>
      <c r="M42" s="170">
        <f t="shared" si="2"/>
        <v>0.11118653606500861</v>
      </c>
      <c r="N42" s="301">
        <v>0.17359001480203801</v>
      </c>
      <c r="O42" s="305">
        <f t="shared" si="3"/>
        <v>0</v>
      </c>
      <c r="P42" s="306">
        <f t="shared" si="4"/>
        <v>0</v>
      </c>
      <c r="Q42" s="101"/>
    </row>
    <row r="43" spans="2:17" ht="14.1" customHeight="1">
      <c r="B43" s="211" t="s">
        <v>914</v>
      </c>
      <c r="C43" s="301">
        <v>2.3879999999999998E-2</v>
      </c>
      <c r="D43" s="302">
        <v>0</v>
      </c>
      <c r="E43" s="302">
        <v>0</v>
      </c>
      <c r="F43" s="301">
        <v>1.357643E-2</v>
      </c>
      <c r="G43" s="301">
        <v>1.3181E-2</v>
      </c>
      <c r="H43" s="303">
        <f t="shared" si="0"/>
        <v>1.0303569999999998E-2</v>
      </c>
      <c r="I43" s="42"/>
      <c r="J43" s="304">
        <v>1.0861143999999999E-3</v>
      </c>
      <c r="K43" s="303">
        <f t="shared" si="1"/>
        <v>9.2174555999999987E-3</v>
      </c>
      <c r="L43" s="42"/>
      <c r="M43" s="170">
        <f t="shared" si="2"/>
        <v>0.6286395695415592</v>
      </c>
      <c r="N43" s="301">
        <v>2.4548082901298299E-2</v>
      </c>
      <c r="O43" s="305">
        <f t="shared" si="3"/>
        <v>0</v>
      </c>
      <c r="P43" s="306">
        <f t="shared" si="4"/>
        <v>0</v>
      </c>
      <c r="Q43" s="101"/>
    </row>
    <row r="44" spans="2:17" ht="14.1" customHeight="1">
      <c r="B44" s="211" t="s">
        <v>915</v>
      </c>
      <c r="C44" s="301">
        <v>0.39750000000000002</v>
      </c>
      <c r="D44" s="302">
        <v>0</v>
      </c>
      <c r="E44" s="302">
        <v>0</v>
      </c>
      <c r="F44" s="301">
        <v>0.42131635000000001</v>
      </c>
      <c r="G44" s="301">
        <v>0.40904499999999999</v>
      </c>
      <c r="H44" s="303">
        <f t="shared" si="0"/>
        <v>-2.3816349999999986E-2</v>
      </c>
      <c r="I44" s="42"/>
      <c r="J44" s="304">
        <v>3.3705308000000003E-2</v>
      </c>
      <c r="K44" s="303">
        <f t="shared" si="1"/>
        <v>-5.7521657999999989E-2</v>
      </c>
      <c r="L44" s="42"/>
      <c r="M44" s="170">
        <f t="shared" si="2"/>
        <v>-0.12641520900967748</v>
      </c>
      <c r="N44" s="301">
        <v>0.87321037748903896</v>
      </c>
      <c r="O44" s="305">
        <f t="shared" si="3"/>
        <v>1.6290083473640088E-4</v>
      </c>
      <c r="P44" s="306">
        <f t="shared" si="4"/>
        <v>2.6032864854933624E-4</v>
      </c>
      <c r="Q44" s="101"/>
    </row>
    <row r="45" spans="2:17" ht="14.1" customHeight="1">
      <c r="B45" s="211" t="s">
        <v>916</v>
      </c>
      <c r="C45" s="301">
        <v>2.3548677654842698</v>
      </c>
      <c r="D45" s="302">
        <v>0</v>
      </c>
      <c r="E45" s="302">
        <v>0</v>
      </c>
      <c r="F45" s="301">
        <v>1.85906657</v>
      </c>
      <c r="G45" s="301">
        <v>1.8049189999999999</v>
      </c>
      <c r="H45" s="303">
        <f t="shared" si="0"/>
        <v>0.49580119548426982</v>
      </c>
      <c r="I45" s="42"/>
      <c r="J45" s="304">
        <v>0.30932600954844303</v>
      </c>
      <c r="K45" s="303">
        <f t="shared" si="1"/>
        <v>0.18647518593582679</v>
      </c>
      <c r="L45" s="42"/>
      <c r="M45" s="170">
        <f t="shared" si="2"/>
        <v>8.5996967382474324E-2</v>
      </c>
      <c r="N45" s="301">
        <v>4.6240900387350896</v>
      </c>
      <c r="O45" s="305">
        <f t="shared" si="3"/>
        <v>0</v>
      </c>
      <c r="P45" s="306">
        <f t="shared" si="4"/>
        <v>0</v>
      </c>
      <c r="Q45" s="101"/>
    </row>
    <row r="46" spans="2:17" ht="14.1" customHeight="1">
      <c r="B46" s="211" t="s">
        <v>917</v>
      </c>
      <c r="C46" s="301">
        <v>0.50396779965362304</v>
      </c>
      <c r="D46" s="302">
        <v>0</v>
      </c>
      <c r="E46" s="302">
        <v>0</v>
      </c>
      <c r="F46" s="301">
        <v>0.48088536999999998</v>
      </c>
      <c r="G46" s="301">
        <v>0.46687899999999999</v>
      </c>
      <c r="H46" s="303">
        <f t="shared" si="0"/>
        <v>2.308242965362306E-2</v>
      </c>
      <c r="I46" s="42"/>
      <c r="J46" s="304">
        <v>5.2909931932936097E-2</v>
      </c>
      <c r="K46" s="303">
        <f t="shared" si="1"/>
        <v>-2.9827502279313037E-2</v>
      </c>
      <c r="L46" s="42"/>
      <c r="M46" s="170">
        <f t="shared" si="2"/>
        <v>-5.5878165602627282E-2</v>
      </c>
      <c r="N46" s="301">
        <v>0.55964623921759504</v>
      </c>
      <c r="O46" s="305">
        <f t="shared" si="3"/>
        <v>1.0440420988558179E-4</v>
      </c>
      <c r="P46" s="306">
        <f t="shared" si="4"/>
        <v>3.2598850925024895E-5</v>
      </c>
      <c r="Q46" s="101"/>
    </row>
    <row r="47" spans="2:17" ht="14.1" customHeight="1">
      <c r="B47" s="211" t="s">
        <v>918</v>
      </c>
      <c r="C47" s="301">
        <v>7.4999999999999997E-2</v>
      </c>
      <c r="D47" s="302">
        <v>0</v>
      </c>
      <c r="E47" s="302">
        <v>0</v>
      </c>
      <c r="F47" s="301">
        <v>6.5973869000000004E-2</v>
      </c>
      <c r="G47" s="301">
        <v>4.9271000000000002E-2</v>
      </c>
      <c r="H47" s="303">
        <f t="shared" si="0"/>
        <v>9.0261309999999928E-3</v>
      </c>
      <c r="I47" s="42"/>
      <c r="J47" s="304">
        <v>5.2779095200000004E-3</v>
      </c>
      <c r="K47" s="303">
        <f t="shared" si="1"/>
        <v>3.7482214799999924E-3</v>
      </c>
      <c r="L47" s="42"/>
      <c r="M47" s="170">
        <f t="shared" si="2"/>
        <v>5.2605304146167889E-2</v>
      </c>
      <c r="N47" s="301">
        <v>5.4356469281446197E-2</v>
      </c>
      <c r="O47" s="305">
        <f t="shared" si="3"/>
        <v>0</v>
      </c>
      <c r="P47" s="306">
        <f t="shared" si="4"/>
        <v>0</v>
      </c>
      <c r="Q47" s="101"/>
    </row>
    <row r="48" spans="2:17" ht="14.1" customHeight="1">
      <c r="B48" s="211" t="s">
        <v>919</v>
      </c>
      <c r="C48" s="301">
        <v>0.17910000000000001</v>
      </c>
      <c r="D48" s="302">
        <v>0</v>
      </c>
      <c r="E48" s="302">
        <v>0</v>
      </c>
      <c r="F48" s="301">
        <v>0.14831794000000001</v>
      </c>
      <c r="G48" s="301">
        <v>0.14399799999999999</v>
      </c>
      <c r="H48" s="303">
        <f t="shared" si="0"/>
        <v>3.078206E-2</v>
      </c>
      <c r="I48" s="42"/>
      <c r="J48" s="304">
        <v>1.8842871030241602E-2</v>
      </c>
      <c r="K48" s="303">
        <f t="shared" si="1"/>
        <v>1.1939188969758398E-2</v>
      </c>
      <c r="L48" s="42"/>
      <c r="M48" s="170">
        <f t="shared" si="2"/>
        <v>7.1423373075154797E-2</v>
      </c>
      <c r="N48" s="301">
        <v>0.298083863801479</v>
      </c>
      <c r="O48" s="305">
        <f t="shared" si="3"/>
        <v>0</v>
      </c>
      <c r="P48" s="306">
        <f t="shared" si="4"/>
        <v>0</v>
      </c>
      <c r="Q48" s="101"/>
    </row>
    <row r="49" spans="2:17" ht="14.1" customHeight="1">
      <c r="B49" s="211" t="s">
        <v>920</v>
      </c>
      <c r="C49" s="301">
        <v>4.9750000000000003E-2</v>
      </c>
      <c r="D49" s="302">
        <v>0</v>
      </c>
      <c r="E49" s="302">
        <v>0</v>
      </c>
      <c r="F49" s="301">
        <v>3.2325520000000003E-2</v>
      </c>
      <c r="G49" s="301">
        <v>3.1384000000000002E-2</v>
      </c>
      <c r="H49" s="303">
        <f t="shared" si="0"/>
        <v>1.7424479999999999E-2</v>
      </c>
      <c r="I49" s="42"/>
      <c r="J49" s="304">
        <v>2.5860416000000001E-3</v>
      </c>
      <c r="K49" s="303">
        <f t="shared" si="1"/>
        <v>1.4838438399999999E-2</v>
      </c>
      <c r="L49" s="42"/>
      <c r="M49" s="170">
        <f t="shared" si="2"/>
        <v>0.42502935188095392</v>
      </c>
      <c r="N49" s="301">
        <v>0.121537615980126</v>
      </c>
      <c r="O49" s="305">
        <f t="shared" si="3"/>
        <v>0</v>
      </c>
      <c r="P49" s="306">
        <f t="shared" si="4"/>
        <v>0</v>
      </c>
      <c r="Q49" s="101"/>
    </row>
    <row r="50" spans="2:17" ht="14.1" customHeight="1">
      <c r="B50" s="211" t="s">
        <v>921</v>
      </c>
      <c r="C50" s="301">
        <v>1.46</v>
      </c>
      <c r="D50" s="302">
        <v>0</v>
      </c>
      <c r="E50" s="302">
        <v>0</v>
      </c>
      <c r="F50" s="301">
        <v>1.3610263440000001</v>
      </c>
      <c r="G50" s="301">
        <v>1.101154</v>
      </c>
      <c r="H50" s="303">
        <f t="shared" si="0"/>
        <v>9.8973655999999854E-2</v>
      </c>
      <c r="I50" s="42"/>
      <c r="J50" s="304">
        <v>0.10888210751999999</v>
      </c>
      <c r="K50" s="303">
        <f t="shared" si="1"/>
        <v>-9.9084515200001388E-3</v>
      </c>
      <c r="L50" s="42"/>
      <c r="M50" s="170">
        <f t="shared" si="2"/>
        <v>-6.740863017526042E-3</v>
      </c>
      <c r="N50" s="301">
        <v>1.98664128051221</v>
      </c>
      <c r="O50" s="305">
        <f t="shared" si="3"/>
        <v>3.7061575453080744E-4</v>
      </c>
      <c r="P50" s="306">
        <f t="shared" si="4"/>
        <v>1.6840496076136641E-6</v>
      </c>
      <c r="Q50" s="101"/>
    </row>
    <row r="51" spans="2:17" ht="14.1" customHeight="1">
      <c r="B51" s="211" t="s">
        <v>922</v>
      </c>
      <c r="C51" s="301">
        <v>0.15</v>
      </c>
      <c r="D51" s="302">
        <v>0</v>
      </c>
      <c r="E51" s="302">
        <v>0</v>
      </c>
      <c r="F51" s="301">
        <v>0.1401751926</v>
      </c>
      <c r="G51" s="301">
        <v>0.10549799999999999</v>
      </c>
      <c r="H51" s="303">
        <f t="shared" si="0"/>
        <v>9.8248073999999963E-3</v>
      </c>
      <c r="I51" s="42"/>
      <c r="J51" s="304">
        <v>1.1214015407999999E-2</v>
      </c>
      <c r="K51" s="303">
        <f t="shared" si="1"/>
        <v>-1.3892080080000029E-3</v>
      </c>
      <c r="L51" s="42"/>
      <c r="M51" s="170">
        <f t="shared" si="2"/>
        <v>-9.1764005260308364E-3</v>
      </c>
      <c r="N51" s="301">
        <v>0.14202819392894001</v>
      </c>
      <c r="O51" s="305">
        <f t="shared" si="3"/>
        <v>2.6495918902908564E-5</v>
      </c>
      <c r="P51" s="306">
        <f t="shared" si="4"/>
        <v>2.2311240010800585E-7</v>
      </c>
      <c r="Q51" s="101"/>
    </row>
    <row r="52" spans="2:17" ht="14.1" customHeight="1">
      <c r="B52" s="211" t="s">
        <v>923</v>
      </c>
      <c r="C52" s="301">
        <v>0.30645342121951202</v>
      </c>
      <c r="D52" s="302">
        <v>0</v>
      </c>
      <c r="E52" s="302">
        <v>0</v>
      </c>
      <c r="F52" s="301">
        <v>0.34287197000000003</v>
      </c>
      <c r="G52" s="301">
        <v>0.25909900000000002</v>
      </c>
      <c r="H52" s="303">
        <f t="shared" si="0"/>
        <v>-3.6418548780488003E-2</v>
      </c>
      <c r="I52" s="42"/>
      <c r="J52" s="304">
        <v>3.4482544344166699E-2</v>
      </c>
      <c r="K52" s="303">
        <f t="shared" si="1"/>
        <v>-7.0901093124654702E-2</v>
      </c>
      <c r="L52" s="42"/>
      <c r="M52" s="170">
        <f t="shared" si="2"/>
        <v>-0.18788987657370188</v>
      </c>
      <c r="N52" s="301">
        <v>0.37172811250537402</v>
      </c>
      <c r="O52" s="305">
        <f t="shared" si="3"/>
        <v>6.9347343301439738E-5</v>
      </c>
      <c r="P52" s="306">
        <f t="shared" si="4"/>
        <v>2.4481419182226054E-4</v>
      </c>
      <c r="Q52" s="101"/>
    </row>
    <row r="53" spans="2:17" ht="14.1" customHeight="1">
      <c r="B53" s="211" t="s">
        <v>924</v>
      </c>
      <c r="C53" s="301">
        <v>0.15</v>
      </c>
      <c r="D53" s="302">
        <v>0</v>
      </c>
      <c r="E53" s="302">
        <v>0</v>
      </c>
      <c r="F53" s="301">
        <v>0.117545145</v>
      </c>
      <c r="G53" s="301">
        <v>7.6080999999999996E-2</v>
      </c>
      <c r="H53" s="303">
        <f t="shared" si="0"/>
        <v>3.2454854999999991E-2</v>
      </c>
      <c r="I53" s="42"/>
      <c r="J53" s="304">
        <v>9.4036116000000003E-3</v>
      </c>
      <c r="K53" s="303">
        <f t="shared" si="1"/>
        <v>2.3051243399999991E-2</v>
      </c>
      <c r="L53" s="42"/>
      <c r="M53" s="170">
        <f t="shared" si="2"/>
        <v>0.18157911914514957</v>
      </c>
      <c r="N53" s="301">
        <v>0.110466373055842</v>
      </c>
      <c r="O53" s="305">
        <f t="shared" si="3"/>
        <v>0</v>
      </c>
      <c r="P53" s="306">
        <f t="shared" si="4"/>
        <v>0</v>
      </c>
      <c r="Q53" s="101"/>
    </row>
    <row r="54" spans="2:17" ht="14.1" customHeight="1">
      <c r="B54" s="211" t="s">
        <v>925</v>
      </c>
      <c r="C54" s="301">
        <v>0.44774999999999998</v>
      </c>
      <c r="D54" s="302">
        <v>0</v>
      </c>
      <c r="E54" s="302">
        <v>0</v>
      </c>
      <c r="F54" s="301">
        <v>0.42829357000000001</v>
      </c>
      <c r="G54" s="301">
        <v>0.41581899999999999</v>
      </c>
      <c r="H54" s="303">
        <f t="shared" si="0"/>
        <v>1.9456429999999969E-2</v>
      </c>
      <c r="I54" s="42"/>
      <c r="J54" s="304">
        <v>7.5804155739517695E-2</v>
      </c>
      <c r="K54" s="303">
        <f t="shared" si="1"/>
        <v>-5.6347725739517726E-2</v>
      </c>
      <c r="L54" s="42"/>
      <c r="M54" s="170">
        <f t="shared" si="2"/>
        <v>-0.11177936908335562</v>
      </c>
      <c r="N54" s="301">
        <v>0.77852491486974595</v>
      </c>
      <c r="O54" s="305">
        <f t="shared" si="3"/>
        <v>1.4523688880112856E-4</v>
      </c>
      <c r="P54" s="306">
        <f t="shared" si="4"/>
        <v>1.8146808034317133E-4</v>
      </c>
      <c r="Q54" s="101"/>
    </row>
    <row r="55" spans="2:17" ht="14.1" customHeight="1">
      <c r="B55" s="211" t="s">
        <v>926</v>
      </c>
      <c r="C55" s="301">
        <v>0.19900000000000001</v>
      </c>
      <c r="D55" s="302">
        <v>0</v>
      </c>
      <c r="E55" s="302">
        <v>0</v>
      </c>
      <c r="F55" s="301">
        <v>0.14060015000000001</v>
      </c>
      <c r="G55" s="301">
        <v>0.13650499999999999</v>
      </c>
      <c r="H55" s="303">
        <f t="shared" si="0"/>
        <v>5.8399850000000003E-2</v>
      </c>
      <c r="I55" s="42"/>
      <c r="J55" s="304">
        <v>2.9140658194010901E-2</v>
      </c>
      <c r="K55" s="303">
        <f t="shared" si="1"/>
        <v>2.9259191805989102E-2</v>
      </c>
      <c r="L55" s="42"/>
      <c r="M55" s="170">
        <f t="shared" si="2"/>
        <v>0.17237570692220539</v>
      </c>
      <c r="N55" s="301">
        <v>0.28756325684377998</v>
      </c>
      <c r="O55" s="305">
        <f t="shared" si="3"/>
        <v>0</v>
      </c>
      <c r="P55" s="306">
        <f t="shared" si="4"/>
        <v>0</v>
      </c>
      <c r="Q55" s="101"/>
    </row>
    <row r="56" spans="2:17" ht="14.1" customHeight="1">
      <c r="B56" s="211" t="s">
        <v>927</v>
      </c>
      <c r="C56" s="301">
        <v>0.1</v>
      </c>
      <c r="D56" s="302">
        <v>0</v>
      </c>
      <c r="E56" s="302">
        <v>0</v>
      </c>
      <c r="F56" s="301">
        <v>9.8971240000000002E-2</v>
      </c>
      <c r="G56" s="301">
        <v>6.2107999999999997E-2</v>
      </c>
      <c r="H56" s="303">
        <f t="shared" si="0"/>
        <v>1.0287600000000036E-3</v>
      </c>
      <c r="I56" s="42"/>
      <c r="J56" s="304">
        <v>7.9176991999999995E-3</v>
      </c>
      <c r="K56" s="303">
        <f t="shared" si="1"/>
        <v>-6.8889391999999959E-3</v>
      </c>
      <c r="L56" s="42"/>
      <c r="M56" s="170">
        <f t="shared" si="2"/>
        <v>-6.444950479965092E-2</v>
      </c>
      <c r="N56" s="301">
        <v>0.101699200591093</v>
      </c>
      <c r="O56" s="305">
        <f t="shared" si="3"/>
        <v>1.897238637492221E-5</v>
      </c>
      <c r="P56" s="306">
        <f t="shared" si="4"/>
        <v>7.8806334927209635E-6</v>
      </c>
      <c r="Q56" s="101"/>
    </row>
    <row r="57" spans="2:17" ht="14.1" customHeight="1">
      <c r="B57" s="211" t="s">
        <v>928</v>
      </c>
      <c r="C57" s="301">
        <v>9.1454967749253699E-2</v>
      </c>
      <c r="D57" s="302">
        <v>0</v>
      </c>
      <c r="E57" s="302">
        <v>0</v>
      </c>
      <c r="F57" s="301">
        <v>9.73987776E-2</v>
      </c>
      <c r="G57" s="301">
        <v>6.5668000000000004E-2</v>
      </c>
      <c r="H57" s="303">
        <f t="shared" si="0"/>
        <v>-5.9438098507463011E-3</v>
      </c>
      <c r="I57" s="42"/>
      <c r="J57" s="304">
        <v>7.7919022079999999E-3</v>
      </c>
      <c r="K57" s="303">
        <f t="shared" si="1"/>
        <v>-1.37357120587463E-2</v>
      </c>
      <c r="L57" s="42"/>
      <c r="M57" s="170">
        <f t="shared" si="2"/>
        <v>-0.13057917378058115</v>
      </c>
      <c r="N57" s="301">
        <v>0.15079536639368901</v>
      </c>
      <c r="O57" s="305">
        <f t="shared" si="3"/>
        <v>2.8131469452470752E-5</v>
      </c>
      <c r="P57" s="306">
        <f t="shared" si="4"/>
        <v>4.7966745270485775E-5</v>
      </c>
      <c r="Q57" s="101"/>
    </row>
    <row r="58" spans="2:17" ht="14.1" customHeight="1">
      <c r="B58" s="211" t="s">
        <v>929</v>
      </c>
      <c r="C58" s="301">
        <v>5.4289664688888899E-2</v>
      </c>
      <c r="D58" s="302">
        <v>0</v>
      </c>
      <c r="E58" s="302">
        <v>0</v>
      </c>
      <c r="F58" s="301">
        <v>5.3935290800000001E-2</v>
      </c>
      <c r="G58" s="301">
        <v>3.3141999999999998E-2</v>
      </c>
      <c r="H58" s="303">
        <f t="shared" si="0"/>
        <v>3.5437388888889809E-4</v>
      </c>
      <c r="I58" s="42"/>
      <c r="J58" s="304">
        <v>4.3148232640000004E-3</v>
      </c>
      <c r="K58" s="303">
        <f t="shared" si="1"/>
        <v>-3.9604493751111023E-3</v>
      </c>
      <c r="L58" s="42"/>
      <c r="M58" s="170">
        <f t="shared" si="2"/>
        <v>-6.7990414074721228E-2</v>
      </c>
      <c r="N58" s="301">
        <v>0.101699200591093</v>
      </c>
      <c r="O58" s="305">
        <f t="shared" si="3"/>
        <v>1.897238637492221E-5</v>
      </c>
      <c r="P58" s="306">
        <f t="shared" si="4"/>
        <v>8.7703582309583782E-6</v>
      </c>
      <c r="Q58" s="101"/>
    </row>
    <row r="59" spans="2:17" ht="14.1" customHeight="1">
      <c r="B59" s="211" t="s">
        <v>930</v>
      </c>
      <c r="C59" s="301">
        <v>0.04</v>
      </c>
      <c r="D59" s="302">
        <v>0</v>
      </c>
      <c r="E59" s="302">
        <v>0</v>
      </c>
      <c r="F59" s="301">
        <v>3.1532193399999998E-2</v>
      </c>
      <c r="G59" s="301">
        <v>2.1558999999999998E-2</v>
      </c>
      <c r="H59" s="303">
        <f t="shared" si="0"/>
        <v>8.4678066000000024E-3</v>
      </c>
      <c r="I59" s="42"/>
      <c r="J59" s="304">
        <v>2.5225754719999998E-3</v>
      </c>
      <c r="K59" s="303">
        <f t="shared" si="1"/>
        <v>5.9452311280000026E-3</v>
      </c>
      <c r="L59" s="42"/>
      <c r="M59" s="170">
        <f t="shared" si="2"/>
        <v>0.17457851939462732</v>
      </c>
      <c r="N59" s="301">
        <v>7.1890814210944995E-2</v>
      </c>
      <c r="O59" s="305">
        <f t="shared" si="3"/>
        <v>0</v>
      </c>
      <c r="P59" s="306">
        <f t="shared" si="4"/>
        <v>0</v>
      </c>
      <c r="Q59" s="101"/>
    </row>
    <row r="60" spans="2:17" ht="14.1" customHeight="1">
      <c r="B60" s="211" t="s">
        <v>931</v>
      </c>
      <c r="C60" s="301">
        <v>0.15204134056666699</v>
      </c>
      <c r="D60" s="302">
        <v>0</v>
      </c>
      <c r="E60" s="302">
        <v>0</v>
      </c>
      <c r="F60" s="301">
        <v>0.1452769783</v>
      </c>
      <c r="G60" s="301">
        <v>0.102953</v>
      </c>
      <c r="H60" s="303">
        <f t="shared" si="0"/>
        <v>6.76436226666699E-3</v>
      </c>
      <c r="I60" s="42"/>
      <c r="J60" s="304">
        <v>1.1622158263999999E-2</v>
      </c>
      <c r="K60" s="303">
        <f t="shared" si="1"/>
        <v>-4.8577959973330094E-3</v>
      </c>
      <c r="L60" s="42"/>
      <c r="M60" s="170">
        <f t="shared" si="2"/>
        <v>-3.0961266605514352E-2</v>
      </c>
      <c r="N60" s="301">
        <v>0.24898769799888301</v>
      </c>
      <c r="O60" s="305">
        <f t="shared" si="3"/>
        <v>4.6449635607568201E-5</v>
      </c>
      <c r="P60" s="306">
        <f t="shared" si="4"/>
        <v>4.4526622078437951E-6</v>
      </c>
      <c r="Q60" s="101"/>
    </row>
    <row r="61" spans="2:17" ht="14.1" customHeight="1">
      <c r="B61" s="211" t="s">
        <v>932</v>
      </c>
      <c r="C61" s="301">
        <v>0.05</v>
      </c>
      <c r="D61" s="302">
        <v>0</v>
      </c>
      <c r="E61" s="302">
        <v>0</v>
      </c>
      <c r="F61" s="301">
        <v>2.0466615000000001E-2</v>
      </c>
      <c r="G61" s="301">
        <v>1.3247E-2</v>
      </c>
      <c r="H61" s="303">
        <f t="shared" si="0"/>
        <v>2.9533385000000002E-2</v>
      </c>
      <c r="I61" s="42"/>
      <c r="J61" s="304">
        <v>1.6373291999999999E-3</v>
      </c>
      <c r="K61" s="303">
        <f t="shared" si="1"/>
        <v>2.7896055800000003E-2</v>
      </c>
      <c r="L61" s="42"/>
      <c r="M61" s="170">
        <f t="shared" si="2"/>
        <v>1.2620397313525613</v>
      </c>
      <c r="N61" s="301">
        <v>4.7342731309646703E-2</v>
      </c>
      <c r="O61" s="305">
        <f t="shared" si="3"/>
        <v>0</v>
      </c>
      <c r="P61" s="306">
        <f t="shared" si="4"/>
        <v>0</v>
      </c>
      <c r="Q61" s="101"/>
    </row>
    <row r="62" spans="2:17" ht="14.1" customHeight="1">
      <c r="B62" s="211" t="s">
        <v>933</v>
      </c>
      <c r="C62" s="301">
        <v>0.45</v>
      </c>
      <c r="D62" s="302">
        <v>0</v>
      </c>
      <c r="E62" s="302">
        <v>0</v>
      </c>
      <c r="F62" s="301">
        <v>0.40955323500000002</v>
      </c>
      <c r="G62" s="301">
        <v>0.31557499999999999</v>
      </c>
      <c r="H62" s="303">
        <f t="shared" si="0"/>
        <v>4.0446764999999996E-2</v>
      </c>
      <c r="I62" s="42"/>
      <c r="J62" s="304">
        <v>3.2764258800000001E-2</v>
      </c>
      <c r="K62" s="303">
        <f t="shared" si="1"/>
        <v>7.6825061999999944E-3</v>
      </c>
      <c r="L62" s="42"/>
      <c r="M62" s="170">
        <f t="shared" si="2"/>
        <v>1.7368759562274391E-2</v>
      </c>
      <c r="N62" s="301">
        <v>0.93984088822113399</v>
      </c>
      <c r="O62" s="305">
        <f t="shared" si="3"/>
        <v>0</v>
      </c>
      <c r="P62" s="306">
        <f t="shared" si="4"/>
        <v>0</v>
      </c>
      <c r="Q62" s="101"/>
    </row>
    <row r="63" spans="2:17" ht="14.1" customHeight="1">
      <c r="B63" s="211" t="s">
        <v>934</v>
      </c>
      <c r="C63" s="301">
        <v>1.5</v>
      </c>
      <c r="D63" s="302">
        <v>0</v>
      </c>
      <c r="E63" s="302">
        <v>0</v>
      </c>
      <c r="F63" s="301">
        <v>1.2272586000000001</v>
      </c>
      <c r="G63" s="301">
        <v>0.95462000000000002</v>
      </c>
      <c r="H63" s="303">
        <f t="shared" si="0"/>
        <v>0.27274139999999991</v>
      </c>
      <c r="I63" s="42"/>
      <c r="J63" s="304">
        <v>0.16579644772596799</v>
      </c>
      <c r="K63" s="303">
        <f t="shared" si="1"/>
        <v>0.10694495227403192</v>
      </c>
      <c r="L63" s="42"/>
      <c r="M63" s="170">
        <f t="shared" si="2"/>
        <v>7.6770083456938434E-2</v>
      </c>
      <c r="N63" s="301">
        <v>1.5851047816266901</v>
      </c>
      <c r="O63" s="305">
        <f t="shared" si="3"/>
        <v>0</v>
      </c>
      <c r="P63" s="306">
        <f t="shared" si="4"/>
        <v>0</v>
      </c>
      <c r="Q63" s="101"/>
    </row>
    <row r="64" spans="2:17" ht="14.1" customHeight="1">
      <c r="B64" s="211" t="s">
        <v>935</v>
      </c>
      <c r="C64" s="301">
        <v>5.7709999999999997E-2</v>
      </c>
      <c r="D64" s="302">
        <v>0</v>
      </c>
      <c r="E64" s="302">
        <v>0</v>
      </c>
      <c r="F64" s="301">
        <v>4.5627969999999997E-2</v>
      </c>
      <c r="G64" s="301">
        <v>4.4298999999999998E-2</v>
      </c>
      <c r="H64" s="303">
        <f t="shared" si="0"/>
        <v>1.2082030000000001E-2</v>
      </c>
      <c r="I64" s="42"/>
      <c r="J64" s="304">
        <v>3.6502376E-3</v>
      </c>
      <c r="K64" s="303">
        <f t="shared" si="1"/>
        <v>8.4317924000000006E-3</v>
      </c>
      <c r="L64" s="42"/>
      <c r="M64" s="170">
        <f t="shared" si="2"/>
        <v>0.17110590686338195</v>
      </c>
      <c r="N64" s="301">
        <v>4.7342731309646703E-2</v>
      </c>
      <c r="O64" s="305">
        <f t="shared" si="3"/>
        <v>0</v>
      </c>
      <c r="P64" s="306">
        <f t="shared" si="4"/>
        <v>0</v>
      </c>
      <c r="Q64" s="101"/>
    </row>
    <row r="65" spans="2:17" ht="14.1" customHeight="1">
      <c r="B65" s="211" t="s">
        <v>936</v>
      </c>
      <c r="C65" s="301">
        <v>0.181654236326761</v>
      </c>
      <c r="D65" s="302">
        <v>0</v>
      </c>
      <c r="E65" s="302">
        <v>0</v>
      </c>
      <c r="F65" s="301">
        <v>0.30251083519999999</v>
      </c>
      <c r="G65" s="301">
        <v>0.22945299999999999</v>
      </c>
      <c r="H65" s="303">
        <f t="shared" si="0"/>
        <v>-0.12085659887323899</v>
      </c>
      <c r="I65" s="42"/>
      <c r="J65" s="304">
        <v>3.1374882587487801E-2</v>
      </c>
      <c r="K65" s="303">
        <f t="shared" si="1"/>
        <v>-0.15223148146072679</v>
      </c>
      <c r="L65" s="42"/>
      <c r="M65" s="170">
        <f t="shared" si="2"/>
        <v>-0.45593888372793284</v>
      </c>
      <c r="N65" s="301">
        <v>0.53304408585676299</v>
      </c>
      <c r="O65" s="305">
        <f t="shared" si="3"/>
        <v>9.9441473413385329E-5</v>
      </c>
      <c r="P65" s="306">
        <f t="shared" si="4"/>
        <v>2.0671919914284124E-3</v>
      </c>
      <c r="Q65" s="101"/>
    </row>
    <row r="66" spans="2:17" ht="14.1" customHeight="1">
      <c r="B66" s="211" t="s">
        <v>937</v>
      </c>
      <c r="C66" s="301">
        <v>2.4E-2</v>
      </c>
      <c r="D66" s="302">
        <v>0</v>
      </c>
      <c r="E66" s="302">
        <v>0</v>
      </c>
      <c r="F66" s="301">
        <v>3.8510268299999997E-2</v>
      </c>
      <c r="G66" s="301">
        <v>2.4437E-2</v>
      </c>
      <c r="H66" s="303">
        <f t="shared" si="0"/>
        <v>-1.4510268299999997E-2</v>
      </c>
      <c r="I66" s="42"/>
      <c r="J66" s="304">
        <v>3.080821464E-3</v>
      </c>
      <c r="K66" s="303">
        <f t="shared" si="1"/>
        <v>-1.7591089763999996E-2</v>
      </c>
      <c r="L66" s="42"/>
      <c r="M66" s="170">
        <f t="shared" si="2"/>
        <v>-0.42295332639315247</v>
      </c>
      <c r="N66" s="301">
        <v>6.6630510732095305E-2</v>
      </c>
      <c r="O66" s="305">
        <f t="shared" si="3"/>
        <v>1.2430184176673153E-5</v>
      </c>
      <c r="P66" s="306">
        <f t="shared" si="4"/>
        <v>2.2236296349723898E-4</v>
      </c>
      <c r="Q66" s="101"/>
    </row>
    <row r="67" spans="2:17" ht="14.1" customHeight="1">
      <c r="B67" s="211" t="s">
        <v>938</v>
      </c>
      <c r="C67" s="301">
        <v>9.2329235483870994E-2</v>
      </c>
      <c r="D67" s="302">
        <v>0</v>
      </c>
      <c r="E67" s="302">
        <v>0</v>
      </c>
      <c r="F67" s="301">
        <v>0.16161729999999999</v>
      </c>
      <c r="G67" s="301">
        <v>0.1207</v>
      </c>
      <c r="H67" s="303">
        <f t="shared" si="0"/>
        <v>-6.9288064516128997E-2</v>
      </c>
      <c r="I67" s="42"/>
      <c r="J67" s="304">
        <v>1.2929384E-2</v>
      </c>
      <c r="K67" s="303">
        <f t="shared" si="1"/>
        <v>-8.2217448516128999E-2</v>
      </c>
      <c r="L67" s="42"/>
      <c r="M67" s="170">
        <f t="shared" si="2"/>
        <v>-0.4710341476102119</v>
      </c>
      <c r="N67" s="301">
        <v>0.243727394520033</v>
      </c>
      <c r="O67" s="305">
        <f t="shared" si="3"/>
        <v>4.5468305277830778E-5</v>
      </c>
      <c r="P67" s="306">
        <f t="shared" si="4"/>
        <v>1.0088196945353615E-3</v>
      </c>
      <c r="Q67" s="101"/>
    </row>
    <row r="68" spans="2:17" ht="14.1" customHeight="1">
      <c r="B68" s="211" t="s">
        <v>939</v>
      </c>
      <c r="C68" s="301">
        <v>0.01</v>
      </c>
      <c r="D68" s="302">
        <v>0</v>
      </c>
      <c r="E68" s="302">
        <v>0</v>
      </c>
      <c r="F68" s="301">
        <v>3.8057199999999998E-3</v>
      </c>
      <c r="G68" s="301">
        <v>2.7239999999999999E-3</v>
      </c>
      <c r="H68" s="303">
        <f t="shared" si="0"/>
        <v>6.1942799999999999E-3</v>
      </c>
      <c r="I68" s="42"/>
      <c r="J68" s="304">
        <v>3.0445759999999999E-4</v>
      </c>
      <c r="K68" s="303">
        <f t="shared" si="1"/>
        <v>5.8898223999999996E-3</v>
      </c>
      <c r="L68" s="42"/>
      <c r="M68" s="170">
        <f t="shared" si="2"/>
        <v>1.4329848909691882</v>
      </c>
      <c r="N68" s="301">
        <v>2.10412139153985E-2</v>
      </c>
      <c r="O68" s="305">
        <f t="shared" si="3"/>
        <v>0</v>
      </c>
      <c r="P68" s="306">
        <f t="shared" si="4"/>
        <v>0</v>
      </c>
      <c r="Q68" s="101"/>
    </row>
    <row r="69" spans="2:17" ht="14.1" customHeight="1">
      <c r="B69" s="211" t="s">
        <v>940</v>
      </c>
      <c r="C69" s="301">
        <v>0.38</v>
      </c>
      <c r="D69" s="302">
        <v>0</v>
      </c>
      <c r="E69" s="302">
        <v>0</v>
      </c>
      <c r="F69" s="301">
        <v>0.31586871</v>
      </c>
      <c r="G69" s="301">
        <v>0.22705700000000001</v>
      </c>
      <c r="H69" s="303">
        <f t="shared" si="0"/>
        <v>6.4131290000000007E-2</v>
      </c>
      <c r="I69" s="42"/>
      <c r="J69" s="304">
        <v>2.5269496799999999E-2</v>
      </c>
      <c r="K69" s="303">
        <f t="shared" si="1"/>
        <v>3.8861793200000008E-2</v>
      </c>
      <c r="L69" s="42"/>
      <c r="M69" s="170">
        <f t="shared" si="2"/>
        <v>0.11391803212116787</v>
      </c>
      <c r="N69" s="301">
        <v>0.40328993337847202</v>
      </c>
      <c r="O69" s="305">
        <f t="shared" si="3"/>
        <v>0</v>
      </c>
      <c r="P69" s="306">
        <f t="shared" si="4"/>
        <v>0</v>
      </c>
      <c r="Q69" s="101"/>
    </row>
    <row r="70" spans="2:17" ht="14.1" customHeight="1">
      <c r="B70" s="211" t="s">
        <v>941</v>
      </c>
      <c r="C70" s="301">
        <v>0.23060186428125001</v>
      </c>
      <c r="D70" s="302">
        <v>0</v>
      </c>
      <c r="E70" s="302">
        <v>0</v>
      </c>
      <c r="F70" s="301">
        <v>0.13451846349999999</v>
      </c>
      <c r="G70" s="301">
        <v>0.102835</v>
      </c>
      <c r="H70" s="303">
        <f t="shared" si="0"/>
        <v>9.6083400781250022E-2</v>
      </c>
      <c r="I70" s="42"/>
      <c r="J70" s="304">
        <v>1.076147708E-2</v>
      </c>
      <c r="K70" s="303">
        <f t="shared" si="1"/>
        <v>8.5321923701250024E-2</v>
      </c>
      <c r="L70" s="42"/>
      <c r="M70" s="170">
        <f t="shared" si="2"/>
        <v>0.58729321722338246</v>
      </c>
      <c r="N70" s="301">
        <v>0.208658704661035</v>
      </c>
      <c r="O70" s="305">
        <f t="shared" si="3"/>
        <v>0</v>
      </c>
      <c r="P70" s="306">
        <f t="shared" si="4"/>
        <v>0</v>
      </c>
      <c r="Q70" s="101"/>
    </row>
    <row r="71" spans="2:17" ht="14.1" customHeight="1">
      <c r="B71" s="211" t="s">
        <v>942</v>
      </c>
      <c r="C71" s="301">
        <v>0.19500000000000001</v>
      </c>
      <c r="D71" s="302">
        <v>0</v>
      </c>
      <c r="E71" s="302">
        <v>0</v>
      </c>
      <c r="F71" s="301">
        <v>8.0052475499999998E-2</v>
      </c>
      <c r="G71" s="301">
        <v>5.7570999999999997E-2</v>
      </c>
      <c r="H71" s="303">
        <f t="shared" si="0"/>
        <v>0.11494752450000001</v>
      </c>
      <c r="I71" s="42"/>
      <c r="J71" s="304">
        <v>6.4041980399999997E-3</v>
      </c>
      <c r="K71" s="303">
        <f t="shared" si="1"/>
        <v>0.10854332646000001</v>
      </c>
      <c r="L71" s="42"/>
      <c r="M71" s="170">
        <f t="shared" si="2"/>
        <v>1.255464986283348</v>
      </c>
      <c r="N71" s="301">
        <v>0.21742587712578501</v>
      </c>
      <c r="O71" s="305">
        <f t="shared" si="3"/>
        <v>0</v>
      </c>
      <c r="P71" s="306">
        <f t="shared" si="4"/>
        <v>0</v>
      </c>
      <c r="Q71" s="101"/>
    </row>
    <row r="72" spans="2:17" ht="14.1" customHeight="1">
      <c r="B72" s="211" t="s">
        <v>943</v>
      </c>
      <c r="C72" s="301">
        <v>2.5999999999999999E-2</v>
      </c>
      <c r="D72" s="302">
        <v>0</v>
      </c>
      <c r="E72" s="302">
        <v>0</v>
      </c>
      <c r="F72" s="301">
        <v>1.7149293999999999E-2</v>
      </c>
      <c r="G72" s="301">
        <v>9.7940000000000006E-3</v>
      </c>
      <c r="H72" s="303">
        <f t="shared" si="0"/>
        <v>8.8507059999999999E-3</v>
      </c>
      <c r="I72" s="42"/>
      <c r="J72" s="304">
        <v>2.1426511527033098E-3</v>
      </c>
      <c r="K72" s="303">
        <f t="shared" si="1"/>
        <v>6.70805484729669E-3</v>
      </c>
      <c r="L72" s="42"/>
      <c r="M72" s="170">
        <f t="shared" si="2"/>
        <v>0.34771272643581586</v>
      </c>
      <c r="N72" s="301">
        <v>5.7863338267346E-2</v>
      </c>
      <c r="O72" s="305">
        <f t="shared" si="3"/>
        <v>0</v>
      </c>
      <c r="P72" s="306">
        <f t="shared" si="4"/>
        <v>0</v>
      </c>
      <c r="Q72" s="101"/>
    </row>
    <row r="73" spans="2:17" ht="14.1" customHeight="1">
      <c r="B73" s="211" t="s">
        <v>944</v>
      </c>
      <c r="C73" s="301">
        <v>2.2009952694845398</v>
      </c>
      <c r="D73" s="302">
        <v>0</v>
      </c>
      <c r="E73" s="302">
        <v>0</v>
      </c>
      <c r="F73" s="301">
        <v>2.68400302</v>
      </c>
      <c r="G73" s="301">
        <v>2.2456339999999999</v>
      </c>
      <c r="H73" s="303">
        <f t="shared" si="0"/>
        <v>-0.48300775051546019</v>
      </c>
      <c r="I73" s="42"/>
      <c r="J73" s="304">
        <v>0.2147202416</v>
      </c>
      <c r="K73" s="303">
        <f t="shared" si="1"/>
        <v>-0.69772799211546022</v>
      </c>
      <c r="L73" s="42"/>
      <c r="M73" s="170">
        <f t="shared" si="2"/>
        <v>-0.24070182944277935</v>
      </c>
      <c r="N73" s="301">
        <v>3.88383989596718</v>
      </c>
      <c r="O73" s="305">
        <f t="shared" si="3"/>
        <v>7.2454562765836088E-4</v>
      </c>
      <c r="P73" s="306">
        <f t="shared" si="4"/>
        <v>4.1978268616606057E-3</v>
      </c>
      <c r="Q73" s="101"/>
    </row>
    <row r="74" spans="2:17" ht="14.1" customHeight="1">
      <c r="B74" s="211" t="s">
        <v>945</v>
      </c>
      <c r="C74" s="301">
        <v>0.97372340217894704</v>
      </c>
      <c r="D74" s="302">
        <v>0</v>
      </c>
      <c r="E74" s="302">
        <v>0</v>
      </c>
      <c r="F74" s="301">
        <v>0.53894337999999997</v>
      </c>
      <c r="G74" s="301">
        <v>0.52324599999999999</v>
      </c>
      <c r="H74" s="303">
        <f t="shared" si="0"/>
        <v>0.43478002217894707</v>
      </c>
      <c r="I74" s="42"/>
      <c r="J74" s="304">
        <v>7.73467264523717E-2</v>
      </c>
      <c r="K74" s="303">
        <f t="shared" si="1"/>
        <v>0.35743329572657534</v>
      </c>
      <c r="L74" s="42"/>
      <c r="M74" s="170">
        <f t="shared" si="2"/>
        <v>0.5799757159564245</v>
      </c>
      <c r="N74" s="301">
        <v>1.3628485813783</v>
      </c>
      <c r="O74" s="305">
        <f t="shared" si="3"/>
        <v>0</v>
      </c>
      <c r="P74" s="306">
        <f t="shared" si="4"/>
        <v>0</v>
      </c>
      <c r="Q74" s="101"/>
    </row>
    <row r="75" spans="2:17" ht="14.1" customHeight="1">
      <c r="B75" s="211" t="s">
        <v>946</v>
      </c>
      <c r="C75" s="301">
        <v>0.34587099666666699</v>
      </c>
      <c r="D75" s="302">
        <v>0</v>
      </c>
      <c r="E75" s="302">
        <v>0</v>
      </c>
      <c r="F75" s="301">
        <v>0.60082203000000001</v>
      </c>
      <c r="G75" s="301">
        <v>0.47070099999999998</v>
      </c>
      <c r="H75" s="303">
        <f t="shared" si="0"/>
        <v>-0.25495103333333302</v>
      </c>
      <c r="I75" s="42"/>
      <c r="J75" s="304">
        <v>4.8065762400000003E-2</v>
      </c>
      <c r="K75" s="303">
        <f t="shared" si="1"/>
        <v>-0.30301679573333301</v>
      </c>
      <c r="L75" s="42"/>
      <c r="M75" s="170">
        <f t="shared" si="2"/>
        <v>-0.46697872772823179</v>
      </c>
      <c r="N75" s="301">
        <v>0.55934560325101101</v>
      </c>
      <c r="O75" s="305">
        <f t="shared" si="3"/>
        <v>1.0434812506207206E-4</v>
      </c>
      <c r="P75" s="306">
        <f t="shared" si="4"/>
        <v>2.2755105073836474E-3</v>
      </c>
      <c r="Q75" s="101"/>
    </row>
    <row r="76" spans="2:17" ht="14.1" customHeight="1">
      <c r="B76" s="211" t="s">
        <v>947</v>
      </c>
      <c r="C76" s="301">
        <v>0.27981912529069802</v>
      </c>
      <c r="D76" s="302">
        <v>0</v>
      </c>
      <c r="E76" s="302">
        <v>0</v>
      </c>
      <c r="F76" s="301">
        <v>0.36585213750000001</v>
      </c>
      <c r="G76" s="301">
        <v>0.28415699999999999</v>
      </c>
      <c r="H76" s="303">
        <f t="shared" si="0"/>
        <v>-8.6033012209301984E-2</v>
      </c>
      <c r="I76" s="42"/>
      <c r="J76" s="304">
        <v>2.9268170999999999E-2</v>
      </c>
      <c r="K76" s="303">
        <f t="shared" si="1"/>
        <v>-0.11530118320930198</v>
      </c>
      <c r="L76" s="42"/>
      <c r="M76" s="170">
        <f t="shared" si="2"/>
        <v>-0.29181284972929195</v>
      </c>
      <c r="N76" s="301">
        <v>0.39452276091372201</v>
      </c>
      <c r="O76" s="305">
        <f t="shared" si="3"/>
        <v>7.3599774730301529E-5</v>
      </c>
      <c r="P76" s="306">
        <f t="shared" si="4"/>
        <v>6.2673696272783541E-4</v>
      </c>
      <c r="Q76" s="101"/>
    </row>
    <row r="77" spans="2:17" ht="14.1" customHeight="1">
      <c r="B77" s="211" t="s">
        <v>948</v>
      </c>
      <c r="C77" s="301">
        <v>0.4</v>
      </c>
      <c r="D77" s="302">
        <v>0</v>
      </c>
      <c r="E77" s="302">
        <v>0</v>
      </c>
      <c r="F77" s="301">
        <v>0.45057391200000002</v>
      </c>
      <c r="G77" s="301">
        <v>0.36454199999999998</v>
      </c>
      <c r="H77" s="303">
        <f t="shared" ref="H77:H140" si="5">+C77+D77-E77-F77</f>
        <v>-5.0573911999999999E-2</v>
      </c>
      <c r="I77" s="42"/>
      <c r="J77" s="304">
        <v>4.7409533469295301E-2</v>
      </c>
      <c r="K77" s="303">
        <f t="shared" ref="K77:K140" si="6">+H77-J77</f>
        <v>-9.7983445469295299E-2</v>
      </c>
      <c r="L77" s="42"/>
      <c r="M77" s="170">
        <f t="shared" ref="M77:M140" si="7">+IF(ISERROR(K77/(F77+J77)),0,K77/(F77+J77))</f>
        <v>-0.19676044728144837</v>
      </c>
      <c r="N77" s="301">
        <v>0.66104480384210396</v>
      </c>
      <c r="O77" s="305">
        <f t="shared" ref="O77:O140" si="8">IF(K77&lt;0,N77/$N$263,0)</f>
        <v>1.2332051143699427E-4</v>
      </c>
      <c r="P77" s="306">
        <f t="shared" ref="P77:P140" si="9">(M77^2*O77)*100</f>
        <v>4.774313350243576E-4</v>
      </c>
      <c r="Q77" s="101"/>
    </row>
    <row r="78" spans="2:17" ht="14.1" customHeight="1">
      <c r="B78" s="211" t="s">
        <v>949</v>
      </c>
      <c r="C78" s="301">
        <v>8.7657754736842106E-2</v>
      </c>
      <c r="D78" s="302">
        <v>0</v>
      </c>
      <c r="E78" s="302">
        <v>0</v>
      </c>
      <c r="F78" s="301">
        <v>0.19053436000000001</v>
      </c>
      <c r="G78" s="301">
        <v>0.13741200000000001</v>
      </c>
      <c r="H78" s="303">
        <f t="shared" si="5"/>
        <v>-0.10287660526315791</v>
      </c>
      <c r="I78" s="42"/>
      <c r="J78" s="304">
        <v>1.5242748800000001E-2</v>
      </c>
      <c r="K78" s="303">
        <f t="shared" si="6"/>
        <v>-0.11811935406315791</v>
      </c>
      <c r="L78" s="42"/>
      <c r="M78" s="170">
        <f t="shared" si="7"/>
        <v>-0.57401600572569567</v>
      </c>
      <c r="N78" s="301">
        <v>0.34893346409702602</v>
      </c>
      <c r="O78" s="305">
        <f t="shared" si="8"/>
        <v>6.5094911872577946E-5</v>
      </c>
      <c r="P78" s="306">
        <f t="shared" si="9"/>
        <v>2.1448407292022271E-3</v>
      </c>
      <c r="Q78" s="101"/>
    </row>
    <row r="79" spans="2:17" ht="14.1" customHeight="1">
      <c r="B79" s="211" t="s">
        <v>950</v>
      </c>
      <c r="C79" s="301">
        <v>0.19</v>
      </c>
      <c r="D79" s="302">
        <v>0</v>
      </c>
      <c r="E79" s="302">
        <v>0</v>
      </c>
      <c r="F79" s="301">
        <v>0.22827906479999999</v>
      </c>
      <c r="G79" s="301">
        <v>0.178734</v>
      </c>
      <c r="H79" s="303">
        <f t="shared" si="5"/>
        <v>-3.8279064799999984E-2</v>
      </c>
      <c r="I79" s="42"/>
      <c r="J79" s="304">
        <v>1.8262325183999999E-2</v>
      </c>
      <c r="K79" s="303">
        <f t="shared" si="6"/>
        <v>-5.6541389983999983E-2</v>
      </c>
      <c r="L79" s="42"/>
      <c r="M79" s="170">
        <f t="shared" si="7"/>
        <v>-0.22933832727912096</v>
      </c>
      <c r="N79" s="301">
        <v>0.55233186527921097</v>
      </c>
      <c r="O79" s="305">
        <f t="shared" si="8"/>
        <v>1.0303968462242216E-4</v>
      </c>
      <c r="P79" s="306">
        <f t="shared" si="9"/>
        <v>5.4194822961097996E-4</v>
      </c>
      <c r="Q79" s="101"/>
    </row>
    <row r="80" spans="2:17" ht="14.1" customHeight="1">
      <c r="B80" s="211" t="s">
        <v>951</v>
      </c>
      <c r="C80" s="301">
        <v>1.4659066666666601E-2</v>
      </c>
      <c r="D80" s="302">
        <v>0</v>
      </c>
      <c r="E80" s="302">
        <v>0</v>
      </c>
      <c r="F80" s="301">
        <v>0.14242515</v>
      </c>
      <c r="G80" s="301">
        <v>0.114005</v>
      </c>
      <c r="H80" s="303">
        <f t="shared" si="5"/>
        <v>-0.12776608333333339</v>
      </c>
      <c r="I80" s="42"/>
      <c r="J80" s="304">
        <v>1.1394012E-2</v>
      </c>
      <c r="K80" s="303">
        <f t="shared" si="6"/>
        <v>-0.1391600953333334</v>
      </c>
      <c r="L80" s="42"/>
      <c r="M80" s="170">
        <f t="shared" si="7"/>
        <v>-0.90469934645290417</v>
      </c>
      <c r="N80" s="301">
        <v>0.243727394520033</v>
      </c>
      <c r="O80" s="305">
        <f t="shared" si="8"/>
        <v>4.5468305277830778E-5</v>
      </c>
      <c r="P80" s="306">
        <f t="shared" si="9"/>
        <v>3.7214939765027048E-3</v>
      </c>
      <c r="Q80" s="101"/>
    </row>
    <row r="81" spans="2:17" ht="14.1" customHeight="1">
      <c r="B81" s="211" t="s">
        <v>952</v>
      </c>
      <c r="C81" s="301">
        <v>0.12853533052631599</v>
      </c>
      <c r="D81" s="302">
        <v>0</v>
      </c>
      <c r="E81" s="302">
        <v>0</v>
      </c>
      <c r="F81" s="301">
        <v>0.27249062000000002</v>
      </c>
      <c r="G81" s="301">
        <v>0.21335000000000001</v>
      </c>
      <c r="H81" s="303">
        <f t="shared" si="5"/>
        <v>-0.14395528947368402</v>
      </c>
      <c r="I81" s="42"/>
      <c r="J81" s="304">
        <v>4.1430635921599498E-2</v>
      </c>
      <c r="K81" s="303">
        <f t="shared" si="6"/>
        <v>-0.18538592539528354</v>
      </c>
      <c r="L81" s="42"/>
      <c r="M81" s="170">
        <f t="shared" si="7"/>
        <v>-0.59054913261936892</v>
      </c>
      <c r="N81" s="301">
        <v>0.54762219776694598</v>
      </c>
      <c r="O81" s="305">
        <f t="shared" si="8"/>
        <v>1.0216107760072709E-4</v>
      </c>
      <c r="P81" s="306">
        <f t="shared" si="9"/>
        <v>3.5628499895707854E-3</v>
      </c>
      <c r="Q81" s="101"/>
    </row>
    <row r="82" spans="2:17" ht="14.1" customHeight="1">
      <c r="B82" s="211" t="s">
        <v>953</v>
      </c>
      <c r="C82" s="301">
        <v>0.54800000000000004</v>
      </c>
      <c r="D82" s="302">
        <v>0</v>
      </c>
      <c r="E82" s="302">
        <v>0</v>
      </c>
      <c r="F82" s="301">
        <v>0.56910981400000005</v>
      </c>
      <c r="G82" s="301">
        <v>0.42502600000000001</v>
      </c>
      <c r="H82" s="303">
        <f t="shared" si="5"/>
        <v>-2.1109814000000005E-2</v>
      </c>
      <c r="I82" s="42"/>
      <c r="J82" s="304">
        <v>4.5528785119999998E-2</v>
      </c>
      <c r="K82" s="303">
        <f t="shared" si="6"/>
        <v>-6.6638599120000003E-2</v>
      </c>
      <c r="L82" s="42"/>
      <c r="M82" s="170">
        <f t="shared" si="7"/>
        <v>-0.10841915755926955</v>
      </c>
      <c r="N82" s="301">
        <v>0.934580584742285</v>
      </c>
      <c r="O82" s="305">
        <f t="shared" si="8"/>
        <v>1.7434968858333675E-4</v>
      </c>
      <c r="P82" s="306">
        <f t="shared" si="9"/>
        <v>2.0494306774902643E-4</v>
      </c>
      <c r="Q82" s="101"/>
    </row>
    <row r="83" spans="2:17" ht="14.1" customHeight="1">
      <c r="B83" s="211" t="s">
        <v>954</v>
      </c>
      <c r="C83" s="301">
        <v>0.2</v>
      </c>
      <c r="D83" s="302">
        <v>0</v>
      </c>
      <c r="E83" s="302">
        <v>0</v>
      </c>
      <c r="F83" s="301">
        <v>0.22601605</v>
      </c>
      <c r="G83" s="301">
        <v>0.16603499999999999</v>
      </c>
      <c r="H83" s="303">
        <f t="shared" si="5"/>
        <v>-2.6016049999999985E-2</v>
      </c>
      <c r="I83" s="42"/>
      <c r="J83" s="304">
        <v>2.8176655634423599E-2</v>
      </c>
      <c r="K83" s="303">
        <f t="shared" si="6"/>
        <v>-5.4192705634423584E-2</v>
      </c>
      <c r="L83" s="42"/>
      <c r="M83" s="170">
        <f t="shared" si="7"/>
        <v>-0.21319536097295719</v>
      </c>
      <c r="N83" s="301">
        <v>0.26126173944953202</v>
      </c>
      <c r="O83" s="305">
        <f t="shared" si="8"/>
        <v>4.8739406376955336E-5</v>
      </c>
      <c r="P83" s="306">
        <f t="shared" si="9"/>
        <v>2.2153162654644652E-4</v>
      </c>
      <c r="Q83" s="101"/>
    </row>
    <row r="84" spans="2:17" ht="14.1" customHeight="1">
      <c r="B84" s="211" t="s">
        <v>955</v>
      </c>
      <c r="C84" s="301">
        <v>0.95173673093765199</v>
      </c>
      <c r="D84" s="302">
        <v>0</v>
      </c>
      <c r="E84" s="302">
        <v>0</v>
      </c>
      <c r="F84" s="301">
        <v>1.0022016199999999</v>
      </c>
      <c r="G84" s="301">
        <v>0.79825400000000002</v>
      </c>
      <c r="H84" s="303">
        <f t="shared" si="5"/>
        <v>-5.0464889062347917E-2</v>
      </c>
      <c r="I84" s="42"/>
      <c r="J84" s="304">
        <v>8.0176129600000007E-2</v>
      </c>
      <c r="K84" s="303">
        <f t="shared" si="6"/>
        <v>-0.13064101866234792</v>
      </c>
      <c r="L84" s="42"/>
      <c r="M84" s="170">
        <f t="shared" si="7"/>
        <v>-0.12069817465355991</v>
      </c>
      <c r="N84" s="301">
        <v>1.6008856920632399</v>
      </c>
      <c r="O84" s="305">
        <f t="shared" si="8"/>
        <v>2.9865153035006864E-4</v>
      </c>
      <c r="P84" s="306">
        <f t="shared" si="9"/>
        <v>4.3507702369833737E-4</v>
      </c>
      <c r="Q84" s="101"/>
    </row>
    <row r="85" spans="2:17" ht="14.1" customHeight="1">
      <c r="B85" s="211" t="s">
        <v>956</v>
      </c>
      <c r="C85" s="301">
        <v>0.16</v>
      </c>
      <c r="D85" s="302">
        <v>0</v>
      </c>
      <c r="E85" s="302">
        <v>0</v>
      </c>
      <c r="F85" s="301">
        <v>0.1183046155</v>
      </c>
      <c r="G85" s="301">
        <v>7.9213000000000006E-2</v>
      </c>
      <c r="H85" s="303">
        <f t="shared" si="5"/>
        <v>4.1695384500000002E-2</v>
      </c>
      <c r="I85" s="42"/>
      <c r="J85" s="304">
        <v>9.4643692399999993E-3</v>
      </c>
      <c r="K85" s="303">
        <f t="shared" si="6"/>
        <v>3.2231015260000002E-2</v>
      </c>
      <c r="L85" s="42"/>
      <c r="M85" s="170">
        <f t="shared" si="7"/>
        <v>0.25226008741939698</v>
      </c>
      <c r="N85" s="301">
        <v>0.17534344929498799</v>
      </c>
      <c r="O85" s="305">
        <f t="shared" si="8"/>
        <v>0</v>
      </c>
      <c r="P85" s="306">
        <f t="shared" si="9"/>
        <v>0</v>
      </c>
      <c r="Q85" s="101"/>
    </row>
    <row r="86" spans="2:17" ht="14.1" customHeight="1">
      <c r="B86" s="211" t="s">
        <v>957</v>
      </c>
      <c r="C86" s="301">
        <v>2.2659222741935499E-2</v>
      </c>
      <c r="D86" s="302">
        <v>0</v>
      </c>
      <c r="E86" s="302">
        <v>0</v>
      </c>
      <c r="F86" s="301">
        <v>5.2435755000000001E-2</v>
      </c>
      <c r="G86" s="301">
        <v>3.3938999999999997E-2</v>
      </c>
      <c r="H86" s="303">
        <f t="shared" si="5"/>
        <v>-2.9776532258064502E-2</v>
      </c>
      <c r="I86" s="42"/>
      <c r="J86" s="304">
        <v>5.5162414259999999E-3</v>
      </c>
      <c r="K86" s="303">
        <f t="shared" si="6"/>
        <v>-3.5292773684064499E-2</v>
      </c>
      <c r="L86" s="42"/>
      <c r="M86" s="170">
        <f t="shared" si="7"/>
        <v>-0.60900013564037458</v>
      </c>
      <c r="N86" s="301">
        <v>7.0137379717995094E-2</v>
      </c>
      <c r="O86" s="305">
        <f t="shared" si="8"/>
        <v>1.3084404396498061E-5</v>
      </c>
      <c r="P86" s="306">
        <f t="shared" si="9"/>
        <v>4.8527591486519772E-4</v>
      </c>
      <c r="Q86" s="101"/>
    </row>
    <row r="87" spans="2:17" ht="14.1" customHeight="1">
      <c r="B87" s="211" t="s">
        <v>958</v>
      </c>
      <c r="C87" s="301">
        <v>1.6317970285714301</v>
      </c>
      <c r="D87" s="302">
        <v>0</v>
      </c>
      <c r="E87" s="302">
        <v>0</v>
      </c>
      <c r="F87" s="301">
        <v>2.0729236000000002</v>
      </c>
      <c r="G87" s="301">
        <v>1.66012</v>
      </c>
      <c r="H87" s="303">
        <f t="shared" si="5"/>
        <v>-0.44112657142857015</v>
      </c>
      <c r="I87" s="42"/>
      <c r="J87" s="304">
        <v>0.27450242926833002</v>
      </c>
      <c r="K87" s="303">
        <f t="shared" si="6"/>
        <v>-0.71562900069690016</v>
      </c>
      <c r="L87" s="42"/>
      <c r="M87" s="170">
        <f t="shared" si="7"/>
        <v>-0.30485689081327716</v>
      </c>
      <c r="N87" s="301">
        <v>3.0167585998069599</v>
      </c>
      <c r="O87" s="305">
        <f t="shared" si="8"/>
        <v>5.6278819718096908E-4</v>
      </c>
      <c r="P87" s="306">
        <f t="shared" si="9"/>
        <v>5.2304254070467187E-3</v>
      </c>
      <c r="Q87" s="101"/>
    </row>
    <row r="88" spans="2:17" ht="14.1" customHeight="1">
      <c r="B88" s="211" t="s">
        <v>959</v>
      </c>
      <c r="C88" s="301">
        <v>0.51739999999999997</v>
      </c>
      <c r="D88" s="302">
        <v>0</v>
      </c>
      <c r="E88" s="302">
        <v>0</v>
      </c>
      <c r="F88" s="301">
        <v>0.54003414999999999</v>
      </c>
      <c r="G88" s="301">
        <v>0.52430500000000002</v>
      </c>
      <c r="H88" s="303">
        <f t="shared" si="5"/>
        <v>-2.263415000000002E-2</v>
      </c>
      <c r="I88" s="42"/>
      <c r="J88" s="304">
        <v>4.3202732000000001E-2</v>
      </c>
      <c r="K88" s="303">
        <f t="shared" si="6"/>
        <v>-6.5836882000000013E-2</v>
      </c>
      <c r="L88" s="42"/>
      <c r="M88" s="170">
        <f t="shared" si="7"/>
        <v>-0.11288189075806768</v>
      </c>
      <c r="N88" s="301">
        <v>0.93633401923523496</v>
      </c>
      <c r="O88" s="305">
        <f t="shared" si="8"/>
        <v>1.7467679869324923E-4</v>
      </c>
      <c r="P88" s="306">
        <f t="shared" si="9"/>
        <v>2.225787885812726E-4</v>
      </c>
      <c r="Q88" s="101"/>
    </row>
    <row r="89" spans="2:17" ht="14.1" customHeight="1">
      <c r="B89" s="211" t="s">
        <v>960</v>
      </c>
      <c r="C89" s="301">
        <v>1.3</v>
      </c>
      <c r="D89" s="302">
        <v>0</v>
      </c>
      <c r="E89" s="302">
        <v>0</v>
      </c>
      <c r="F89" s="301">
        <v>1.1635521381</v>
      </c>
      <c r="G89" s="301">
        <v>0.82457100000000005</v>
      </c>
      <c r="H89" s="303">
        <f t="shared" si="5"/>
        <v>0.13644786190000002</v>
      </c>
      <c r="I89" s="42"/>
      <c r="J89" s="304">
        <v>9.3084171048E-2</v>
      </c>
      <c r="K89" s="303">
        <f t="shared" si="6"/>
        <v>4.3363690852000022E-2</v>
      </c>
      <c r="L89" s="42"/>
      <c r="M89" s="170">
        <f t="shared" si="7"/>
        <v>3.4507749407145995E-2</v>
      </c>
      <c r="N89" s="301">
        <v>1.4606109326272501</v>
      </c>
      <c r="O89" s="305">
        <f t="shared" si="8"/>
        <v>0</v>
      </c>
      <c r="P89" s="306">
        <f t="shared" si="9"/>
        <v>0</v>
      </c>
      <c r="Q89" s="101"/>
    </row>
    <row r="90" spans="2:17" ht="14.1" customHeight="1">
      <c r="B90" s="211" t="s">
        <v>961</v>
      </c>
      <c r="C90" s="301">
        <v>0.429060507910204</v>
      </c>
      <c r="D90" s="302">
        <v>0</v>
      </c>
      <c r="E90" s="302">
        <v>0</v>
      </c>
      <c r="F90" s="301">
        <v>0.20412136240000001</v>
      </c>
      <c r="G90" s="301">
        <v>0.13037899999999999</v>
      </c>
      <c r="H90" s="303">
        <f t="shared" si="5"/>
        <v>0.224939145510204</v>
      </c>
      <c r="I90" s="42"/>
      <c r="J90" s="304">
        <v>1.6329708992000001E-2</v>
      </c>
      <c r="K90" s="303">
        <f t="shared" si="6"/>
        <v>0.20860943651820399</v>
      </c>
      <c r="L90" s="42"/>
      <c r="M90" s="170">
        <f t="shared" si="7"/>
        <v>0.94628452110019667</v>
      </c>
      <c r="N90" s="301">
        <v>0.190809969815739</v>
      </c>
      <c r="O90" s="305">
        <f t="shared" si="8"/>
        <v>0</v>
      </c>
      <c r="P90" s="306">
        <f t="shared" si="9"/>
        <v>0</v>
      </c>
      <c r="Q90" s="101"/>
    </row>
    <row r="91" spans="2:17" ht="14.1" customHeight="1">
      <c r="B91" s="211" t="s">
        <v>962</v>
      </c>
      <c r="C91" s="301">
        <v>5.6715000000000002E-2</v>
      </c>
      <c r="D91" s="302">
        <v>0</v>
      </c>
      <c r="E91" s="302">
        <v>0</v>
      </c>
      <c r="F91" s="301">
        <v>3.831188E-2</v>
      </c>
      <c r="G91" s="301">
        <v>3.7196E-2</v>
      </c>
      <c r="H91" s="303">
        <f t="shared" si="5"/>
        <v>1.8403120000000002E-2</v>
      </c>
      <c r="I91" s="42"/>
      <c r="J91" s="304">
        <v>3.0649504E-3</v>
      </c>
      <c r="K91" s="303">
        <f t="shared" si="6"/>
        <v>1.5338169600000002E-2</v>
      </c>
      <c r="L91" s="42"/>
      <c r="M91" s="170">
        <f t="shared" si="7"/>
        <v>0.37069464847167222</v>
      </c>
      <c r="N91" s="301">
        <v>8.2169238180909807E-2</v>
      </c>
      <c r="O91" s="305">
        <f t="shared" si="8"/>
        <v>0</v>
      </c>
      <c r="P91" s="306">
        <f t="shared" si="9"/>
        <v>0</v>
      </c>
      <c r="Q91" s="101"/>
    </row>
    <row r="92" spans="2:17" ht="14.1" customHeight="1">
      <c r="B92" s="211" t="s">
        <v>963</v>
      </c>
      <c r="C92" s="301">
        <v>0.35322500000000001</v>
      </c>
      <c r="D92" s="302">
        <v>0</v>
      </c>
      <c r="E92" s="302">
        <v>0</v>
      </c>
      <c r="F92" s="301">
        <v>0.29523817000000002</v>
      </c>
      <c r="G92" s="301">
        <v>0.28663899999999998</v>
      </c>
      <c r="H92" s="303">
        <f t="shared" si="5"/>
        <v>5.7986829999999989E-2</v>
      </c>
      <c r="I92" s="42"/>
      <c r="J92" s="304">
        <v>2.3619053599999999E-2</v>
      </c>
      <c r="K92" s="303">
        <f t="shared" si="6"/>
        <v>3.4367776399999994E-2</v>
      </c>
      <c r="L92" s="42"/>
      <c r="M92" s="170">
        <f t="shared" si="7"/>
        <v>0.10778421768833338</v>
      </c>
      <c r="N92" s="301">
        <v>0.51557169054688501</v>
      </c>
      <c r="O92" s="305">
        <f t="shared" si="8"/>
        <v>0</v>
      </c>
      <c r="P92" s="306">
        <f t="shared" si="9"/>
        <v>0</v>
      </c>
      <c r="Q92" s="101"/>
    </row>
    <row r="93" spans="2:17" ht="14.1" customHeight="1">
      <c r="B93" s="211" t="s">
        <v>964</v>
      </c>
      <c r="C93" s="301">
        <v>4.8596407224489803E-2</v>
      </c>
      <c r="D93" s="302">
        <v>0</v>
      </c>
      <c r="E93" s="302">
        <v>0</v>
      </c>
      <c r="F93" s="301">
        <v>6.3116545999999996E-2</v>
      </c>
      <c r="G93" s="301">
        <v>3.6046000000000002E-2</v>
      </c>
      <c r="H93" s="303">
        <f t="shared" si="5"/>
        <v>-1.4520138775510193E-2</v>
      </c>
      <c r="I93" s="42"/>
      <c r="J93" s="304">
        <v>5.0493236800000004E-3</v>
      </c>
      <c r="K93" s="303">
        <f t="shared" si="6"/>
        <v>-1.9569462455510195E-2</v>
      </c>
      <c r="L93" s="42"/>
      <c r="M93" s="170">
        <f t="shared" si="7"/>
        <v>-0.28708593534238902</v>
      </c>
      <c r="N93" s="301">
        <v>9.0225045845704899E-2</v>
      </c>
      <c r="O93" s="305">
        <f t="shared" si="8"/>
        <v>1.6831837620459177E-5</v>
      </c>
      <c r="P93" s="306">
        <f t="shared" si="9"/>
        <v>1.3872520194051726E-4</v>
      </c>
      <c r="Q93" s="101"/>
    </row>
    <row r="94" spans="2:17" ht="14.1" customHeight="1">
      <c r="B94" s="211" t="s">
        <v>965</v>
      </c>
      <c r="C94" s="301">
        <v>0.04</v>
      </c>
      <c r="D94" s="302">
        <v>0</v>
      </c>
      <c r="E94" s="302">
        <v>0</v>
      </c>
      <c r="F94" s="301">
        <v>8.8990700000000002E-3</v>
      </c>
      <c r="G94" s="301">
        <v>7.6689999999999996E-3</v>
      </c>
      <c r="H94" s="303">
        <f t="shared" si="5"/>
        <v>3.1100929999999999E-2</v>
      </c>
      <c r="I94" s="42"/>
      <c r="J94" s="304">
        <v>7.1192559999999996E-4</v>
      </c>
      <c r="K94" s="303">
        <f t="shared" si="6"/>
        <v>3.0389004399999999E-2</v>
      </c>
      <c r="L94" s="42"/>
      <c r="M94" s="170">
        <f t="shared" si="7"/>
        <v>3.1618997307625443</v>
      </c>
      <c r="N94" s="301">
        <v>5.31683305876475E-2</v>
      </c>
      <c r="O94" s="305">
        <f t="shared" si="8"/>
        <v>0</v>
      </c>
      <c r="P94" s="306">
        <f t="shared" si="9"/>
        <v>0</v>
      </c>
      <c r="Q94" s="101"/>
    </row>
    <row r="95" spans="2:17" ht="14.1" customHeight="1">
      <c r="B95" s="211" t="s">
        <v>966</v>
      </c>
      <c r="C95" s="301">
        <v>0.616109984632353</v>
      </c>
      <c r="D95" s="302">
        <v>0</v>
      </c>
      <c r="E95" s="302">
        <v>0</v>
      </c>
      <c r="F95" s="301">
        <v>0.4017</v>
      </c>
      <c r="G95" s="301">
        <v>0.39</v>
      </c>
      <c r="H95" s="303">
        <f t="shared" si="5"/>
        <v>0.214409984632353</v>
      </c>
      <c r="I95" s="42"/>
      <c r="J95" s="304">
        <v>5.0666313762912599E-2</v>
      </c>
      <c r="K95" s="303">
        <f t="shared" si="6"/>
        <v>0.16374367086944042</v>
      </c>
      <c r="L95" s="42"/>
      <c r="M95" s="170">
        <f t="shared" si="7"/>
        <v>0.36197140655185761</v>
      </c>
      <c r="N95" s="301">
        <v>0.49576240847156899</v>
      </c>
      <c r="O95" s="305">
        <f t="shared" si="8"/>
        <v>0</v>
      </c>
      <c r="P95" s="306">
        <f t="shared" si="9"/>
        <v>0</v>
      </c>
      <c r="Q95" s="101"/>
    </row>
    <row r="96" spans="2:17" ht="14.1" customHeight="1">
      <c r="B96" s="211" t="s">
        <v>967</v>
      </c>
      <c r="C96" s="301">
        <v>0.35189014797142898</v>
      </c>
      <c r="D96" s="302">
        <v>0</v>
      </c>
      <c r="E96" s="302">
        <v>0</v>
      </c>
      <c r="F96" s="301">
        <v>0.1571357494</v>
      </c>
      <c r="G96" s="301">
        <v>0.114706</v>
      </c>
      <c r="H96" s="303">
        <f t="shared" si="5"/>
        <v>0.19475439857142898</v>
      </c>
      <c r="I96" s="42"/>
      <c r="J96" s="304">
        <v>1.2570859952E-2</v>
      </c>
      <c r="K96" s="303">
        <f t="shared" si="6"/>
        <v>0.18218353861942899</v>
      </c>
      <c r="L96" s="42"/>
      <c r="M96" s="170">
        <f t="shared" si="7"/>
        <v>1.0735205854095509</v>
      </c>
      <c r="N96" s="301">
        <v>0.31739882199292602</v>
      </c>
      <c r="O96" s="305">
        <f t="shared" si="8"/>
        <v>0</v>
      </c>
      <c r="P96" s="306">
        <f t="shared" si="9"/>
        <v>0</v>
      </c>
      <c r="Q96" s="101"/>
    </row>
    <row r="97" spans="2:17" ht="14.1" customHeight="1">
      <c r="B97" s="211" t="s">
        <v>968</v>
      </c>
      <c r="C97" s="301">
        <v>0.602946965317391</v>
      </c>
      <c r="D97" s="302">
        <v>0</v>
      </c>
      <c r="E97" s="302">
        <v>0</v>
      </c>
      <c r="F97" s="301">
        <v>0.50587523000000001</v>
      </c>
      <c r="G97" s="301">
        <v>0.49114099999999999</v>
      </c>
      <c r="H97" s="303">
        <f t="shared" si="5"/>
        <v>9.7071735317390995E-2</v>
      </c>
      <c r="I97" s="42"/>
      <c r="J97" s="304">
        <v>4.0470018400000002E-2</v>
      </c>
      <c r="K97" s="303">
        <f t="shared" si="6"/>
        <v>5.6601716917390993E-2</v>
      </c>
      <c r="L97" s="42"/>
      <c r="M97" s="170">
        <f t="shared" si="7"/>
        <v>0.10360063912544681</v>
      </c>
      <c r="N97" s="301">
        <v>0.58968512106299997</v>
      </c>
      <c r="O97" s="305">
        <f t="shared" si="8"/>
        <v>0</v>
      </c>
      <c r="P97" s="306">
        <f t="shared" si="9"/>
        <v>0</v>
      </c>
      <c r="Q97" s="101"/>
    </row>
    <row r="98" spans="2:17" ht="14.1" customHeight="1">
      <c r="B98" s="211" t="s">
        <v>969</v>
      </c>
      <c r="C98" s="301">
        <v>4.2627410000000001</v>
      </c>
      <c r="D98" s="302">
        <v>0</v>
      </c>
      <c r="E98" s="302">
        <v>0</v>
      </c>
      <c r="F98" s="301">
        <v>3.9638643600000001</v>
      </c>
      <c r="G98" s="301">
        <v>3.8484120000000002</v>
      </c>
      <c r="H98" s="303">
        <f t="shared" si="5"/>
        <v>0.29887664000000003</v>
      </c>
      <c r="I98" s="42"/>
      <c r="J98" s="304">
        <v>0.31710914880000002</v>
      </c>
      <c r="K98" s="303">
        <f t="shared" si="6"/>
        <v>-1.8232508799999991E-2</v>
      </c>
      <c r="L98" s="42"/>
      <c r="M98" s="170">
        <f t="shared" si="7"/>
        <v>-4.2589632387402343E-3</v>
      </c>
      <c r="N98" s="301">
        <v>5.4318172698558804</v>
      </c>
      <c r="O98" s="305">
        <f t="shared" si="8"/>
        <v>1.0133269028931441E-3</v>
      </c>
      <c r="P98" s="306">
        <f t="shared" si="9"/>
        <v>1.838050146693136E-6</v>
      </c>
      <c r="Q98" s="101"/>
    </row>
    <row r="99" spans="2:17" ht="14.1" customHeight="1">
      <c r="B99" s="211" t="s">
        <v>970</v>
      </c>
      <c r="C99" s="301">
        <v>6.8287736951648403</v>
      </c>
      <c r="D99" s="302">
        <v>0</v>
      </c>
      <c r="E99" s="302">
        <v>0</v>
      </c>
      <c r="F99" s="301">
        <v>7.0127158600000001</v>
      </c>
      <c r="G99" s="301">
        <v>6.8084619999999996</v>
      </c>
      <c r="H99" s="303">
        <f t="shared" si="5"/>
        <v>-0.18394216483515979</v>
      </c>
      <c r="I99" s="42"/>
      <c r="J99" s="304">
        <v>0.56101726880000002</v>
      </c>
      <c r="K99" s="303">
        <f t="shared" si="6"/>
        <v>-0.74495943363515982</v>
      </c>
      <c r="L99" s="42"/>
      <c r="M99" s="170">
        <f t="shared" si="7"/>
        <v>-9.8360929935907698E-2</v>
      </c>
      <c r="N99" s="301">
        <v>14.4479184875916</v>
      </c>
      <c r="O99" s="305">
        <f t="shared" si="8"/>
        <v>2.6953160916387458E-3</v>
      </c>
      <c r="P99" s="306">
        <f t="shared" si="9"/>
        <v>2.6076839635838529E-3</v>
      </c>
      <c r="Q99" s="101"/>
    </row>
    <row r="100" spans="2:17" ht="14.1" customHeight="1">
      <c r="B100" s="211" t="s">
        <v>971</v>
      </c>
      <c r="C100" s="301">
        <v>0.59699999999999998</v>
      </c>
      <c r="D100" s="302">
        <v>0</v>
      </c>
      <c r="E100" s="302">
        <v>0</v>
      </c>
      <c r="F100" s="301">
        <v>0.67642778000000003</v>
      </c>
      <c r="G100" s="301">
        <v>0.65672600000000003</v>
      </c>
      <c r="H100" s="303">
        <f t="shared" si="5"/>
        <v>-7.9427780000000059E-2</v>
      </c>
      <c r="I100" s="42"/>
      <c r="J100" s="304">
        <v>5.4114222400000002E-2</v>
      </c>
      <c r="K100" s="303">
        <f t="shared" si="6"/>
        <v>-0.13354200240000005</v>
      </c>
      <c r="L100" s="42"/>
      <c r="M100" s="170">
        <f t="shared" si="7"/>
        <v>-0.18279852761550136</v>
      </c>
      <c r="N100" s="301">
        <v>0.99003566002299304</v>
      </c>
      <c r="O100" s="305">
        <f t="shared" si="8"/>
        <v>1.8469505126623807E-4</v>
      </c>
      <c r="P100" s="306">
        <f t="shared" si="9"/>
        <v>6.1716408602619161E-4</v>
      </c>
      <c r="Q100" s="101"/>
    </row>
    <row r="101" spans="2:17" ht="14.1" customHeight="1">
      <c r="B101" s="211" t="s">
        <v>972</v>
      </c>
      <c r="C101" s="301">
        <v>0.58704000000000001</v>
      </c>
      <c r="D101" s="302">
        <v>0</v>
      </c>
      <c r="E101" s="302">
        <v>0</v>
      </c>
      <c r="F101" s="301">
        <v>0.39472998999999998</v>
      </c>
      <c r="G101" s="301">
        <v>0.38323299999999999</v>
      </c>
      <c r="H101" s="303">
        <f t="shared" si="5"/>
        <v>0.19231001000000003</v>
      </c>
      <c r="I101" s="42"/>
      <c r="J101" s="304">
        <v>3.1578399200000003E-2</v>
      </c>
      <c r="K101" s="303">
        <f t="shared" si="6"/>
        <v>0.16073161080000004</v>
      </c>
      <c r="L101" s="42"/>
      <c r="M101" s="170">
        <f t="shared" si="7"/>
        <v>0.37703131083492186</v>
      </c>
      <c r="N101" s="301">
        <v>0.74921617515253502</v>
      </c>
      <c r="O101" s="305">
        <f t="shared" si="8"/>
        <v>0</v>
      </c>
      <c r="P101" s="306">
        <f t="shared" si="9"/>
        <v>0</v>
      </c>
      <c r="Q101" s="101"/>
    </row>
    <row r="102" spans="2:17" ht="14.1" customHeight="1">
      <c r="B102" s="211" t="s">
        <v>973</v>
      </c>
      <c r="C102" s="301">
        <v>0.39800000000000002</v>
      </c>
      <c r="D102" s="302">
        <v>0</v>
      </c>
      <c r="E102" s="302">
        <v>0</v>
      </c>
      <c r="F102" s="301">
        <v>0.32471986000000003</v>
      </c>
      <c r="G102" s="301">
        <v>0.31526199999999999</v>
      </c>
      <c r="H102" s="303">
        <f t="shared" si="5"/>
        <v>7.3280139999999994E-2</v>
      </c>
      <c r="I102" s="42"/>
      <c r="J102" s="304">
        <v>2.59775888E-2</v>
      </c>
      <c r="K102" s="303">
        <f t="shared" si="6"/>
        <v>4.7302551199999994E-2</v>
      </c>
      <c r="L102" s="42"/>
      <c r="M102" s="170">
        <f t="shared" si="7"/>
        <v>0.13488136672182141</v>
      </c>
      <c r="N102" s="301">
        <v>0.86198085457600304</v>
      </c>
      <c r="O102" s="305">
        <f t="shared" si="8"/>
        <v>0</v>
      </c>
      <c r="P102" s="306">
        <f t="shared" si="9"/>
        <v>0</v>
      </c>
      <c r="Q102" s="101"/>
    </row>
    <row r="103" spans="2:17" ht="14.1" customHeight="1">
      <c r="B103" s="211" t="s">
        <v>974</v>
      </c>
      <c r="C103" s="301">
        <v>5.7371999999999999E-2</v>
      </c>
      <c r="D103" s="302">
        <v>0</v>
      </c>
      <c r="E103" s="302">
        <v>0</v>
      </c>
      <c r="F103" s="301">
        <v>1.9920199999999999E-2</v>
      </c>
      <c r="G103" s="301">
        <v>1.934E-2</v>
      </c>
      <c r="H103" s="303">
        <f t="shared" si="5"/>
        <v>3.74518E-2</v>
      </c>
      <c r="I103" s="42"/>
      <c r="J103" s="304">
        <v>1.593616E-3</v>
      </c>
      <c r="K103" s="303">
        <f t="shared" si="6"/>
        <v>3.5858184000000001E-2</v>
      </c>
      <c r="L103" s="42"/>
      <c r="M103" s="170">
        <f t="shared" si="7"/>
        <v>1.6667514493941942</v>
      </c>
      <c r="N103" s="301">
        <v>0.114675945176408</v>
      </c>
      <c r="O103" s="305">
        <f t="shared" si="8"/>
        <v>0</v>
      </c>
      <c r="P103" s="306">
        <f t="shared" si="9"/>
        <v>0</v>
      </c>
      <c r="Q103" s="101"/>
    </row>
    <row r="104" spans="2:17" ht="14.1" customHeight="1">
      <c r="B104" s="211" t="s">
        <v>975</v>
      </c>
      <c r="C104" s="301">
        <v>1.3598554375E-2</v>
      </c>
      <c r="D104" s="302">
        <v>0</v>
      </c>
      <c r="E104" s="302">
        <v>0</v>
      </c>
      <c r="F104" s="301">
        <v>2.2130569999999999E-2</v>
      </c>
      <c r="G104" s="301">
        <v>1.3719E-2</v>
      </c>
      <c r="H104" s="303">
        <f t="shared" si="5"/>
        <v>-8.5320156249999984E-3</v>
      </c>
      <c r="I104" s="42"/>
      <c r="J104" s="304">
        <v>1.7704456E-3</v>
      </c>
      <c r="K104" s="303">
        <f t="shared" si="6"/>
        <v>-1.0302461224999998E-2</v>
      </c>
      <c r="L104" s="42"/>
      <c r="M104" s="170">
        <f t="shared" si="7"/>
        <v>-0.43104700642929999</v>
      </c>
      <c r="N104" s="301">
        <v>6.8805567105845095E-2</v>
      </c>
      <c r="O104" s="305">
        <f t="shared" si="8"/>
        <v>1.2835949508850526E-5</v>
      </c>
      <c r="P104" s="306">
        <f t="shared" si="9"/>
        <v>2.384938951871913E-4</v>
      </c>
      <c r="Q104" s="101"/>
    </row>
    <row r="105" spans="2:17" ht="14.1" customHeight="1">
      <c r="B105" s="211" t="s">
        <v>976</v>
      </c>
      <c r="C105" s="301">
        <v>0.03</v>
      </c>
      <c r="D105" s="302">
        <v>0</v>
      </c>
      <c r="E105" s="302">
        <v>0</v>
      </c>
      <c r="F105" s="301">
        <v>1.79477088E-2</v>
      </c>
      <c r="G105" s="301">
        <v>1.0371999999999999E-2</v>
      </c>
      <c r="H105" s="303">
        <f t="shared" si="5"/>
        <v>1.2052291199999999E-2</v>
      </c>
      <c r="I105" s="42"/>
      <c r="J105" s="304">
        <v>1.4358167039999999E-3</v>
      </c>
      <c r="K105" s="303">
        <f t="shared" si="6"/>
        <v>1.0616474495999999E-2</v>
      </c>
      <c r="L105" s="42"/>
      <c r="M105" s="170">
        <f t="shared" si="7"/>
        <v>0.54770606584489356</v>
      </c>
      <c r="N105" s="301">
        <v>6.0154347892646599E-2</v>
      </c>
      <c r="O105" s="305">
        <f t="shared" si="8"/>
        <v>0</v>
      </c>
      <c r="P105" s="306">
        <f t="shared" si="9"/>
        <v>0</v>
      </c>
      <c r="Q105" s="101"/>
    </row>
    <row r="106" spans="2:17" ht="14.1" customHeight="1">
      <c r="B106" s="211" t="s">
        <v>977</v>
      </c>
      <c r="C106" s="301">
        <v>1.49304664397725E-3</v>
      </c>
      <c r="D106" s="302">
        <v>0</v>
      </c>
      <c r="E106" s="302">
        <v>0</v>
      </c>
      <c r="F106" s="301">
        <v>2.3156975E-2</v>
      </c>
      <c r="G106" s="301">
        <v>1.3225000000000001E-2</v>
      </c>
      <c r="H106" s="303">
        <f t="shared" si="5"/>
        <v>-2.1663928356022748E-2</v>
      </c>
      <c r="I106" s="42"/>
      <c r="J106" s="304">
        <v>2.3704222479634402E-3</v>
      </c>
      <c r="K106" s="303">
        <f t="shared" si="6"/>
        <v>-2.403435060398619E-2</v>
      </c>
      <c r="L106" s="42"/>
      <c r="M106" s="170">
        <f t="shared" si="7"/>
        <v>-0.94151199084362724</v>
      </c>
      <c r="N106" s="301">
        <v>3.8225315058802799E-2</v>
      </c>
      <c r="O106" s="305">
        <f t="shared" si="8"/>
        <v>7.131083060472509E-6</v>
      </c>
      <c r="P106" s="306">
        <f t="shared" si="9"/>
        <v>6.3213117034288603E-4</v>
      </c>
      <c r="Q106" s="101"/>
    </row>
    <row r="107" spans="2:17" ht="14.1" customHeight="1">
      <c r="B107" s="211" t="s">
        <v>978</v>
      </c>
      <c r="C107" s="301">
        <v>1.4999999999999999E-2</v>
      </c>
      <c r="D107" s="302">
        <v>0</v>
      </c>
      <c r="E107" s="302">
        <v>0</v>
      </c>
      <c r="F107" s="301">
        <v>4.0324499999999999E-3</v>
      </c>
      <c r="G107" s="301">
        <v>3.9150000000000001E-3</v>
      </c>
      <c r="H107" s="303">
        <f t="shared" si="5"/>
        <v>1.096755E-2</v>
      </c>
      <c r="I107" s="42"/>
      <c r="J107" s="304">
        <v>3.2259600000000003E-4</v>
      </c>
      <c r="K107" s="303">
        <f t="shared" si="6"/>
        <v>1.0644954E-2</v>
      </c>
      <c r="L107" s="42"/>
      <c r="M107" s="170">
        <f t="shared" si="7"/>
        <v>2.444280496692802</v>
      </c>
      <c r="N107" s="301">
        <v>2.1166727988935801E-2</v>
      </c>
      <c r="O107" s="305">
        <f t="shared" si="8"/>
        <v>0</v>
      </c>
      <c r="P107" s="306">
        <f t="shared" si="9"/>
        <v>0</v>
      </c>
      <c r="Q107" s="101"/>
    </row>
    <row r="108" spans="2:17" ht="14.1" customHeight="1">
      <c r="B108" s="211" t="s">
        <v>979</v>
      </c>
      <c r="C108" s="301">
        <v>1.7</v>
      </c>
      <c r="D108" s="302">
        <v>0</v>
      </c>
      <c r="E108" s="302">
        <v>0</v>
      </c>
      <c r="F108" s="301">
        <v>1.4319716625000001</v>
      </c>
      <c r="G108" s="301">
        <v>1.208925</v>
      </c>
      <c r="H108" s="303">
        <f t="shared" si="5"/>
        <v>0.26802833749999988</v>
      </c>
      <c r="I108" s="42"/>
      <c r="J108" s="304">
        <v>0.11455773299999999</v>
      </c>
      <c r="K108" s="303">
        <f t="shared" si="6"/>
        <v>0.15347060449999989</v>
      </c>
      <c r="L108" s="42"/>
      <c r="M108" s="170">
        <f t="shared" si="7"/>
        <v>9.9235491382549584E-2</v>
      </c>
      <c r="N108" s="301">
        <v>2.8722020559668802</v>
      </c>
      <c r="O108" s="305">
        <f t="shared" si="8"/>
        <v>0</v>
      </c>
      <c r="P108" s="306">
        <f t="shared" si="9"/>
        <v>0</v>
      </c>
      <c r="Q108" s="101"/>
    </row>
    <row r="109" spans="2:17" ht="14.1" customHeight="1">
      <c r="B109" s="211" t="s">
        <v>980</v>
      </c>
      <c r="C109" s="301">
        <v>0.52432632675000002</v>
      </c>
      <c r="D109" s="302">
        <v>0</v>
      </c>
      <c r="E109" s="302">
        <v>0</v>
      </c>
      <c r="F109" s="301">
        <v>0.427984158</v>
      </c>
      <c r="G109" s="301">
        <v>0.29679899999999998</v>
      </c>
      <c r="H109" s="303">
        <f t="shared" si="5"/>
        <v>9.6342168750000012E-2</v>
      </c>
      <c r="I109" s="42"/>
      <c r="J109" s="304">
        <v>3.4238732639999998E-2</v>
      </c>
      <c r="K109" s="303">
        <f t="shared" si="6"/>
        <v>6.2103436110000014E-2</v>
      </c>
      <c r="L109" s="42"/>
      <c r="M109" s="170">
        <f t="shared" si="7"/>
        <v>0.13435820113541058</v>
      </c>
      <c r="N109" s="301">
        <v>0.49487802737157799</v>
      </c>
      <c r="O109" s="305">
        <f t="shared" si="8"/>
        <v>0</v>
      </c>
      <c r="P109" s="306">
        <f t="shared" si="9"/>
        <v>0</v>
      </c>
      <c r="Q109" s="101"/>
    </row>
    <row r="110" spans="2:17" ht="14.1" customHeight="1">
      <c r="B110" s="211" t="s">
        <v>981</v>
      </c>
      <c r="C110" s="301">
        <v>0.85475659074999999</v>
      </c>
      <c r="D110" s="302">
        <v>0</v>
      </c>
      <c r="E110" s="302">
        <v>0</v>
      </c>
      <c r="F110" s="301">
        <v>0.35671062999999997</v>
      </c>
      <c r="G110" s="301">
        <v>0.34632099999999999</v>
      </c>
      <c r="H110" s="303">
        <f t="shared" si="5"/>
        <v>0.49804596075000002</v>
      </c>
      <c r="I110" s="42"/>
      <c r="J110" s="304">
        <v>2.8536850400000001E-2</v>
      </c>
      <c r="K110" s="303">
        <f t="shared" si="6"/>
        <v>0.46950911035000004</v>
      </c>
      <c r="L110" s="42"/>
      <c r="M110" s="170">
        <f t="shared" si="7"/>
        <v>1.2187207814117611</v>
      </c>
      <c r="N110" s="301">
        <v>1.1313770979459601</v>
      </c>
      <c r="O110" s="305">
        <f t="shared" si="8"/>
        <v>0</v>
      </c>
      <c r="P110" s="306">
        <f t="shared" si="9"/>
        <v>0</v>
      </c>
      <c r="Q110" s="101"/>
    </row>
    <row r="111" spans="2:17" ht="14.1" customHeight="1">
      <c r="B111" s="211" t="s">
        <v>982</v>
      </c>
      <c r="C111" s="301">
        <v>5.8182398565565201</v>
      </c>
      <c r="D111" s="302">
        <v>0</v>
      </c>
      <c r="E111" s="302">
        <v>0</v>
      </c>
      <c r="F111" s="301">
        <v>3.44679818</v>
      </c>
      <c r="G111" s="301">
        <v>3.346406</v>
      </c>
      <c r="H111" s="303">
        <f t="shared" si="5"/>
        <v>2.3714416765565201</v>
      </c>
      <c r="I111" s="42"/>
      <c r="J111" s="304">
        <v>0.27574385439999999</v>
      </c>
      <c r="K111" s="303">
        <f t="shared" si="6"/>
        <v>2.0956978221565201</v>
      </c>
      <c r="L111" s="42"/>
      <c r="M111" s="170">
        <f t="shared" si="7"/>
        <v>0.56297492487396583</v>
      </c>
      <c r="N111" s="301">
        <v>8.42134552648211</v>
      </c>
      <c r="O111" s="305">
        <f t="shared" si="8"/>
        <v>0</v>
      </c>
      <c r="P111" s="306">
        <f t="shared" si="9"/>
        <v>0</v>
      </c>
      <c r="Q111" s="101"/>
    </row>
    <row r="112" spans="2:17" ht="14.1" customHeight="1">
      <c r="B112" s="211" t="s">
        <v>983</v>
      </c>
      <c r="C112" s="301">
        <v>2.1114665835375002</v>
      </c>
      <c r="D112" s="302">
        <v>0</v>
      </c>
      <c r="E112" s="302">
        <v>0</v>
      </c>
      <c r="F112" s="301">
        <v>1.78227183</v>
      </c>
      <c r="G112" s="301">
        <v>1.730361</v>
      </c>
      <c r="H112" s="303">
        <f t="shared" si="5"/>
        <v>0.32919475353750016</v>
      </c>
      <c r="I112" s="42"/>
      <c r="J112" s="304">
        <v>0.14258174639999999</v>
      </c>
      <c r="K112" s="303">
        <f t="shared" si="6"/>
        <v>0.18661300713750018</v>
      </c>
      <c r="L112" s="42"/>
      <c r="M112" s="170">
        <f t="shared" si="7"/>
        <v>9.6949196253419592E-2</v>
      </c>
      <c r="N112" s="301">
        <v>5.1248270282150097</v>
      </c>
      <c r="O112" s="305">
        <f t="shared" si="8"/>
        <v>0</v>
      </c>
      <c r="P112" s="306">
        <f t="shared" si="9"/>
        <v>0</v>
      </c>
      <c r="Q112" s="101"/>
    </row>
    <row r="113" spans="2:17" ht="14.1" customHeight="1">
      <c r="B113" s="211" t="s">
        <v>984</v>
      </c>
      <c r="C113" s="301">
        <v>2.9849999999999998E-3</v>
      </c>
      <c r="D113" s="302">
        <v>0</v>
      </c>
      <c r="E113" s="302">
        <v>0</v>
      </c>
      <c r="F113" s="301">
        <v>1.85297E-3</v>
      </c>
      <c r="G113" s="301">
        <v>1.799E-3</v>
      </c>
      <c r="H113" s="303">
        <f t="shared" si="5"/>
        <v>1.1320299999999998E-3</v>
      </c>
      <c r="I113" s="42"/>
      <c r="J113" s="304">
        <v>1.482376E-4</v>
      </c>
      <c r="K113" s="303">
        <f t="shared" si="6"/>
        <v>9.8379239999999975E-4</v>
      </c>
      <c r="L113" s="42"/>
      <c r="M113" s="170">
        <f t="shared" si="7"/>
        <v>0.4915993722990058</v>
      </c>
      <c r="N113" s="301">
        <v>1.59124767643594E-2</v>
      </c>
      <c r="O113" s="305">
        <f t="shared" si="8"/>
        <v>0</v>
      </c>
      <c r="P113" s="306">
        <f t="shared" si="9"/>
        <v>0</v>
      </c>
      <c r="Q113" s="101"/>
    </row>
    <row r="114" spans="2:17" ht="14.1" customHeight="1">
      <c r="B114" s="211" t="s">
        <v>985</v>
      </c>
      <c r="C114" s="301">
        <v>1.2E-2</v>
      </c>
      <c r="D114" s="302">
        <v>0</v>
      </c>
      <c r="E114" s="302">
        <v>0</v>
      </c>
      <c r="F114" s="301">
        <v>1.7968391199999999E-2</v>
      </c>
      <c r="G114" s="301">
        <v>9.4809999999999998E-3</v>
      </c>
      <c r="H114" s="303">
        <f t="shared" si="5"/>
        <v>-5.9683911999999992E-3</v>
      </c>
      <c r="I114" s="42"/>
      <c r="J114" s="304">
        <v>1.437471296E-3</v>
      </c>
      <c r="K114" s="303">
        <f t="shared" si="6"/>
        <v>-7.4058624959999989E-3</v>
      </c>
      <c r="L114" s="42"/>
      <c r="M114" s="170">
        <f t="shared" si="7"/>
        <v>-0.38163016446841874</v>
      </c>
      <c r="N114" s="301">
        <v>2.7051210499411001E-2</v>
      </c>
      <c r="O114" s="305">
        <f t="shared" si="8"/>
        <v>5.0465098498436697E-6</v>
      </c>
      <c r="P114" s="306">
        <f t="shared" si="9"/>
        <v>7.3498168029087734E-5</v>
      </c>
      <c r="Q114" s="101"/>
    </row>
    <row r="115" spans="2:17" ht="14.1" customHeight="1">
      <c r="B115" s="211" t="s">
        <v>986</v>
      </c>
      <c r="C115" s="301">
        <v>0.61599999999999999</v>
      </c>
      <c r="D115" s="302">
        <v>0</v>
      </c>
      <c r="E115" s="302">
        <v>0</v>
      </c>
      <c r="F115" s="301">
        <v>0.52728184359999997</v>
      </c>
      <c r="G115" s="301">
        <v>0.433834</v>
      </c>
      <c r="H115" s="303">
        <f t="shared" si="5"/>
        <v>8.8718156400000026E-2</v>
      </c>
      <c r="I115" s="42"/>
      <c r="J115" s="304">
        <v>4.5075496782900598E-2</v>
      </c>
      <c r="K115" s="303">
        <f t="shared" si="6"/>
        <v>4.3642659617099427E-2</v>
      </c>
      <c r="L115" s="42"/>
      <c r="M115" s="170">
        <f t="shared" si="7"/>
        <v>7.6250720551435558E-2</v>
      </c>
      <c r="N115" s="301">
        <v>1.01998976059544</v>
      </c>
      <c r="O115" s="305">
        <f t="shared" si="8"/>
        <v>0</v>
      </c>
      <c r="P115" s="306">
        <f t="shared" si="9"/>
        <v>0</v>
      </c>
      <c r="Q115" s="101"/>
    </row>
    <row r="116" spans="2:17" ht="14.1" customHeight="1">
      <c r="B116" s="211" t="s">
        <v>987</v>
      </c>
      <c r="C116" s="301">
        <v>3.0000000000000001E-3</v>
      </c>
      <c r="D116" s="302">
        <v>0</v>
      </c>
      <c r="E116" s="302">
        <v>0</v>
      </c>
      <c r="F116" s="301">
        <v>2.8732879999999999E-3</v>
      </c>
      <c r="G116" s="301">
        <v>1.268E-3</v>
      </c>
      <c r="H116" s="303">
        <f t="shared" si="5"/>
        <v>1.2671200000000018E-4</v>
      </c>
      <c r="I116" s="42"/>
      <c r="J116" s="304">
        <v>2.2986303999999999E-4</v>
      </c>
      <c r="K116" s="303">
        <f t="shared" si="6"/>
        <v>-1.0315103999999982E-4</v>
      </c>
      <c r="L116" s="42"/>
      <c r="M116" s="170">
        <f t="shared" si="7"/>
        <v>-3.3240740998543149E-2</v>
      </c>
      <c r="N116" s="301">
        <v>1.1138733735051601E-2</v>
      </c>
      <c r="O116" s="305">
        <f t="shared" si="8"/>
        <v>2.0779746440532777E-6</v>
      </c>
      <c r="P116" s="306">
        <f t="shared" si="9"/>
        <v>2.2960515625370014E-7</v>
      </c>
      <c r="Q116" s="101"/>
    </row>
    <row r="117" spans="2:17" ht="14.1" customHeight="1">
      <c r="B117" s="211" t="s">
        <v>988</v>
      </c>
      <c r="C117" s="301">
        <v>1</v>
      </c>
      <c r="D117" s="302">
        <v>0</v>
      </c>
      <c r="E117" s="302">
        <v>0</v>
      </c>
      <c r="F117" s="301">
        <v>1.23442747</v>
      </c>
      <c r="G117" s="301">
        <v>1.015949</v>
      </c>
      <c r="H117" s="303">
        <f t="shared" si="5"/>
        <v>-0.23442746999999997</v>
      </c>
      <c r="I117" s="42"/>
      <c r="J117" s="304">
        <v>0.152465936723582</v>
      </c>
      <c r="K117" s="303">
        <f t="shared" si="6"/>
        <v>-0.38689340672358197</v>
      </c>
      <c r="L117" s="42"/>
      <c r="M117" s="170">
        <f t="shared" si="7"/>
        <v>-0.27896405365253324</v>
      </c>
      <c r="N117" s="301">
        <v>1.67717505096348</v>
      </c>
      <c r="O117" s="305">
        <f t="shared" si="8"/>
        <v>3.128836106903071E-4</v>
      </c>
      <c r="P117" s="306">
        <f t="shared" si="9"/>
        <v>2.4348897705207106E-3</v>
      </c>
      <c r="Q117" s="101"/>
    </row>
    <row r="118" spans="2:17" ht="14.1" customHeight="1">
      <c r="B118" s="211" t="s">
        <v>989</v>
      </c>
      <c r="C118" s="301">
        <v>1.2513000000000001</v>
      </c>
      <c r="D118" s="302">
        <v>0</v>
      </c>
      <c r="E118" s="302">
        <v>0</v>
      </c>
      <c r="F118" s="301">
        <v>0.77465476</v>
      </c>
      <c r="G118" s="301">
        <v>0.75209199999999998</v>
      </c>
      <c r="H118" s="303">
        <f t="shared" si="5"/>
        <v>0.47664524000000008</v>
      </c>
      <c r="I118" s="42"/>
      <c r="J118" s="304">
        <v>6.1972380799999997E-2</v>
      </c>
      <c r="K118" s="303">
        <f t="shared" si="6"/>
        <v>0.41467285920000008</v>
      </c>
      <c r="L118" s="42"/>
      <c r="M118" s="170">
        <f t="shared" si="7"/>
        <v>0.49564834676948372</v>
      </c>
      <c r="N118" s="301">
        <v>1.4610351157867301</v>
      </c>
      <c r="O118" s="305">
        <f t="shared" si="8"/>
        <v>0</v>
      </c>
      <c r="P118" s="306">
        <f t="shared" si="9"/>
        <v>0</v>
      </c>
      <c r="Q118" s="101"/>
    </row>
    <row r="119" spans="2:17" ht="14.1" customHeight="1">
      <c r="B119" s="211" t="s">
        <v>990</v>
      </c>
      <c r="C119" s="301">
        <v>0.343485666431461</v>
      </c>
      <c r="D119" s="302">
        <v>0</v>
      </c>
      <c r="E119" s="302">
        <v>0</v>
      </c>
      <c r="F119" s="301">
        <v>1.0122239716000001</v>
      </c>
      <c r="G119" s="301">
        <v>0.80552599999999996</v>
      </c>
      <c r="H119" s="303">
        <f t="shared" si="5"/>
        <v>-0.66873830516853916</v>
      </c>
      <c r="I119" s="42"/>
      <c r="J119" s="304">
        <v>0.105580873043872</v>
      </c>
      <c r="K119" s="303">
        <f t="shared" si="6"/>
        <v>-0.77431917821241114</v>
      </c>
      <c r="L119" s="42"/>
      <c r="M119" s="170">
        <f t="shared" si="7"/>
        <v>-0.69271410114446752</v>
      </c>
      <c r="N119" s="301">
        <v>1.4814515867618601</v>
      </c>
      <c r="O119" s="305">
        <f t="shared" si="8"/>
        <v>2.7637062765908542E-4</v>
      </c>
      <c r="P119" s="306">
        <f t="shared" si="9"/>
        <v>1.3261722668470886E-2</v>
      </c>
      <c r="Q119" s="101"/>
    </row>
    <row r="120" spans="2:17" ht="14.1" customHeight="1">
      <c r="B120" s="211" t="s">
        <v>991</v>
      </c>
      <c r="C120" s="301">
        <v>121.23293624716</v>
      </c>
      <c r="D120" s="302">
        <v>0</v>
      </c>
      <c r="E120" s="302">
        <v>0</v>
      </c>
      <c r="F120" s="301">
        <v>134.81313825999999</v>
      </c>
      <c r="G120" s="301">
        <v>130.88654199999999</v>
      </c>
      <c r="H120" s="303">
        <f t="shared" si="5"/>
        <v>-13.58020201283999</v>
      </c>
      <c r="I120" s="42"/>
      <c r="J120" s="304">
        <v>10.785051060800001</v>
      </c>
      <c r="K120" s="303">
        <f t="shared" si="6"/>
        <v>-24.365253073639991</v>
      </c>
      <c r="L120" s="42"/>
      <c r="M120" s="170">
        <f t="shared" si="7"/>
        <v>-0.16734585222042456</v>
      </c>
      <c r="N120" s="301">
        <v>375.46525705100299</v>
      </c>
      <c r="O120" s="305">
        <f t="shared" si="8"/>
        <v>7.0044522333787163E-2</v>
      </c>
      <c r="P120" s="306">
        <f t="shared" si="9"/>
        <v>0.19615712295505175</v>
      </c>
      <c r="Q120" s="101"/>
    </row>
    <row r="121" spans="2:17" ht="14.1" customHeight="1">
      <c r="B121" s="211" t="s">
        <v>992</v>
      </c>
      <c r="C121" s="301">
        <v>13.740560555926301</v>
      </c>
      <c r="D121" s="302">
        <v>0</v>
      </c>
      <c r="E121" s="302">
        <v>0</v>
      </c>
      <c r="F121" s="301">
        <v>11.59081042</v>
      </c>
      <c r="G121" s="301">
        <v>11.253214</v>
      </c>
      <c r="H121" s="303">
        <f t="shared" si="5"/>
        <v>2.1497501359263005</v>
      </c>
      <c r="I121" s="42"/>
      <c r="J121" s="304">
        <v>1.0173092963267401</v>
      </c>
      <c r="K121" s="303">
        <f t="shared" si="6"/>
        <v>1.1324408395995604</v>
      </c>
      <c r="L121" s="42"/>
      <c r="M121" s="170">
        <f t="shared" si="7"/>
        <v>8.9818376179686743E-2</v>
      </c>
      <c r="N121" s="301">
        <v>33.259254412074696</v>
      </c>
      <c r="O121" s="305">
        <f t="shared" si="8"/>
        <v>0</v>
      </c>
      <c r="P121" s="306">
        <f t="shared" si="9"/>
        <v>0</v>
      </c>
      <c r="Q121" s="101"/>
    </row>
    <row r="122" spans="2:17" ht="14.1" customHeight="1">
      <c r="B122" s="211" t="s">
        <v>993</v>
      </c>
      <c r="C122" s="301">
        <v>18.782279221290899</v>
      </c>
      <c r="D122" s="302">
        <v>0</v>
      </c>
      <c r="E122" s="302">
        <v>0</v>
      </c>
      <c r="F122" s="301">
        <v>14.8329007</v>
      </c>
      <c r="G122" s="301">
        <v>12.37369</v>
      </c>
      <c r="H122" s="303">
        <f t="shared" si="5"/>
        <v>3.9493785212908996</v>
      </c>
      <c r="I122" s="42"/>
      <c r="J122" s="304">
        <v>1.1866320560000001</v>
      </c>
      <c r="K122" s="303">
        <f t="shared" si="6"/>
        <v>2.7627464652908995</v>
      </c>
      <c r="L122" s="42"/>
      <c r="M122" s="170">
        <f t="shared" si="7"/>
        <v>0.17246111402694519</v>
      </c>
      <c r="N122" s="301">
        <v>35.382684392262703</v>
      </c>
      <c r="O122" s="305">
        <f t="shared" si="8"/>
        <v>0</v>
      </c>
      <c r="P122" s="306">
        <f t="shared" si="9"/>
        <v>0</v>
      </c>
      <c r="Q122" s="101"/>
    </row>
    <row r="123" spans="2:17" ht="14.1" customHeight="1">
      <c r="B123" s="211" t="s">
        <v>994</v>
      </c>
      <c r="C123" s="301">
        <v>1.94</v>
      </c>
      <c r="D123" s="302">
        <v>0</v>
      </c>
      <c r="E123" s="302">
        <v>0</v>
      </c>
      <c r="F123" s="301">
        <v>1.80392449</v>
      </c>
      <c r="G123" s="301">
        <v>1.7513829999999999</v>
      </c>
      <c r="H123" s="303">
        <f t="shared" si="5"/>
        <v>0.13607550999999996</v>
      </c>
      <c r="I123" s="42"/>
      <c r="J123" s="304">
        <v>0.14431395920000001</v>
      </c>
      <c r="K123" s="303">
        <f t="shared" si="6"/>
        <v>-8.2384492000000531E-3</v>
      </c>
      <c r="L123" s="42"/>
      <c r="M123" s="170">
        <f t="shared" si="7"/>
        <v>-4.2286657484780603E-3</v>
      </c>
      <c r="N123" s="301">
        <v>4.3914681040703201</v>
      </c>
      <c r="O123" s="305">
        <f t="shared" si="8"/>
        <v>8.1924566898578194E-4</v>
      </c>
      <c r="P123" s="306">
        <f t="shared" si="9"/>
        <v>1.4649434834094447E-6</v>
      </c>
      <c r="Q123" s="101"/>
    </row>
    <row r="124" spans="2:17" ht="14.1" customHeight="1">
      <c r="B124" s="211" t="s">
        <v>995</v>
      </c>
      <c r="C124" s="301">
        <v>6.9502210177478299</v>
      </c>
      <c r="D124" s="302">
        <v>0</v>
      </c>
      <c r="E124" s="302">
        <v>0</v>
      </c>
      <c r="F124" s="301">
        <v>7.48892297</v>
      </c>
      <c r="G124" s="301">
        <v>7.2707990000000002</v>
      </c>
      <c r="H124" s="303">
        <f t="shared" si="5"/>
        <v>-0.5387019522521701</v>
      </c>
      <c r="I124" s="42"/>
      <c r="J124" s="304">
        <v>0.59911383760000003</v>
      </c>
      <c r="K124" s="303">
        <f t="shared" si="6"/>
        <v>-1.1378157898521701</v>
      </c>
      <c r="L124" s="42"/>
      <c r="M124" s="170">
        <f t="shared" si="7"/>
        <v>-0.1406788590258406</v>
      </c>
      <c r="N124" s="301">
        <v>18.220593835244799</v>
      </c>
      <c r="O124" s="305">
        <f t="shared" si="8"/>
        <v>3.3991235350287114E-3</v>
      </c>
      <c r="P124" s="306">
        <f t="shared" si="9"/>
        <v>6.7270494964882322E-3</v>
      </c>
      <c r="Q124" s="101"/>
    </row>
    <row r="125" spans="2:17" ht="14.1" customHeight="1">
      <c r="B125" s="211" t="s">
        <v>996</v>
      </c>
      <c r="C125" s="301">
        <v>0.45</v>
      </c>
      <c r="D125" s="302">
        <v>0</v>
      </c>
      <c r="E125" s="302">
        <v>0</v>
      </c>
      <c r="F125" s="301">
        <v>0.3527607036</v>
      </c>
      <c r="G125" s="301">
        <v>0.27844400000000002</v>
      </c>
      <c r="H125" s="303">
        <f t="shared" si="5"/>
        <v>9.7239296400000008E-2</v>
      </c>
      <c r="I125" s="42"/>
      <c r="J125" s="304">
        <v>2.8220856288000001E-2</v>
      </c>
      <c r="K125" s="303">
        <f t="shared" si="6"/>
        <v>6.9018440112000007E-2</v>
      </c>
      <c r="L125" s="42"/>
      <c r="M125" s="170">
        <f t="shared" si="7"/>
        <v>0.18115952943310401</v>
      </c>
      <c r="N125" s="301">
        <v>0.79327451373647695</v>
      </c>
      <c r="O125" s="305">
        <f t="shared" si="8"/>
        <v>0</v>
      </c>
      <c r="P125" s="306">
        <f t="shared" si="9"/>
        <v>0</v>
      </c>
      <c r="Q125" s="101"/>
    </row>
    <row r="126" spans="2:17" ht="14.1" customHeight="1">
      <c r="B126" s="211" t="s">
        <v>997</v>
      </c>
      <c r="C126" s="301">
        <v>18.538602146540399</v>
      </c>
      <c r="D126" s="302">
        <v>0</v>
      </c>
      <c r="E126" s="302">
        <v>0</v>
      </c>
      <c r="F126" s="301">
        <v>17.237349729999998</v>
      </c>
      <c r="G126" s="301">
        <v>16.735291</v>
      </c>
      <c r="H126" s="303">
        <f t="shared" si="5"/>
        <v>1.3012524165404002</v>
      </c>
      <c r="I126" s="42"/>
      <c r="J126" s="304">
        <v>1.42949860266697</v>
      </c>
      <c r="K126" s="303">
        <f t="shared" si="6"/>
        <v>-0.12824618612656979</v>
      </c>
      <c r="L126" s="42"/>
      <c r="M126" s="170">
        <f t="shared" si="7"/>
        <v>-6.8702645374869777E-3</v>
      </c>
      <c r="N126" s="301">
        <v>26.3753545312337</v>
      </c>
      <c r="O126" s="305">
        <f t="shared" si="8"/>
        <v>4.9204262573716564E-3</v>
      </c>
      <c r="P126" s="306">
        <f t="shared" si="9"/>
        <v>2.3224675086596274E-5</v>
      </c>
      <c r="Q126" s="101"/>
    </row>
    <row r="127" spans="2:17" ht="14.1" customHeight="1">
      <c r="B127" s="211" t="s">
        <v>998</v>
      </c>
      <c r="C127" s="301">
        <v>32.246014140255298</v>
      </c>
      <c r="D127" s="302">
        <v>0</v>
      </c>
      <c r="E127" s="302">
        <v>0</v>
      </c>
      <c r="F127" s="301">
        <v>32.180937870000001</v>
      </c>
      <c r="G127" s="301">
        <v>31.243628999999999</v>
      </c>
      <c r="H127" s="303">
        <f t="shared" si="5"/>
        <v>6.507627025529672E-2</v>
      </c>
      <c r="I127" s="42"/>
      <c r="J127" s="304">
        <v>2.5744750295999999</v>
      </c>
      <c r="K127" s="303">
        <f t="shared" si="6"/>
        <v>-2.5093987593447031</v>
      </c>
      <c r="L127" s="42"/>
      <c r="M127" s="170">
        <f t="shared" si="7"/>
        <v>-7.2201667308449194E-2</v>
      </c>
      <c r="N127" s="301">
        <v>47.013764952202301</v>
      </c>
      <c r="O127" s="305">
        <f t="shared" si="8"/>
        <v>8.7706029981427219E-3</v>
      </c>
      <c r="P127" s="306">
        <f t="shared" si="9"/>
        <v>4.5721861761809646E-3</v>
      </c>
      <c r="Q127" s="101"/>
    </row>
    <row r="128" spans="2:17" ht="14.1" customHeight="1">
      <c r="B128" s="211" t="s">
        <v>999</v>
      </c>
      <c r="C128" s="301">
        <v>0.1</v>
      </c>
      <c r="D128" s="302">
        <v>0</v>
      </c>
      <c r="E128" s="302">
        <v>0</v>
      </c>
      <c r="F128" s="301">
        <v>3.8681856000000001E-2</v>
      </c>
      <c r="G128" s="301">
        <v>2.3472E-2</v>
      </c>
      <c r="H128" s="303">
        <f t="shared" si="5"/>
        <v>6.1318144000000005E-2</v>
      </c>
      <c r="I128" s="42"/>
      <c r="J128" s="304">
        <v>3.0945484800000002E-3</v>
      </c>
      <c r="K128" s="303">
        <f t="shared" si="6"/>
        <v>5.8223595520000004E-2</v>
      </c>
      <c r="L128" s="42"/>
      <c r="M128" s="170">
        <f t="shared" si="7"/>
        <v>1.3936957056195183</v>
      </c>
      <c r="N128" s="301">
        <v>7.6385372886178096E-2</v>
      </c>
      <c r="O128" s="305">
        <f t="shared" si="8"/>
        <v>0</v>
      </c>
      <c r="P128" s="306">
        <f t="shared" si="9"/>
        <v>0</v>
      </c>
      <c r="Q128" s="101"/>
    </row>
    <row r="129" spans="2:17" ht="14.1" customHeight="1">
      <c r="B129" s="211" t="s">
        <v>1000</v>
      </c>
      <c r="C129" s="301">
        <v>14.881848708442501</v>
      </c>
      <c r="D129" s="302">
        <v>0</v>
      </c>
      <c r="E129" s="302">
        <v>0</v>
      </c>
      <c r="F129" s="301">
        <v>12.96083608</v>
      </c>
      <c r="G129" s="301">
        <v>12.583335999999999</v>
      </c>
      <c r="H129" s="303">
        <f t="shared" si="5"/>
        <v>1.9210126284425009</v>
      </c>
      <c r="I129" s="42"/>
      <c r="J129" s="304">
        <v>1.0368668863999999</v>
      </c>
      <c r="K129" s="303">
        <f t="shared" si="6"/>
        <v>0.88414574204250096</v>
      </c>
      <c r="L129" s="42"/>
      <c r="M129" s="170">
        <f t="shared" si="7"/>
        <v>6.3163630787479844E-2</v>
      </c>
      <c r="N129" s="301">
        <v>20.714317735845398</v>
      </c>
      <c r="O129" s="305">
        <f t="shared" si="8"/>
        <v>0</v>
      </c>
      <c r="P129" s="306">
        <f t="shared" si="9"/>
        <v>0</v>
      </c>
      <c r="Q129" s="101"/>
    </row>
    <row r="130" spans="2:17" ht="14.1" customHeight="1">
      <c r="B130" s="211" t="s">
        <v>1001</v>
      </c>
      <c r="C130" s="301">
        <v>18.177305758488501</v>
      </c>
      <c r="D130" s="302">
        <v>0</v>
      </c>
      <c r="E130" s="302">
        <v>0</v>
      </c>
      <c r="F130" s="301">
        <v>15.795934770000001</v>
      </c>
      <c r="G130" s="301">
        <v>15.335858999999999</v>
      </c>
      <c r="H130" s="303">
        <f t="shared" si="5"/>
        <v>2.3813709884885004</v>
      </c>
      <c r="I130" s="42"/>
      <c r="J130" s="304">
        <v>1.3872202395002899</v>
      </c>
      <c r="K130" s="303">
        <f t="shared" si="6"/>
        <v>0.99415074898821043</v>
      </c>
      <c r="L130" s="42"/>
      <c r="M130" s="170">
        <f t="shared" si="7"/>
        <v>5.785612411914811E-2</v>
      </c>
      <c r="N130" s="301">
        <v>36.3006191068758</v>
      </c>
      <c r="O130" s="305">
        <f t="shared" si="8"/>
        <v>0</v>
      </c>
      <c r="P130" s="306">
        <f t="shared" si="9"/>
        <v>0</v>
      </c>
      <c r="Q130" s="101"/>
    </row>
    <row r="131" spans="2:17" ht="14.1" customHeight="1">
      <c r="B131" s="211" t="s">
        <v>1002</v>
      </c>
      <c r="C131" s="301">
        <v>0.4</v>
      </c>
      <c r="D131" s="302">
        <v>0</v>
      </c>
      <c r="E131" s="302">
        <v>0</v>
      </c>
      <c r="F131" s="301">
        <v>0.22874953000000001</v>
      </c>
      <c r="G131" s="301">
        <v>0.15995100000000001</v>
      </c>
      <c r="H131" s="303">
        <f t="shared" si="5"/>
        <v>0.17125047000000002</v>
      </c>
      <c r="I131" s="42"/>
      <c r="J131" s="304">
        <v>1.8299962400000001E-2</v>
      </c>
      <c r="K131" s="303">
        <f t="shared" si="6"/>
        <v>0.15295050760000001</v>
      </c>
      <c r="L131" s="42"/>
      <c r="M131" s="170">
        <f t="shared" si="7"/>
        <v>0.61910877093548722</v>
      </c>
      <c r="N131" s="301">
        <v>0.135385731961949</v>
      </c>
      <c r="O131" s="305">
        <f t="shared" si="8"/>
        <v>0</v>
      </c>
      <c r="P131" s="306">
        <f t="shared" si="9"/>
        <v>0</v>
      </c>
      <c r="Q131" s="101"/>
    </row>
    <row r="132" spans="2:17" ht="14.1" customHeight="1">
      <c r="B132" s="211" t="s">
        <v>1003</v>
      </c>
      <c r="C132" s="301">
        <v>0.4</v>
      </c>
      <c r="D132" s="302">
        <v>0</v>
      </c>
      <c r="E132" s="302">
        <v>0</v>
      </c>
      <c r="F132" s="301">
        <v>0.36906589200000001</v>
      </c>
      <c r="G132" s="301">
        <v>0.27562799999999998</v>
      </c>
      <c r="H132" s="303">
        <f t="shared" si="5"/>
        <v>3.0934108000000016E-2</v>
      </c>
      <c r="I132" s="42"/>
      <c r="J132" s="304">
        <v>2.9525271360000001E-2</v>
      </c>
      <c r="K132" s="303">
        <f t="shared" si="6"/>
        <v>1.4088366400000149E-3</v>
      </c>
      <c r="L132" s="42"/>
      <c r="M132" s="170">
        <f t="shared" si="7"/>
        <v>3.5345405756714689E-3</v>
      </c>
      <c r="N132" s="301">
        <v>0.92388236686606096</v>
      </c>
      <c r="O132" s="305">
        <f t="shared" si="8"/>
        <v>0</v>
      </c>
      <c r="P132" s="306">
        <f t="shared" si="9"/>
        <v>0</v>
      </c>
      <c r="Q132" s="101"/>
    </row>
    <row r="133" spans="2:17" ht="14.1" customHeight="1">
      <c r="B133" s="211" t="s">
        <v>1004</v>
      </c>
      <c r="C133" s="301">
        <v>0.201295605454546</v>
      </c>
      <c r="D133" s="302">
        <v>0</v>
      </c>
      <c r="E133" s="302">
        <v>0</v>
      </c>
      <c r="F133" s="301">
        <v>0.24198826000000001</v>
      </c>
      <c r="G133" s="301">
        <v>0.18154200000000001</v>
      </c>
      <c r="H133" s="303">
        <f t="shared" si="5"/>
        <v>-4.069265454545401E-2</v>
      </c>
      <c r="I133" s="42"/>
      <c r="J133" s="304">
        <v>1.9359060800000001E-2</v>
      </c>
      <c r="K133" s="303">
        <f t="shared" si="6"/>
        <v>-6.0051715345454011E-2</v>
      </c>
      <c r="L133" s="42"/>
      <c r="M133" s="170">
        <f t="shared" si="7"/>
        <v>-0.22977742860203068</v>
      </c>
      <c r="N133" s="301">
        <v>0.34481053609058898</v>
      </c>
      <c r="O133" s="305">
        <f t="shared" si="8"/>
        <v>6.4325763416351407E-5</v>
      </c>
      <c r="P133" s="306">
        <f t="shared" si="9"/>
        <v>3.3962502167554577E-4</v>
      </c>
      <c r="Q133" s="101"/>
    </row>
    <row r="134" spans="2:17" ht="14.1" customHeight="1">
      <c r="B134" s="211" t="s">
        <v>1005</v>
      </c>
      <c r="C134" s="301">
        <v>0.101690154507042</v>
      </c>
      <c r="D134" s="302">
        <v>0</v>
      </c>
      <c r="E134" s="302">
        <v>0</v>
      </c>
      <c r="F134" s="301">
        <v>0.10687482</v>
      </c>
      <c r="G134" s="301">
        <v>7.2693999999999995E-2</v>
      </c>
      <c r="H134" s="303">
        <f t="shared" si="5"/>
        <v>-5.1846654929579988E-3</v>
      </c>
      <c r="I134" s="42"/>
      <c r="J134" s="304">
        <v>8.5499856000000006E-3</v>
      </c>
      <c r="K134" s="303">
        <f t="shared" si="6"/>
        <v>-1.3734651092957999E-2</v>
      </c>
      <c r="L134" s="42"/>
      <c r="M134" s="170">
        <f t="shared" si="7"/>
        <v>-0.11899219601508257</v>
      </c>
      <c r="N134" s="301">
        <v>0.230578824747695</v>
      </c>
      <c r="O134" s="305">
        <f t="shared" si="8"/>
        <v>4.3015387806026503E-5</v>
      </c>
      <c r="P134" s="306">
        <f t="shared" si="9"/>
        <v>6.0906101477871017E-5</v>
      </c>
      <c r="Q134" s="101"/>
    </row>
    <row r="135" spans="2:17" ht="14.1" customHeight="1">
      <c r="B135" s="211" t="s">
        <v>1006</v>
      </c>
      <c r="C135" s="301">
        <v>0.1</v>
      </c>
      <c r="D135" s="302">
        <v>0</v>
      </c>
      <c r="E135" s="302">
        <v>0</v>
      </c>
      <c r="F135" s="301">
        <v>5.7093270799999998E-2</v>
      </c>
      <c r="G135" s="301">
        <v>3.7966E-2</v>
      </c>
      <c r="H135" s="303">
        <f t="shared" si="5"/>
        <v>4.2906729200000007E-2</v>
      </c>
      <c r="I135" s="42"/>
      <c r="J135" s="304">
        <v>4.567461664E-3</v>
      </c>
      <c r="K135" s="303">
        <f t="shared" si="6"/>
        <v>3.8339267536000005E-2</v>
      </c>
      <c r="L135" s="42"/>
      <c r="M135" s="170">
        <f t="shared" si="7"/>
        <v>0.62177768579677517</v>
      </c>
      <c r="N135" s="301">
        <v>6.1346659795258301E-2</v>
      </c>
      <c r="O135" s="305">
        <f t="shared" si="8"/>
        <v>0</v>
      </c>
      <c r="P135" s="306">
        <f t="shared" si="9"/>
        <v>0</v>
      </c>
      <c r="Q135" s="101"/>
    </row>
    <row r="136" spans="2:17" ht="14.1" customHeight="1">
      <c r="B136" s="211" t="s">
        <v>1007</v>
      </c>
      <c r="C136" s="301">
        <v>0.1</v>
      </c>
      <c r="D136" s="302">
        <v>0</v>
      </c>
      <c r="E136" s="302">
        <v>0</v>
      </c>
      <c r="F136" s="301">
        <v>0.111956468</v>
      </c>
      <c r="G136" s="301">
        <v>8.3612000000000006E-2</v>
      </c>
      <c r="H136" s="303">
        <f t="shared" si="5"/>
        <v>-1.1956467999999998E-2</v>
      </c>
      <c r="I136" s="42"/>
      <c r="J136" s="304">
        <v>8.9565174400000006E-3</v>
      </c>
      <c r="K136" s="303">
        <f t="shared" si="6"/>
        <v>-2.0912985439999997E-2</v>
      </c>
      <c r="L136" s="42"/>
      <c r="M136" s="170">
        <f t="shared" si="7"/>
        <v>-0.17295897015443004</v>
      </c>
      <c r="N136" s="301">
        <v>0.217886412376262</v>
      </c>
      <c r="O136" s="305">
        <f t="shared" si="8"/>
        <v>4.0647568293768115E-5</v>
      </c>
      <c r="P136" s="306">
        <f t="shared" si="9"/>
        <v>1.2159640937386015E-4</v>
      </c>
      <c r="Q136" s="101"/>
    </row>
    <row r="137" spans="2:17" ht="14.1" customHeight="1">
      <c r="B137" s="211" t="s">
        <v>1008</v>
      </c>
      <c r="C137" s="301">
        <v>0.1</v>
      </c>
      <c r="D137" s="302">
        <v>0</v>
      </c>
      <c r="E137" s="302">
        <v>0</v>
      </c>
      <c r="F137" s="301">
        <v>0.13314213</v>
      </c>
      <c r="G137" s="301">
        <v>9.2370999999999995E-2</v>
      </c>
      <c r="H137" s="303">
        <f t="shared" si="5"/>
        <v>-3.3142129999999992E-2</v>
      </c>
      <c r="I137" s="42"/>
      <c r="J137" s="304">
        <v>1.06513704E-2</v>
      </c>
      <c r="K137" s="303">
        <f t="shared" si="6"/>
        <v>-4.3793500399999991E-2</v>
      </c>
      <c r="L137" s="42"/>
      <c r="M137" s="170">
        <f t="shared" si="7"/>
        <v>-0.30455827473548303</v>
      </c>
      <c r="N137" s="301">
        <v>0.12057791752861099</v>
      </c>
      <c r="O137" s="305">
        <f t="shared" si="8"/>
        <v>2.2494285366454196E-5</v>
      </c>
      <c r="P137" s="306">
        <f t="shared" si="9"/>
        <v>2.0864741458928582E-4</v>
      </c>
      <c r="Q137" s="101"/>
    </row>
    <row r="138" spans="2:17" ht="14.1" customHeight="1">
      <c r="B138" s="211" t="s">
        <v>1009</v>
      </c>
      <c r="C138" s="301">
        <v>0.18918357921126799</v>
      </c>
      <c r="D138" s="302">
        <v>0</v>
      </c>
      <c r="E138" s="302">
        <v>0</v>
      </c>
      <c r="F138" s="301">
        <v>0.23314544400000001</v>
      </c>
      <c r="G138" s="301">
        <v>0.13473499999999999</v>
      </c>
      <c r="H138" s="303">
        <f t="shared" si="5"/>
        <v>-4.3961864788732014E-2</v>
      </c>
      <c r="I138" s="42"/>
      <c r="J138" s="304">
        <v>1.8651635520000001E-2</v>
      </c>
      <c r="K138" s="303">
        <f t="shared" si="6"/>
        <v>-6.2613500308732015E-2</v>
      </c>
      <c r="L138" s="42"/>
      <c r="M138" s="170">
        <f t="shared" si="7"/>
        <v>-0.24866650728472281</v>
      </c>
      <c r="N138" s="301">
        <v>0.137501134023855</v>
      </c>
      <c r="O138" s="305">
        <f t="shared" si="8"/>
        <v>2.5651378049465379E-5</v>
      </c>
      <c r="P138" s="306">
        <f t="shared" si="9"/>
        <v>1.5861537785615224E-4</v>
      </c>
      <c r="Q138" s="101"/>
    </row>
    <row r="139" spans="2:17" ht="14.1" customHeight="1">
      <c r="B139" s="211" t="s">
        <v>1010</v>
      </c>
      <c r="C139" s="301">
        <v>8.1664550279795893</v>
      </c>
      <c r="D139" s="302">
        <v>0</v>
      </c>
      <c r="E139" s="302">
        <v>0</v>
      </c>
      <c r="F139" s="301">
        <v>6.3091517000000001</v>
      </c>
      <c r="G139" s="301">
        <v>6.1253900000000003</v>
      </c>
      <c r="H139" s="303">
        <f t="shared" si="5"/>
        <v>1.8573033279795892</v>
      </c>
      <c r="I139" s="42"/>
      <c r="J139" s="304">
        <v>0.504732136</v>
      </c>
      <c r="K139" s="303">
        <f t="shared" si="6"/>
        <v>1.3525711919795893</v>
      </c>
      <c r="L139" s="42"/>
      <c r="M139" s="170">
        <f t="shared" si="7"/>
        <v>0.19850223815579429</v>
      </c>
      <c r="N139" s="301">
        <v>5.2648219728914798</v>
      </c>
      <c r="O139" s="305">
        <f t="shared" si="8"/>
        <v>0</v>
      </c>
      <c r="P139" s="306">
        <f t="shared" si="9"/>
        <v>0</v>
      </c>
      <c r="Q139" s="101"/>
    </row>
    <row r="140" spans="2:17" ht="14.1" customHeight="1">
      <c r="B140" s="211" t="s">
        <v>1011</v>
      </c>
      <c r="C140" s="301">
        <v>0.13167518158571401</v>
      </c>
      <c r="D140" s="302">
        <v>0</v>
      </c>
      <c r="E140" s="302">
        <v>0</v>
      </c>
      <c r="F140" s="301">
        <v>0.1504698263</v>
      </c>
      <c r="G140" s="301">
        <v>0.10663300000000001</v>
      </c>
      <c r="H140" s="303">
        <f t="shared" si="5"/>
        <v>-1.8794644714285991E-2</v>
      </c>
      <c r="I140" s="42"/>
      <c r="J140" s="304">
        <v>1.2037586104000001E-2</v>
      </c>
      <c r="K140" s="303">
        <f t="shared" si="6"/>
        <v>-3.083223081828599E-2</v>
      </c>
      <c r="L140" s="42"/>
      <c r="M140" s="170">
        <f t="shared" si="7"/>
        <v>-0.18972815062512852</v>
      </c>
      <c r="N140" s="301">
        <v>0.224098551627049</v>
      </c>
      <c r="O140" s="305">
        <f t="shared" si="8"/>
        <v>4.1806467335213218E-5</v>
      </c>
      <c r="P140" s="306">
        <f t="shared" si="9"/>
        <v>1.5048978368221484E-4</v>
      </c>
      <c r="Q140" s="101"/>
    </row>
    <row r="141" spans="2:17" ht="14.1" customHeight="1">
      <c r="B141" s="211" t="s">
        <v>1012</v>
      </c>
      <c r="C141" s="301">
        <v>2.9220385276608698</v>
      </c>
      <c r="D141" s="302">
        <v>0</v>
      </c>
      <c r="E141" s="302">
        <v>0</v>
      </c>
      <c r="F141" s="301">
        <v>2.7992894319000001</v>
      </c>
      <c r="G141" s="301">
        <v>2.3228689999999999</v>
      </c>
      <c r="H141" s="303">
        <f t="shared" ref="H141:H204" si="10">+C141+D141-E141-F141</f>
        <v>0.12274909576086968</v>
      </c>
      <c r="I141" s="42"/>
      <c r="J141" s="304">
        <v>0.23437842664494599</v>
      </c>
      <c r="K141" s="303">
        <f t="shared" ref="K141:K204" si="11">+H141-J141</f>
        <v>-0.11162933088407631</v>
      </c>
      <c r="L141" s="42"/>
      <c r="M141" s="170">
        <f t="shared" ref="M141:M204" si="12">+IF(ISERROR(K141/(F141+J141)),0,K141/(F141+J141))</f>
        <v>-3.6796820248350348E-2</v>
      </c>
      <c r="N141" s="301">
        <v>5.0744119396302096</v>
      </c>
      <c r="O141" s="305">
        <f t="shared" ref="O141:O204" si="13">IF(K141&lt;0,N141/$N$263,0)</f>
        <v>9.4665153103095886E-4</v>
      </c>
      <c r="P141" s="306">
        <f t="shared" ref="P141:P204" si="14">(M141^2*O141)*100</f>
        <v>1.2817718343607058E-4</v>
      </c>
      <c r="Q141" s="101"/>
    </row>
    <row r="142" spans="2:17" ht="14.1" customHeight="1">
      <c r="B142" s="211" t="s">
        <v>1013</v>
      </c>
      <c r="C142" s="301">
        <v>6.2685000000000005E-2</v>
      </c>
      <c r="D142" s="302">
        <v>0</v>
      </c>
      <c r="E142" s="302">
        <v>0</v>
      </c>
      <c r="F142" s="301">
        <v>3.4777950000000002E-2</v>
      </c>
      <c r="G142" s="301">
        <v>3.3765000000000003E-2</v>
      </c>
      <c r="H142" s="303">
        <f t="shared" si="10"/>
        <v>2.7907050000000003E-2</v>
      </c>
      <c r="I142" s="42"/>
      <c r="J142" s="304">
        <v>2.782236E-3</v>
      </c>
      <c r="K142" s="303">
        <f t="shared" si="11"/>
        <v>2.5124814000000002E-2</v>
      </c>
      <c r="L142" s="42"/>
      <c r="M142" s="170">
        <f t="shared" si="12"/>
        <v>0.66892144783308582</v>
      </c>
      <c r="N142" s="301">
        <v>0.103085333748443</v>
      </c>
      <c r="O142" s="305">
        <f t="shared" si="13"/>
        <v>0</v>
      </c>
      <c r="P142" s="306">
        <f t="shared" si="14"/>
        <v>0</v>
      </c>
      <c r="Q142" s="101"/>
    </row>
    <row r="143" spans="2:17" ht="14.1" customHeight="1">
      <c r="B143" s="211" t="s">
        <v>1014</v>
      </c>
      <c r="C143" s="301">
        <v>0.123761874983721</v>
      </c>
      <c r="D143" s="302">
        <v>0</v>
      </c>
      <c r="E143" s="302">
        <v>0</v>
      </c>
      <c r="F143" s="301">
        <v>0.13247448000000001</v>
      </c>
      <c r="G143" s="301">
        <v>0.12861600000000001</v>
      </c>
      <c r="H143" s="303">
        <f t="shared" si="10"/>
        <v>-8.7126050162790042E-3</v>
      </c>
      <c r="I143" s="42"/>
      <c r="J143" s="304">
        <v>1.0597958399999999E-2</v>
      </c>
      <c r="K143" s="303">
        <f t="shared" si="11"/>
        <v>-1.9310563416279004E-2</v>
      </c>
      <c r="L143" s="42"/>
      <c r="M143" s="170">
        <f t="shared" si="12"/>
        <v>-0.13497053403319226</v>
      </c>
      <c r="N143" s="301">
        <v>0.20915864818524599</v>
      </c>
      <c r="O143" s="305">
        <f t="shared" si="13"/>
        <v>3.9019369512865713E-5</v>
      </c>
      <c r="P143" s="306">
        <f t="shared" si="14"/>
        <v>7.108176125196101E-5</v>
      </c>
      <c r="Q143" s="101"/>
    </row>
    <row r="144" spans="2:17" ht="14.1" customHeight="1">
      <c r="B144" s="211" t="s">
        <v>1015</v>
      </c>
      <c r="C144" s="301">
        <v>0.54725000000000001</v>
      </c>
      <c r="D144" s="302">
        <v>0</v>
      </c>
      <c r="E144" s="302">
        <v>0</v>
      </c>
      <c r="F144" s="301">
        <v>0.41437311999999998</v>
      </c>
      <c r="G144" s="301">
        <v>0.40230399999999999</v>
      </c>
      <c r="H144" s="303">
        <f t="shared" si="10"/>
        <v>0.13287688000000003</v>
      </c>
      <c r="I144" s="42"/>
      <c r="J144" s="304">
        <v>3.3149849600000003E-2</v>
      </c>
      <c r="K144" s="303">
        <f t="shared" si="11"/>
        <v>9.9727030400000027E-2</v>
      </c>
      <c r="L144" s="42"/>
      <c r="M144" s="170">
        <f t="shared" si="12"/>
        <v>0.22284226101095311</v>
      </c>
      <c r="N144" s="301">
        <v>0.58265623423032797</v>
      </c>
      <c r="O144" s="305">
        <f t="shared" si="13"/>
        <v>0</v>
      </c>
      <c r="P144" s="306">
        <f t="shared" si="14"/>
        <v>0</v>
      </c>
      <c r="Q144" s="101"/>
    </row>
    <row r="145" spans="2:17" ht="14.1" customHeight="1">
      <c r="B145" s="211" t="s">
        <v>1016</v>
      </c>
      <c r="C145" s="301">
        <v>2.7686849764875001</v>
      </c>
      <c r="D145" s="302">
        <v>0</v>
      </c>
      <c r="E145" s="302">
        <v>0</v>
      </c>
      <c r="F145" s="301">
        <v>3.2537421900000001</v>
      </c>
      <c r="G145" s="301">
        <v>3.158973</v>
      </c>
      <c r="H145" s="303">
        <f t="shared" si="10"/>
        <v>-0.48505721351249997</v>
      </c>
      <c r="I145" s="42"/>
      <c r="J145" s="304">
        <v>0.267297231311306</v>
      </c>
      <c r="K145" s="303">
        <f t="shared" si="11"/>
        <v>-0.75235444482380598</v>
      </c>
      <c r="L145" s="42"/>
      <c r="M145" s="170">
        <f t="shared" si="12"/>
        <v>-0.21367396237319436</v>
      </c>
      <c r="N145" s="301">
        <v>5.7745046181267998</v>
      </c>
      <c r="O145" s="305">
        <f t="shared" si="13"/>
        <v>1.0772565772603469E-3</v>
      </c>
      <c r="P145" s="306">
        <f t="shared" si="14"/>
        <v>4.9183831921018571E-3</v>
      </c>
      <c r="Q145" s="101"/>
    </row>
    <row r="146" spans="2:17" ht="14.1" customHeight="1">
      <c r="B146" s="211" t="s">
        <v>1017</v>
      </c>
      <c r="C146" s="301">
        <v>0.43</v>
      </c>
      <c r="D146" s="302">
        <v>0</v>
      </c>
      <c r="E146" s="302">
        <v>0</v>
      </c>
      <c r="F146" s="301">
        <v>0.3089818205</v>
      </c>
      <c r="G146" s="301">
        <v>0.19353699999999999</v>
      </c>
      <c r="H146" s="303">
        <f t="shared" si="10"/>
        <v>0.12101817949999999</v>
      </c>
      <c r="I146" s="42"/>
      <c r="J146" s="304">
        <v>2.4718545639999999E-2</v>
      </c>
      <c r="K146" s="303">
        <f t="shared" si="11"/>
        <v>9.6299633859999983E-2</v>
      </c>
      <c r="L146" s="42"/>
      <c r="M146" s="170">
        <f t="shared" si="12"/>
        <v>0.28858114533682777</v>
      </c>
      <c r="N146" s="301">
        <v>0.47359493910516398</v>
      </c>
      <c r="O146" s="305">
        <f t="shared" si="13"/>
        <v>0</v>
      </c>
      <c r="P146" s="306">
        <f t="shared" si="14"/>
        <v>0</v>
      </c>
      <c r="Q146" s="101"/>
    </row>
    <row r="147" spans="2:17" ht="14.1" customHeight="1">
      <c r="B147" s="211" t="s">
        <v>1018</v>
      </c>
      <c r="C147" s="301">
        <v>8.2000000000000003E-2</v>
      </c>
      <c r="D147" s="302">
        <v>0</v>
      </c>
      <c r="E147" s="302">
        <v>0</v>
      </c>
      <c r="F147" s="301">
        <v>5.1354629999999998E-2</v>
      </c>
      <c r="G147" s="301">
        <v>4.1120999999999998E-2</v>
      </c>
      <c r="H147" s="303">
        <f t="shared" si="10"/>
        <v>3.0645370000000005E-2</v>
      </c>
      <c r="I147" s="42"/>
      <c r="J147" s="304">
        <v>4.1083704000000002E-3</v>
      </c>
      <c r="K147" s="303">
        <f t="shared" si="11"/>
        <v>2.6536999600000007E-2</v>
      </c>
      <c r="L147" s="42"/>
      <c r="M147" s="170">
        <f t="shared" si="12"/>
        <v>0.47846310889448396</v>
      </c>
      <c r="N147" s="301">
        <v>8.8145430306639405E-2</v>
      </c>
      <c r="O147" s="305">
        <f t="shared" si="13"/>
        <v>0</v>
      </c>
      <c r="P147" s="306">
        <f t="shared" si="14"/>
        <v>0</v>
      </c>
      <c r="Q147" s="101"/>
    </row>
    <row r="148" spans="2:17" ht="14.1" customHeight="1">
      <c r="B148" s="211" t="s">
        <v>1019</v>
      </c>
      <c r="C148" s="301">
        <v>8.8309900000000004E-4</v>
      </c>
      <c r="D148" s="302">
        <v>0</v>
      </c>
      <c r="E148" s="302">
        <v>0</v>
      </c>
      <c r="F148" s="301">
        <v>8.4014009999999993E-3</v>
      </c>
      <c r="G148" s="301">
        <v>4.7699999999999999E-3</v>
      </c>
      <c r="H148" s="303">
        <f t="shared" si="10"/>
        <v>-7.5183019999999993E-3</v>
      </c>
      <c r="I148" s="42"/>
      <c r="J148" s="304">
        <v>6.7211208E-4</v>
      </c>
      <c r="K148" s="303">
        <f t="shared" si="11"/>
        <v>-8.1904140799999997E-3</v>
      </c>
      <c r="L148" s="42"/>
      <c r="M148" s="170">
        <f t="shared" si="12"/>
        <v>-0.90267286857760276</v>
      </c>
      <c r="N148" s="301">
        <v>1.9421874474344299E-2</v>
      </c>
      <c r="O148" s="305">
        <f t="shared" si="13"/>
        <v>3.623227169051822E-6</v>
      </c>
      <c r="P148" s="306">
        <f t="shared" si="14"/>
        <v>2.9522718301767058E-4</v>
      </c>
      <c r="Q148" s="101"/>
    </row>
    <row r="149" spans="2:17" ht="14.1" customHeight="1">
      <c r="B149" s="211" t="s">
        <v>1020</v>
      </c>
      <c r="C149" s="301">
        <v>0.20596500000000001</v>
      </c>
      <c r="D149" s="302">
        <v>0</v>
      </c>
      <c r="E149" s="302">
        <v>0</v>
      </c>
      <c r="F149" s="301">
        <v>0.10353972</v>
      </c>
      <c r="G149" s="301">
        <v>0.100524</v>
      </c>
      <c r="H149" s="303">
        <f t="shared" si="10"/>
        <v>0.10242528000000001</v>
      </c>
      <c r="I149" s="42"/>
      <c r="J149" s="304">
        <v>8.2831776000000003E-3</v>
      </c>
      <c r="K149" s="303">
        <f t="shared" si="11"/>
        <v>9.4142102400000011E-2</v>
      </c>
      <c r="L149" s="42"/>
      <c r="M149" s="170">
        <f t="shared" si="12"/>
        <v>0.84188573557407098</v>
      </c>
      <c r="N149" s="301">
        <v>0.15686898613893499</v>
      </c>
      <c r="O149" s="305">
        <f t="shared" si="13"/>
        <v>0</v>
      </c>
      <c r="P149" s="306">
        <f t="shared" si="14"/>
        <v>0</v>
      </c>
      <c r="Q149" s="101"/>
    </row>
    <row r="150" spans="2:17" ht="14.1" customHeight="1">
      <c r="B150" s="211" t="s">
        <v>1021</v>
      </c>
      <c r="C150" s="301">
        <v>0.08</v>
      </c>
      <c r="D150" s="302">
        <v>0</v>
      </c>
      <c r="E150" s="302">
        <v>0</v>
      </c>
      <c r="F150" s="301">
        <v>6.9980490000000006E-2</v>
      </c>
      <c r="G150" s="301">
        <v>4.6582999999999999E-2</v>
      </c>
      <c r="H150" s="303">
        <f t="shared" si="10"/>
        <v>1.0019509999999995E-2</v>
      </c>
      <c r="I150" s="42"/>
      <c r="J150" s="304">
        <v>8.6445920102523801E-3</v>
      </c>
      <c r="K150" s="303">
        <f t="shared" si="11"/>
        <v>1.3749179897476153E-3</v>
      </c>
      <c r="L150" s="42"/>
      <c r="M150" s="170">
        <f t="shared" si="12"/>
        <v>1.7487015016001278E-2</v>
      </c>
      <c r="N150" s="301">
        <v>0.15238701510639399</v>
      </c>
      <c r="O150" s="305">
        <f t="shared" si="13"/>
        <v>0</v>
      </c>
      <c r="P150" s="306">
        <f t="shared" si="14"/>
        <v>0</v>
      </c>
      <c r="Q150" s="101"/>
    </row>
    <row r="151" spans="2:17" ht="14.1" customHeight="1">
      <c r="B151" s="211" t="s">
        <v>1022</v>
      </c>
      <c r="C151" s="301">
        <v>0.47</v>
      </c>
      <c r="D151" s="302">
        <v>0</v>
      </c>
      <c r="E151" s="302">
        <v>0</v>
      </c>
      <c r="F151" s="301">
        <v>0.41997220000000002</v>
      </c>
      <c r="G151" s="301">
        <v>0.32619199999999998</v>
      </c>
      <c r="H151" s="303">
        <f t="shared" si="10"/>
        <v>5.0027799999999956E-2</v>
      </c>
      <c r="I151" s="42"/>
      <c r="J151" s="304">
        <v>3.3597776000000003E-2</v>
      </c>
      <c r="K151" s="303">
        <f t="shared" si="11"/>
        <v>1.6430023999999953E-2</v>
      </c>
      <c r="L151" s="42"/>
      <c r="M151" s="170">
        <f t="shared" si="12"/>
        <v>3.6223790968033458E-2</v>
      </c>
      <c r="N151" s="301">
        <v>0.38694349914270498</v>
      </c>
      <c r="O151" s="305">
        <f t="shared" si="13"/>
        <v>0</v>
      </c>
      <c r="P151" s="306">
        <f t="shared" si="14"/>
        <v>0</v>
      </c>
      <c r="Q151" s="101"/>
    </row>
    <row r="152" spans="2:17" ht="14.1" customHeight="1">
      <c r="B152" s="211" t="s">
        <v>1023</v>
      </c>
      <c r="C152" s="301">
        <v>0.15</v>
      </c>
      <c r="D152" s="302">
        <v>0</v>
      </c>
      <c r="E152" s="302">
        <v>0</v>
      </c>
      <c r="F152" s="301">
        <v>8.7748687000000006E-2</v>
      </c>
      <c r="G152" s="301">
        <v>6.5532999999999994E-2</v>
      </c>
      <c r="H152" s="303">
        <f t="shared" si="10"/>
        <v>6.2251312999999989E-2</v>
      </c>
      <c r="I152" s="42"/>
      <c r="J152" s="304">
        <v>7.0198949600000001E-3</v>
      </c>
      <c r="K152" s="303">
        <f t="shared" si="11"/>
        <v>5.5231418039999987E-2</v>
      </c>
      <c r="L152" s="42"/>
      <c r="M152" s="170">
        <f t="shared" si="12"/>
        <v>0.5828030439804629</v>
      </c>
      <c r="N152" s="301">
        <v>0.177784850957459</v>
      </c>
      <c r="O152" s="305">
        <f t="shared" si="13"/>
        <v>0</v>
      </c>
      <c r="P152" s="306">
        <f t="shared" si="14"/>
        <v>0</v>
      </c>
      <c r="Q152" s="101"/>
    </row>
    <row r="153" spans="2:17" ht="14.1" customHeight="1">
      <c r="B153" s="211" t="s">
        <v>1024</v>
      </c>
      <c r="C153" s="301">
        <v>0.13930000000000001</v>
      </c>
      <c r="D153" s="302">
        <v>0</v>
      </c>
      <c r="E153" s="302">
        <v>0</v>
      </c>
      <c r="F153" s="301">
        <v>0.11383045</v>
      </c>
      <c r="G153" s="301">
        <v>0.110515</v>
      </c>
      <c r="H153" s="303">
        <f t="shared" si="10"/>
        <v>2.5469550000000007E-2</v>
      </c>
      <c r="I153" s="42"/>
      <c r="J153" s="304">
        <v>9.1064360000000007E-3</v>
      </c>
      <c r="K153" s="303">
        <f t="shared" si="11"/>
        <v>1.6363114000000005E-2</v>
      </c>
      <c r="L153" s="42"/>
      <c r="M153" s="170">
        <f t="shared" si="12"/>
        <v>0.1331017445813619</v>
      </c>
      <c r="N153" s="301">
        <v>0.13595312132040999</v>
      </c>
      <c r="O153" s="305">
        <f t="shared" si="13"/>
        <v>0</v>
      </c>
      <c r="P153" s="306">
        <f t="shared" si="14"/>
        <v>0</v>
      </c>
      <c r="Q153" s="101"/>
    </row>
    <row r="154" spans="2:17" ht="14.1" customHeight="1">
      <c r="B154" s="211" t="s">
        <v>1025</v>
      </c>
      <c r="C154" s="301">
        <v>0.87668515213913101</v>
      </c>
      <c r="D154" s="302">
        <v>0</v>
      </c>
      <c r="E154" s="302">
        <v>0</v>
      </c>
      <c r="F154" s="301">
        <v>1.0968786004</v>
      </c>
      <c r="G154" s="301">
        <v>0.87289399999999995</v>
      </c>
      <c r="H154" s="303">
        <f t="shared" si="10"/>
        <v>-0.22019344826086895</v>
      </c>
      <c r="I154" s="42"/>
      <c r="J154" s="304">
        <v>0.104421854999543</v>
      </c>
      <c r="K154" s="303">
        <f t="shared" si="11"/>
        <v>-0.32461530326041194</v>
      </c>
      <c r="L154" s="42"/>
      <c r="M154" s="170">
        <f t="shared" si="12"/>
        <v>-0.2702199119307313</v>
      </c>
      <c r="N154" s="301">
        <v>0.98155165612647599</v>
      </c>
      <c r="O154" s="305">
        <f t="shared" si="13"/>
        <v>1.8311232692823414E-4</v>
      </c>
      <c r="P154" s="306">
        <f t="shared" si="14"/>
        <v>1.3370642524702587E-3</v>
      </c>
      <c r="Q154" s="101"/>
    </row>
    <row r="155" spans="2:17" ht="14.1" customHeight="1">
      <c r="B155" s="211" t="s">
        <v>1026</v>
      </c>
      <c r="C155" s="301">
        <v>0</v>
      </c>
      <c r="D155" s="302">
        <v>0</v>
      </c>
      <c r="E155" s="302">
        <v>0</v>
      </c>
      <c r="F155" s="301">
        <v>2.85749E-2</v>
      </c>
      <c r="G155" s="301">
        <v>2.4830000000000001E-2</v>
      </c>
      <c r="H155" s="303">
        <f t="shared" si="10"/>
        <v>-2.85749E-2</v>
      </c>
      <c r="I155" s="42"/>
      <c r="J155" s="304">
        <v>2.2859920000000001E-3</v>
      </c>
      <c r="K155" s="303">
        <f t="shared" si="11"/>
        <v>-3.0860892000000001E-2</v>
      </c>
      <c r="L155" s="42"/>
      <c r="M155" s="170">
        <f t="shared" si="12"/>
        <v>-1</v>
      </c>
      <c r="N155" s="301">
        <v>1.6433893785983599E-2</v>
      </c>
      <c r="O155" s="305">
        <f t="shared" si="13"/>
        <v>3.0658076045823038E-6</v>
      </c>
      <c r="P155" s="306">
        <f t="shared" si="14"/>
        <v>3.0658076045823039E-4</v>
      </c>
      <c r="Q155" s="101"/>
    </row>
    <row r="156" spans="2:17" ht="14.1" customHeight="1">
      <c r="B156" s="211" t="s">
        <v>1027</v>
      </c>
      <c r="C156" s="301">
        <v>0.352348516923077</v>
      </c>
      <c r="D156" s="302">
        <v>0</v>
      </c>
      <c r="E156" s="302">
        <v>0</v>
      </c>
      <c r="F156" s="301">
        <v>0.79935279000000004</v>
      </c>
      <c r="G156" s="301">
        <v>0.61199300000000001</v>
      </c>
      <c r="H156" s="303">
        <f t="shared" si="10"/>
        <v>-0.44700427307692303</v>
      </c>
      <c r="I156" s="42"/>
      <c r="J156" s="304">
        <v>9.1278689934602905E-2</v>
      </c>
      <c r="K156" s="303">
        <f t="shared" si="11"/>
        <v>-0.53828296301152589</v>
      </c>
      <c r="L156" s="42"/>
      <c r="M156" s="170">
        <f t="shared" si="12"/>
        <v>-0.60438349097098032</v>
      </c>
      <c r="N156" s="301">
        <v>1.00396151128918</v>
      </c>
      <c r="O156" s="305">
        <f t="shared" si="13"/>
        <v>1.8729297366175529E-4</v>
      </c>
      <c r="P156" s="306">
        <f t="shared" si="14"/>
        <v>6.8414265822196356E-3</v>
      </c>
      <c r="Q156" s="101"/>
    </row>
    <row r="157" spans="2:17" ht="14.1" customHeight="1">
      <c r="B157" s="211" t="s">
        <v>1028</v>
      </c>
      <c r="C157" s="301">
        <v>9.0545E-2</v>
      </c>
      <c r="D157" s="302">
        <v>0</v>
      </c>
      <c r="E157" s="302">
        <v>0</v>
      </c>
      <c r="F157" s="301">
        <v>4.7656039999999997E-2</v>
      </c>
      <c r="G157" s="301">
        <v>4.6267999999999997E-2</v>
      </c>
      <c r="H157" s="303">
        <f t="shared" si="10"/>
        <v>4.2888960000000004E-2</v>
      </c>
      <c r="I157" s="42"/>
      <c r="J157" s="304">
        <v>3.8124831999999998E-3</v>
      </c>
      <c r="K157" s="303">
        <f t="shared" si="11"/>
        <v>3.9076476800000003E-2</v>
      </c>
      <c r="L157" s="42"/>
      <c r="M157" s="170">
        <f t="shared" si="12"/>
        <v>0.75923058153726086</v>
      </c>
      <c r="N157" s="301">
        <v>0.129977159943689</v>
      </c>
      <c r="O157" s="305">
        <f t="shared" si="13"/>
        <v>0</v>
      </c>
      <c r="P157" s="306">
        <f t="shared" si="14"/>
        <v>0</v>
      </c>
      <c r="Q157" s="101"/>
    </row>
    <row r="158" spans="2:17" ht="14.1" customHeight="1">
      <c r="B158" s="211" t="s">
        <v>1029</v>
      </c>
      <c r="C158" s="301">
        <v>0.16400000000000001</v>
      </c>
      <c r="D158" s="302">
        <v>0</v>
      </c>
      <c r="E158" s="302">
        <v>0</v>
      </c>
      <c r="F158" s="301">
        <v>0.1927970068</v>
      </c>
      <c r="G158" s="301">
        <v>0.13181799999999999</v>
      </c>
      <c r="H158" s="303">
        <f t="shared" si="10"/>
        <v>-2.8797006799999997E-2</v>
      </c>
      <c r="I158" s="42"/>
      <c r="J158" s="304">
        <v>1.5423760543999999E-2</v>
      </c>
      <c r="K158" s="303">
        <f t="shared" si="11"/>
        <v>-4.4220767343999996E-2</v>
      </c>
      <c r="L158" s="42"/>
      <c r="M158" s="170">
        <f t="shared" si="12"/>
        <v>-0.21237443271421239</v>
      </c>
      <c r="N158" s="301">
        <v>0.28684614608262299</v>
      </c>
      <c r="O158" s="305">
        <f t="shared" si="13"/>
        <v>5.3512278189072966E-5</v>
      </c>
      <c r="P158" s="306">
        <f t="shared" si="14"/>
        <v>2.4135589143114641E-4</v>
      </c>
      <c r="Q158" s="101"/>
    </row>
    <row r="159" spans="2:17" ht="14.1" customHeight="1">
      <c r="B159" s="211" t="s">
        <v>1030</v>
      </c>
      <c r="C159" s="301">
        <v>0.6169</v>
      </c>
      <c r="D159" s="302">
        <v>0</v>
      </c>
      <c r="E159" s="302">
        <v>0</v>
      </c>
      <c r="F159" s="301">
        <v>0.37678018000000002</v>
      </c>
      <c r="G159" s="301">
        <v>0.36580600000000002</v>
      </c>
      <c r="H159" s="303">
        <f t="shared" si="10"/>
        <v>0.24011981999999998</v>
      </c>
      <c r="I159" s="42"/>
      <c r="J159" s="304">
        <v>3.8264065271929402E-2</v>
      </c>
      <c r="K159" s="303">
        <f t="shared" si="11"/>
        <v>0.20185575472807057</v>
      </c>
      <c r="L159" s="42"/>
      <c r="M159" s="170">
        <f t="shared" si="12"/>
        <v>0.48634755698351723</v>
      </c>
      <c r="N159" s="301">
        <v>0.82020069895500103</v>
      </c>
      <c r="O159" s="305">
        <f t="shared" si="13"/>
        <v>0</v>
      </c>
      <c r="P159" s="306">
        <f t="shared" si="14"/>
        <v>0</v>
      </c>
      <c r="Q159" s="101"/>
    </row>
    <row r="160" spans="2:17" ht="14.1" customHeight="1">
      <c r="B160" s="211" t="s">
        <v>1031</v>
      </c>
      <c r="C160" s="301">
        <v>4.1000000000000002E-2</v>
      </c>
      <c r="D160" s="302">
        <v>0</v>
      </c>
      <c r="E160" s="302">
        <v>0</v>
      </c>
      <c r="F160" s="301">
        <v>2.7261298400000002E-2</v>
      </c>
      <c r="G160" s="301">
        <v>1.7527999999999998E-2</v>
      </c>
      <c r="H160" s="303">
        <f t="shared" si="10"/>
        <v>1.37387016E-2</v>
      </c>
      <c r="I160" s="42"/>
      <c r="J160" s="304">
        <v>2.1809038720000001E-3</v>
      </c>
      <c r="K160" s="303">
        <f t="shared" si="11"/>
        <v>1.1557797728E-2</v>
      </c>
      <c r="L160" s="42"/>
      <c r="M160" s="170">
        <f t="shared" si="12"/>
        <v>0.39255887250634264</v>
      </c>
      <c r="N160" s="301">
        <v>2.9879806883606599E-2</v>
      </c>
      <c r="O160" s="305">
        <f t="shared" si="13"/>
        <v>0</v>
      </c>
      <c r="P160" s="306">
        <f t="shared" si="14"/>
        <v>0</v>
      </c>
      <c r="Q160" s="101"/>
    </row>
    <row r="161" spans="2:17" ht="14.1" customHeight="1">
      <c r="B161" s="211" t="s">
        <v>1032</v>
      </c>
      <c r="C161" s="301">
        <v>1.1639999999999999</v>
      </c>
      <c r="D161" s="302">
        <v>0</v>
      </c>
      <c r="E161" s="302">
        <v>0</v>
      </c>
      <c r="F161" s="301">
        <v>0.74489291000000002</v>
      </c>
      <c r="G161" s="301">
        <v>0.72319699999999998</v>
      </c>
      <c r="H161" s="303">
        <f t="shared" si="10"/>
        <v>0.4191070899999999</v>
      </c>
      <c r="I161" s="42"/>
      <c r="J161" s="304">
        <v>5.9591432799999997E-2</v>
      </c>
      <c r="K161" s="303">
        <f t="shared" si="11"/>
        <v>0.35951565719999989</v>
      </c>
      <c r="L161" s="42"/>
      <c r="M161" s="170">
        <f t="shared" si="12"/>
        <v>0.44688956400159274</v>
      </c>
      <c r="N161" s="301">
        <v>1.44767664351074</v>
      </c>
      <c r="O161" s="305">
        <f t="shared" si="13"/>
        <v>0</v>
      </c>
      <c r="P161" s="306">
        <f t="shared" si="14"/>
        <v>0</v>
      </c>
      <c r="Q161" s="101"/>
    </row>
    <row r="162" spans="2:17" ht="14.1" customHeight="1">
      <c r="B162" s="211" t="s">
        <v>1033</v>
      </c>
      <c r="C162" s="301">
        <v>0.54002201061702104</v>
      </c>
      <c r="D162" s="302">
        <v>0</v>
      </c>
      <c r="E162" s="302">
        <v>0</v>
      </c>
      <c r="F162" s="301">
        <v>0.71807366699999997</v>
      </c>
      <c r="G162" s="301">
        <v>0.51641400000000004</v>
      </c>
      <c r="H162" s="303">
        <f t="shared" si="10"/>
        <v>-0.17805165638297893</v>
      </c>
      <c r="I162" s="42"/>
      <c r="J162" s="304">
        <v>5.8547019900242199E-2</v>
      </c>
      <c r="K162" s="303">
        <f t="shared" si="11"/>
        <v>-0.23659867628322112</v>
      </c>
      <c r="L162" s="42"/>
      <c r="M162" s="170">
        <f t="shared" si="12"/>
        <v>-0.30465152457832029</v>
      </c>
      <c r="N162" s="301">
        <v>0.85605646721532902</v>
      </c>
      <c r="O162" s="305">
        <f t="shared" si="13"/>
        <v>1.5970070522051483E-4</v>
      </c>
      <c r="P162" s="306">
        <f t="shared" si="14"/>
        <v>1.4822229916350116E-3</v>
      </c>
      <c r="Q162" s="101"/>
    </row>
    <row r="163" spans="2:17" ht="14.1" customHeight="1">
      <c r="B163" s="211" t="s">
        <v>1034</v>
      </c>
      <c r="C163" s="301">
        <v>0.96592240986867495</v>
      </c>
      <c r="D163" s="302">
        <v>0</v>
      </c>
      <c r="E163" s="302">
        <v>0</v>
      </c>
      <c r="F163" s="301">
        <v>0.86610845999999997</v>
      </c>
      <c r="G163" s="301">
        <v>0.84088200000000002</v>
      </c>
      <c r="H163" s="303">
        <f t="shared" si="10"/>
        <v>9.9813949868674978E-2</v>
      </c>
      <c r="I163" s="42"/>
      <c r="J163" s="304">
        <v>6.9288676800000004E-2</v>
      </c>
      <c r="K163" s="303">
        <f t="shared" si="11"/>
        <v>3.0525273068674974E-2</v>
      </c>
      <c r="L163" s="42"/>
      <c r="M163" s="170">
        <f t="shared" si="12"/>
        <v>3.263348995604385E-2</v>
      </c>
      <c r="N163" s="301">
        <v>1.4840084772520501</v>
      </c>
      <c r="O163" s="305">
        <f t="shared" si="13"/>
        <v>0</v>
      </c>
      <c r="P163" s="306">
        <f t="shared" si="14"/>
        <v>0</v>
      </c>
      <c r="Q163" s="101"/>
    </row>
    <row r="164" spans="2:17" ht="14.1" customHeight="1">
      <c r="B164" s="211" t="s">
        <v>1035</v>
      </c>
      <c r="C164" s="301">
        <v>0.87</v>
      </c>
      <c r="D164" s="302">
        <v>0</v>
      </c>
      <c r="E164" s="302">
        <v>0</v>
      </c>
      <c r="F164" s="301">
        <v>1.0223439000000001</v>
      </c>
      <c r="G164" s="301">
        <v>0.80713000000000001</v>
      </c>
      <c r="H164" s="303">
        <f t="shared" si="10"/>
        <v>-0.15234390000000009</v>
      </c>
      <c r="I164" s="42"/>
      <c r="J164" s="304">
        <v>8.1787512000000007E-2</v>
      </c>
      <c r="K164" s="303">
        <f t="shared" si="11"/>
        <v>-0.23413141200000009</v>
      </c>
      <c r="L164" s="42"/>
      <c r="M164" s="170">
        <f t="shared" si="12"/>
        <v>-0.21205031344584196</v>
      </c>
      <c r="N164" s="301">
        <v>1.59728145629638</v>
      </c>
      <c r="O164" s="305">
        <f t="shared" si="13"/>
        <v>2.9797914597381255E-4</v>
      </c>
      <c r="P164" s="306">
        <f t="shared" si="14"/>
        <v>1.3398732250596351E-3</v>
      </c>
      <c r="Q164" s="101"/>
    </row>
    <row r="165" spans="2:17" ht="14.1" customHeight="1">
      <c r="B165" s="211" t="s">
        <v>1036</v>
      </c>
      <c r="C165" s="301">
        <v>10.1617337776842</v>
      </c>
      <c r="D165" s="302">
        <v>0</v>
      </c>
      <c r="E165" s="302">
        <v>0</v>
      </c>
      <c r="F165" s="301">
        <v>7.9378812239999998</v>
      </c>
      <c r="G165" s="301">
        <v>6.8809649999999998</v>
      </c>
      <c r="H165" s="303">
        <f t="shared" si="10"/>
        <v>2.2238525536841998</v>
      </c>
      <c r="I165" s="42"/>
      <c r="J165" s="304">
        <v>0.63503049791999999</v>
      </c>
      <c r="K165" s="303">
        <f t="shared" si="11"/>
        <v>1.5888220557641999</v>
      </c>
      <c r="L165" s="42"/>
      <c r="M165" s="170">
        <f t="shared" si="12"/>
        <v>0.18533050465243392</v>
      </c>
      <c r="N165" s="301">
        <v>10.747660314594301</v>
      </c>
      <c r="O165" s="305">
        <f t="shared" si="13"/>
        <v>0</v>
      </c>
      <c r="P165" s="306">
        <f t="shared" si="14"/>
        <v>0</v>
      </c>
      <c r="Q165" s="101"/>
    </row>
    <row r="166" spans="2:17" ht="14.1" customHeight="1">
      <c r="B166" s="211" t="s">
        <v>1037</v>
      </c>
      <c r="C166" s="301">
        <v>3.4840032260471201</v>
      </c>
      <c r="D166" s="302">
        <v>0</v>
      </c>
      <c r="E166" s="302">
        <v>0</v>
      </c>
      <c r="F166" s="301">
        <v>3.5463415</v>
      </c>
      <c r="G166" s="301">
        <v>3.4430499999999999</v>
      </c>
      <c r="H166" s="303">
        <f t="shared" si="10"/>
        <v>-6.2338273952879941E-2</v>
      </c>
      <c r="I166" s="42"/>
      <c r="J166" s="304">
        <v>0.28370731999999999</v>
      </c>
      <c r="K166" s="303">
        <f t="shared" si="11"/>
        <v>-0.34604559395287993</v>
      </c>
      <c r="L166" s="42"/>
      <c r="M166" s="170">
        <f t="shared" si="12"/>
        <v>-9.0350178343909446E-2</v>
      </c>
      <c r="N166" s="301">
        <v>5.2748955969739999</v>
      </c>
      <c r="O166" s="305">
        <f t="shared" si="13"/>
        <v>9.840525468391109E-4</v>
      </c>
      <c r="P166" s="306">
        <f t="shared" si="14"/>
        <v>8.0329731991258895E-4</v>
      </c>
      <c r="Q166" s="101"/>
    </row>
    <row r="167" spans="2:17" ht="14.1" customHeight="1">
      <c r="B167" s="211" t="s">
        <v>1038</v>
      </c>
      <c r="C167" s="301">
        <v>0.19</v>
      </c>
      <c r="D167" s="302">
        <v>0</v>
      </c>
      <c r="E167" s="302">
        <v>0</v>
      </c>
      <c r="F167" s="301">
        <v>0.16520046399999999</v>
      </c>
      <c r="G167" s="301">
        <v>0.100243</v>
      </c>
      <c r="H167" s="303">
        <f t="shared" si="10"/>
        <v>2.4799536000000011E-2</v>
      </c>
      <c r="I167" s="42"/>
      <c r="J167" s="304">
        <v>1.3216037119999999E-2</v>
      </c>
      <c r="K167" s="303">
        <f t="shared" si="11"/>
        <v>1.1583498880000011E-2</v>
      </c>
      <c r="L167" s="42"/>
      <c r="M167" s="170">
        <f t="shared" si="12"/>
        <v>6.4923921314930064E-2</v>
      </c>
      <c r="N167" s="301">
        <v>0.312514339944306</v>
      </c>
      <c r="O167" s="305">
        <f t="shared" si="13"/>
        <v>0</v>
      </c>
      <c r="P167" s="306">
        <f t="shared" si="14"/>
        <v>0</v>
      </c>
      <c r="Q167" s="101"/>
    </row>
    <row r="168" spans="2:17" ht="14.1" customHeight="1">
      <c r="B168" s="211" t="s">
        <v>1039</v>
      </c>
      <c r="C168" s="301">
        <v>3.2246990330736498</v>
      </c>
      <c r="D168" s="302">
        <v>0</v>
      </c>
      <c r="E168" s="302">
        <v>0</v>
      </c>
      <c r="F168" s="301">
        <v>2.9694312900000002</v>
      </c>
      <c r="G168" s="301">
        <v>2.882943</v>
      </c>
      <c r="H168" s="303">
        <f t="shared" si="10"/>
        <v>0.25526774307364963</v>
      </c>
      <c r="I168" s="42"/>
      <c r="J168" s="304">
        <v>0.66256120447690303</v>
      </c>
      <c r="K168" s="303">
        <f t="shared" si="11"/>
        <v>-0.4072934614032534</v>
      </c>
      <c r="L168" s="42"/>
      <c r="M168" s="170">
        <f t="shared" si="12"/>
        <v>-0.11214050194834274</v>
      </c>
      <c r="N168" s="301">
        <v>6.8123129117219303</v>
      </c>
      <c r="O168" s="305">
        <f t="shared" si="13"/>
        <v>1.2708638014542997E-3</v>
      </c>
      <c r="P168" s="306">
        <f t="shared" si="14"/>
        <v>1.5981737793508578E-3</v>
      </c>
      <c r="Q168" s="101"/>
    </row>
    <row r="169" spans="2:17" ht="14.1" customHeight="1">
      <c r="B169" s="211" t="s">
        <v>1040</v>
      </c>
      <c r="C169" s="301">
        <v>9.8586382813999993</v>
      </c>
      <c r="D169" s="302">
        <v>0</v>
      </c>
      <c r="E169" s="302">
        <v>0</v>
      </c>
      <c r="F169" s="301">
        <v>8.4448453699999995</v>
      </c>
      <c r="G169" s="301">
        <v>8.1988789999999998</v>
      </c>
      <c r="H169" s="303">
        <f t="shared" si="10"/>
        <v>1.4137929113999999</v>
      </c>
      <c r="I169" s="42"/>
      <c r="J169" s="304">
        <v>0.67558762959999996</v>
      </c>
      <c r="K169" s="303">
        <f t="shared" si="11"/>
        <v>0.73820528179999989</v>
      </c>
      <c r="L169" s="42"/>
      <c r="M169" s="170">
        <f t="shared" si="12"/>
        <v>8.093971874278072E-2</v>
      </c>
      <c r="N169" s="301">
        <v>12.7021406909919</v>
      </c>
      <c r="O169" s="305">
        <f t="shared" si="13"/>
        <v>0</v>
      </c>
      <c r="P169" s="306">
        <f t="shared" si="14"/>
        <v>0</v>
      </c>
      <c r="Q169" s="101"/>
    </row>
    <row r="170" spans="2:17" ht="14.1" customHeight="1">
      <c r="B170" s="211" t="s">
        <v>1041</v>
      </c>
      <c r="C170" s="301">
        <v>0.350705897378571</v>
      </c>
      <c r="D170" s="302">
        <v>0</v>
      </c>
      <c r="E170" s="302">
        <v>0</v>
      </c>
      <c r="F170" s="301">
        <v>0.52847960999999999</v>
      </c>
      <c r="G170" s="301">
        <v>0.51308699999999996</v>
      </c>
      <c r="H170" s="303">
        <f t="shared" si="10"/>
        <v>-0.17777371262142899</v>
      </c>
      <c r="I170" s="42"/>
      <c r="J170" s="304">
        <v>4.22783688E-2</v>
      </c>
      <c r="K170" s="303">
        <f t="shared" si="11"/>
        <v>-0.22005208142142899</v>
      </c>
      <c r="L170" s="42"/>
      <c r="M170" s="170">
        <f t="shared" si="12"/>
        <v>-0.38554359219661072</v>
      </c>
      <c r="N170" s="301">
        <v>1.0516453721894801</v>
      </c>
      <c r="O170" s="305">
        <f t="shared" si="13"/>
        <v>1.961885856979405E-4</v>
      </c>
      <c r="P170" s="306">
        <f t="shared" si="14"/>
        <v>2.9162228957200333E-3</v>
      </c>
      <c r="Q170" s="101"/>
    </row>
    <row r="171" spans="2:17" ht="14.1" customHeight="1">
      <c r="B171" s="211" t="s">
        <v>1042</v>
      </c>
      <c r="C171" s="301">
        <v>0.25420978884507001</v>
      </c>
      <c r="D171" s="302">
        <v>0</v>
      </c>
      <c r="E171" s="302">
        <v>0</v>
      </c>
      <c r="F171" s="301">
        <v>0.32811844800000001</v>
      </c>
      <c r="G171" s="301">
        <v>0.20957999999999999</v>
      </c>
      <c r="H171" s="303">
        <f t="shared" si="10"/>
        <v>-7.3908659154930001E-2</v>
      </c>
      <c r="I171" s="42"/>
      <c r="J171" s="304">
        <v>2.6249475840000001E-2</v>
      </c>
      <c r="K171" s="303">
        <f t="shared" si="11"/>
        <v>-0.10015813499493001</v>
      </c>
      <c r="L171" s="42"/>
      <c r="M171" s="170">
        <f t="shared" si="12"/>
        <v>-0.28263882890301389</v>
      </c>
      <c r="N171" s="301">
        <v>0.41951653242523701</v>
      </c>
      <c r="O171" s="305">
        <f t="shared" si="13"/>
        <v>7.8262461234491373E-5</v>
      </c>
      <c r="P171" s="306">
        <f t="shared" si="14"/>
        <v>6.2519738320606798E-4</v>
      </c>
      <c r="Q171" s="101"/>
    </row>
    <row r="172" spans="2:17" ht="14.1" customHeight="1">
      <c r="B172" s="211" t="s">
        <v>1043</v>
      </c>
      <c r="C172" s="301">
        <v>1.02684747671579</v>
      </c>
      <c r="D172" s="302">
        <v>0</v>
      </c>
      <c r="E172" s="302">
        <v>0</v>
      </c>
      <c r="F172" s="301">
        <v>0.66132394240000003</v>
      </c>
      <c r="G172" s="301">
        <v>0.50161100000000003</v>
      </c>
      <c r="H172" s="303">
        <f t="shared" si="10"/>
        <v>0.36552353431578999</v>
      </c>
      <c r="I172" s="42"/>
      <c r="J172" s="304">
        <v>6.3302378640849699E-2</v>
      </c>
      <c r="K172" s="303">
        <f t="shared" si="11"/>
        <v>0.30222115567494029</v>
      </c>
      <c r="L172" s="42"/>
      <c r="M172" s="170">
        <f t="shared" si="12"/>
        <v>0.41707173324980978</v>
      </c>
      <c r="N172" s="301">
        <v>0.96978265773258798</v>
      </c>
      <c r="O172" s="305">
        <f t="shared" si="13"/>
        <v>0</v>
      </c>
      <c r="P172" s="306">
        <f t="shared" si="14"/>
        <v>0</v>
      </c>
      <c r="Q172" s="101"/>
    </row>
    <row r="173" spans="2:17" ht="14.1" customHeight="1">
      <c r="B173" s="211" t="s">
        <v>1044</v>
      </c>
      <c r="C173" s="301">
        <v>0.2</v>
      </c>
      <c r="D173" s="302">
        <v>0</v>
      </c>
      <c r="E173" s="302">
        <v>0</v>
      </c>
      <c r="F173" s="301">
        <v>0.19806914419999999</v>
      </c>
      <c r="G173" s="301">
        <v>0.14679400000000001</v>
      </c>
      <c r="H173" s="303">
        <f t="shared" si="10"/>
        <v>1.9308558000000198E-3</v>
      </c>
      <c r="I173" s="42"/>
      <c r="J173" s="304">
        <v>1.5845531536000001E-2</v>
      </c>
      <c r="K173" s="303">
        <f t="shared" si="11"/>
        <v>-1.3914675735999981E-2</v>
      </c>
      <c r="L173" s="42"/>
      <c r="M173" s="170">
        <f t="shared" si="12"/>
        <v>-6.5047784534300004E-2</v>
      </c>
      <c r="N173" s="301">
        <v>0.37202874847195899</v>
      </c>
      <c r="O173" s="305">
        <f t="shared" si="13"/>
        <v>6.9403428124949622E-5</v>
      </c>
      <c r="P173" s="306">
        <f t="shared" si="14"/>
        <v>2.9366077566497377E-5</v>
      </c>
      <c r="Q173" s="101"/>
    </row>
    <row r="174" spans="2:17" ht="14.1" customHeight="1">
      <c r="B174" s="211" t="s">
        <v>1045</v>
      </c>
      <c r="C174" s="301">
        <v>2.299183565E-2</v>
      </c>
      <c r="D174" s="302">
        <v>0</v>
      </c>
      <c r="E174" s="302">
        <v>0</v>
      </c>
      <c r="F174" s="301">
        <v>2.1749459400000001E-2</v>
      </c>
      <c r="G174" s="301">
        <v>1.4463E-2</v>
      </c>
      <c r="H174" s="303">
        <f t="shared" si="10"/>
        <v>1.2423762499999998E-3</v>
      </c>
      <c r="I174" s="42"/>
      <c r="J174" s="304">
        <v>1.739956752E-3</v>
      </c>
      <c r="K174" s="303">
        <f t="shared" si="11"/>
        <v>-4.9758050200000023E-4</v>
      </c>
      <c r="L174" s="42"/>
      <c r="M174" s="170">
        <f t="shared" si="12"/>
        <v>-2.1183178789126005E-2</v>
      </c>
      <c r="N174" s="301">
        <v>3.68221243519474E-2</v>
      </c>
      <c r="O174" s="305">
        <f t="shared" si="13"/>
        <v>6.8693123081614781E-6</v>
      </c>
      <c r="P174" s="306">
        <f t="shared" si="14"/>
        <v>3.0824463410756052E-7</v>
      </c>
      <c r="Q174" s="101"/>
    </row>
    <row r="175" spans="2:17" ht="14.1" customHeight="1">
      <c r="B175" s="211" t="s">
        <v>1046</v>
      </c>
      <c r="C175" s="301">
        <v>7.0644567915789498</v>
      </c>
      <c r="D175" s="302">
        <v>0</v>
      </c>
      <c r="E175" s="302">
        <v>0</v>
      </c>
      <c r="F175" s="301">
        <v>7.8104859600000003</v>
      </c>
      <c r="G175" s="301">
        <v>6.3451320000000004</v>
      </c>
      <c r="H175" s="303">
        <f t="shared" si="10"/>
        <v>-0.74602916842105049</v>
      </c>
      <c r="I175" s="42"/>
      <c r="J175" s="304">
        <v>0.62483887680000005</v>
      </c>
      <c r="K175" s="303">
        <f t="shared" si="11"/>
        <v>-1.3708680452210507</v>
      </c>
      <c r="L175" s="42"/>
      <c r="M175" s="170">
        <f t="shared" si="12"/>
        <v>-0.16251514574050466</v>
      </c>
      <c r="N175" s="301">
        <v>13.595940798356001</v>
      </c>
      <c r="O175" s="305">
        <f t="shared" si="13"/>
        <v>2.5363762985131065E-3</v>
      </c>
      <c r="P175" s="306">
        <f t="shared" si="14"/>
        <v>6.6988672186042656E-3</v>
      </c>
      <c r="Q175" s="101"/>
    </row>
    <row r="176" spans="2:17" ht="14.1" customHeight="1">
      <c r="B176" s="211" t="s">
        <v>1047</v>
      </c>
      <c r="C176" s="301">
        <v>0</v>
      </c>
      <c r="D176" s="302">
        <v>0</v>
      </c>
      <c r="E176" s="302">
        <v>0</v>
      </c>
      <c r="F176" s="301">
        <v>6.664512E-3</v>
      </c>
      <c r="G176" s="301">
        <v>4.0439999999999999E-3</v>
      </c>
      <c r="H176" s="303">
        <f t="shared" si="10"/>
        <v>-6.664512E-3</v>
      </c>
      <c r="I176" s="42"/>
      <c r="J176" s="304">
        <v>5.3316096000000004E-4</v>
      </c>
      <c r="K176" s="303">
        <f t="shared" si="11"/>
        <v>-7.1976729600000001E-3</v>
      </c>
      <c r="L176" s="42"/>
      <c r="M176" s="170">
        <f t="shared" si="12"/>
        <v>-1</v>
      </c>
      <c r="N176" s="301">
        <v>1.1138733735051601E-2</v>
      </c>
      <c r="O176" s="305">
        <f t="shared" si="13"/>
        <v>2.0779746440532777E-6</v>
      </c>
      <c r="P176" s="306">
        <f t="shared" si="14"/>
        <v>2.0779746440532777E-4</v>
      </c>
      <c r="Q176" s="101"/>
    </row>
    <row r="177" spans="2:17" ht="14.1" customHeight="1">
      <c r="B177" s="211" t="s">
        <v>1048</v>
      </c>
      <c r="C177" s="301">
        <v>5.6382073166666699E-2</v>
      </c>
      <c r="D177" s="302">
        <v>0</v>
      </c>
      <c r="E177" s="302">
        <v>0</v>
      </c>
      <c r="F177" s="301">
        <v>0.24844866900000001</v>
      </c>
      <c r="G177" s="301">
        <v>0.197715</v>
      </c>
      <c r="H177" s="303">
        <f t="shared" si="10"/>
        <v>-0.1920665958333333</v>
      </c>
      <c r="I177" s="42"/>
      <c r="J177" s="304">
        <v>2.1087526546257101E-2</v>
      </c>
      <c r="K177" s="303">
        <f t="shared" si="11"/>
        <v>-0.21315412237959039</v>
      </c>
      <c r="L177" s="42"/>
      <c r="M177" s="170">
        <f t="shared" si="12"/>
        <v>-0.79081817544986976</v>
      </c>
      <c r="N177" s="301">
        <v>0.37523498149127399</v>
      </c>
      <c r="O177" s="305">
        <f t="shared" si="13"/>
        <v>7.0001563521264682E-5</v>
      </c>
      <c r="P177" s="306">
        <f t="shared" si="14"/>
        <v>4.377851487938904E-3</v>
      </c>
      <c r="Q177" s="101"/>
    </row>
    <row r="178" spans="2:17" ht="14.1" customHeight="1">
      <c r="B178" s="211" t="s">
        <v>1049</v>
      </c>
      <c r="C178" s="301">
        <v>13.871</v>
      </c>
      <c r="D178" s="302">
        <v>0</v>
      </c>
      <c r="E178" s="302">
        <v>0</v>
      </c>
      <c r="F178" s="301">
        <v>9.4471157100000003</v>
      </c>
      <c r="G178" s="301">
        <v>9.1719570000000008</v>
      </c>
      <c r="H178" s="303">
        <f t="shared" si="10"/>
        <v>4.4238842900000002</v>
      </c>
      <c r="I178" s="42"/>
      <c r="J178" s="304">
        <v>2.6884647198710301</v>
      </c>
      <c r="K178" s="303">
        <f t="shared" si="11"/>
        <v>1.7354195701289701</v>
      </c>
      <c r="L178" s="42"/>
      <c r="M178" s="170">
        <f t="shared" si="12"/>
        <v>0.14300260133065701</v>
      </c>
      <c r="N178" s="301">
        <v>19.784559693854298</v>
      </c>
      <c r="O178" s="305">
        <f t="shared" si="13"/>
        <v>0</v>
      </c>
      <c r="P178" s="306">
        <f t="shared" si="14"/>
        <v>0</v>
      </c>
      <c r="Q178" s="101"/>
    </row>
    <row r="179" spans="2:17" ht="14.1" customHeight="1">
      <c r="B179" s="211" t="s">
        <v>1050</v>
      </c>
      <c r="C179" s="301">
        <v>215.15047950155599</v>
      </c>
      <c r="D179" s="302">
        <v>0</v>
      </c>
      <c r="E179" s="302">
        <v>0</v>
      </c>
      <c r="F179" s="301">
        <v>193.86539798999999</v>
      </c>
      <c r="G179" s="301">
        <v>188.21883299999999</v>
      </c>
      <c r="H179" s="303">
        <f t="shared" si="10"/>
        <v>21.285081511556001</v>
      </c>
      <c r="I179" s="42"/>
      <c r="J179" s="304">
        <v>15.910411955743999</v>
      </c>
      <c r="K179" s="303">
        <f t="shared" si="11"/>
        <v>5.3746695558120017</v>
      </c>
      <c r="L179" s="42"/>
      <c r="M179" s="170">
        <f t="shared" si="12"/>
        <v>2.5621016823637082E-2</v>
      </c>
      <c r="N179" s="301">
        <v>703.60126085478203</v>
      </c>
      <c r="O179" s="305">
        <f t="shared" si="13"/>
        <v>0</v>
      </c>
      <c r="P179" s="306">
        <f t="shared" si="14"/>
        <v>0</v>
      </c>
      <c r="Q179" s="101"/>
    </row>
    <row r="180" spans="2:17" ht="14.1" customHeight="1">
      <c r="B180" s="211" t="s">
        <v>1051</v>
      </c>
      <c r="C180" s="301">
        <v>614.17738099999997</v>
      </c>
      <c r="D180" s="302">
        <v>0</v>
      </c>
      <c r="E180" s="302">
        <v>0</v>
      </c>
      <c r="F180" s="301">
        <v>404.73720529000002</v>
      </c>
      <c r="G180" s="301">
        <v>392.94874299999998</v>
      </c>
      <c r="H180" s="303">
        <f t="shared" si="10"/>
        <v>209.44017570999995</v>
      </c>
      <c r="I180" s="42"/>
      <c r="J180" s="304">
        <v>32.378976423200001</v>
      </c>
      <c r="K180" s="303">
        <f t="shared" si="11"/>
        <v>177.06119928679993</v>
      </c>
      <c r="L180" s="42"/>
      <c r="M180" s="170">
        <f t="shared" si="12"/>
        <v>0.40506667722260864</v>
      </c>
      <c r="N180" s="301">
        <v>1338.66150175091</v>
      </c>
      <c r="O180" s="305">
        <f t="shared" si="13"/>
        <v>0</v>
      </c>
      <c r="P180" s="306">
        <f t="shared" si="14"/>
        <v>0</v>
      </c>
      <c r="Q180" s="101"/>
    </row>
    <row r="181" spans="2:17" ht="14.1" customHeight="1">
      <c r="B181" s="211" t="s">
        <v>1052</v>
      </c>
      <c r="C181" s="301">
        <v>8.5914734326469393</v>
      </c>
      <c r="D181" s="302">
        <v>0</v>
      </c>
      <c r="E181" s="302">
        <v>0</v>
      </c>
      <c r="F181" s="301">
        <v>8.4671561999999998</v>
      </c>
      <c r="G181" s="301">
        <v>8.2205399999999997</v>
      </c>
      <c r="H181" s="303">
        <f t="shared" si="10"/>
        <v>0.1243172326469395</v>
      </c>
      <c r="I181" s="42"/>
      <c r="J181" s="304">
        <v>0.77748800228135995</v>
      </c>
      <c r="K181" s="303">
        <f t="shared" si="11"/>
        <v>-0.65317076963442045</v>
      </c>
      <c r="L181" s="42"/>
      <c r="M181" s="170">
        <f t="shared" si="12"/>
        <v>-7.0653965187025075E-2</v>
      </c>
      <c r="N181" s="301">
        <v>21.906392548739198</v>
      </c>
      <c r="O181" s="305">
        <f t="shared" si="13"/>
        <v>4.0867238001848901E-3</v>
      </c>
      <c r="P181" s="306">
        <f t="shared" si="14"/>
        <v>2.0400854905180434E-3</v>
      </c>
      <c r="Q181" s="101"/>
    </row>
    <row r="182" spans="2:17" ht="14.1" customHeight="1">
      <c r="B182" s="211" t="s">
        <v>1053</v>
      </c>
      <c r="C182" s="301">
        <v>18.256360546261199</v>
      </c>
      <c r="D182" s="302">
        <v>0</v>
      </c>
      <c r="E182" s="302">
        <v>0</v>
      </c>
      <c r="F182" s="301">
        <v>12.044873559999999</v>
      </c>
      <c r="G182" s="301">
        <v>11.694051999999999</v>
      </c>
      <c r="H182" s="303">
        <f t="shared" si="10"/>
        <v>6.2114869862611997</v>
      </c>
      <c r="I182" s="42"/>
      <c r="J182" s="304">
        <v>1.0354790784105801</v>
      </c>
      <c r="K182" s="303">
        <f t="shared" si="11"/>
        <v>5.1760079078506198</v>
      </c>
      <c r="L182" s="42"/>
      <c r="M182" s="170">
        <f t="shared" si="12"/>
        <v>0.39570859065765734</v>
      </c>
      <c r="N182" s="301">
        <v>49.640212053063301</v>
      </c>
      <c r="O182" s="305">
        <f t="shared" si="13"/>
        <v>0</v>
      </c>
      <c r="P182" s="306">
        <f t="shared" si="14"/>
        <v>0</v>
      </c>
      <c r="Q182" s="101"/>
    </row>
    <row r="183" spans="2:17" ht="14.1" customHeight="1">
      <c r="B183" s="211" t="s">
        <v>1054</v>
      </c>
      <c r="C183" s="301">
        <v>22.795000000000002</v>
      </c>
      <c r="D183" s="302">
        <v>0</v>
      </c>
      <c r="E183" s="302">
        <v>0</v>
      </c>
      <c r="F183" s="301">
        <v>15.34367413</v>
      </c>
      <c r="G183" s="301">
        <v>14.896770999999999</v>
      </c>
      <c r="H183" s="303">
        <f t="shared" si="10"/>
        <v>7.4513258700000016</v>
      </c>
      <c r="I183" s="42"/>
      <c r="J183" s="304">
        <v>1.5275133635321201</v>
      </c>
      <c r="K183" s="303">
        <f t="shared" si="11"/>
        <v>5.9238125064678817</v>
      </c>
      <c r="L183" s="42"/>
      <c r="M183" s="170">
        <f t="shared" si="12"/>
        <v>0.35112006838516163</v>
      </c>
      <c r="N183" s="301">
        <v>48.539793279229201</v>
      </c>
      <c r="O183" s="305">
        <f t="shared" si="13"/>
        <v>0</v>
      </c>
      <c r="P183" s="306">
        <f t="shared" si="14"/>
        <v>0</v>
      </c>
      <c r="Q183" s="101"/>
    </row>
    <row r="184" spans="2:17" ht="14.1" customHeight="1">
      <c r="B184" s="211" t="s">
        <v>1055</v>
      </c>
      <c r="C184" s="301">
        <v>1.8812055102040801E-3</v>
      </c>
      <c r="D184" s="302">
        <v>0</v>
      </c>
      <c r="E184" s="302">
        <v>0</v>
      </c>
      <c r="F184" s="301">
        <v>9.3318000000000003E-4</v>
      </c>
      <c r="G184" s="301">
        <v>9.0600000000000001E-4</v>
      </c>
      <c r="H184" s="303">
        <f t="shared" si="10"/>
        <v>9.4802551020408007E-4</v>
      </c>
      <c r="I184" s="42"/>
      <c r="J184" s="304">
        <v>7.4654399999999995E-5</v>
      </c>
      <c r="K184" s="303">
        <f t="shared" si="11"/>
        <v>8.7337111020408008E-4</v>
      </c>
      <c r="L184" s="42"/>
      <c r="M184" s="170">
        <f t="shared" si="12"/>
        <v>0.86658196049279523</v>
      </c>
      <c r="N184" s="301">
        <v>1.49399034418033E-3</v>
      </c>
      <c r="O184" s="305">
        <f t="shared" si="13"/>
        <v>0</v>
      </c>
      <c r="P184" s="306">
        <f t="shared" si="14"/>
        <v>0</v>
      </c>
      <c r="Q184" s="101"/>
    </row>
    <row r="185" spans="2:17" ht="14.1" customHeight="1">
      <c r="B185" s="211" t="s">
        <v>1056</v>
      </c>
      <c r="C185" s="301">
        <v>1.4999999999999999E-2</v>
      </c>
      <c r="D185" s="302">
        <v>0</v>
      </c>
      <c r="E185" s="302">
        <v>0</v>
      </c>
      <c r="F185" s="301">
        <v>1.0770627600000001E-2</v>
      </c>
      <c r="G185" s="301">
        <v>5.6220000000000003E-3</v>
      </c>
      <c r="H185" s="303">
        <f t="shared" si="10"/>
        <v>4.2293723999999987E-3</v>
      </c>
      <c r="I185" s="42"/>
      <c r="J185" s="304">
        <v>8.6165020799999997E-4</v>
      </c>
      <c r="K185" s="303">
        <f t="shared" si="11"/>
        <v>3.3677221919999989E-3</v>
      </c>
      <c r="L185" s="42"/>
      <c r="M185" s="170">
        <f t="shared" si="12"/>
        <v>0.28951528218178185</v>
      </c>
      <c r="N185" s="301">
        <v>3.2867787571967198E-2</v>
      </c>
      <c r="O185" s="305">
        <f t="shared" si="13"/>
        <v>0</v>
      </c>
      <c r="P185" s="306">
        <f t="shared" si="14"/>
        <v>0</v>
      </c>
      <c r="Q185" s="101"/>
    </row>
    <row r="186" spans="2:17" ht="14.1" customHeight="1">
      <c r="B186" s="211" t="s">
        <v>1057</v>
      </c>
      <c r="C186" s="301">
        <v>5.8014542363636302E-3</v>
      </c>
      <c r="D186" s="302">
        <v>0</v>
      </c>
      <c r="E186" s="302">
        <v>0</v>
      </c>
      <c r="F186" s="301">
        <v>6.3097800000000001E-3</v>
      </c>
      <c r="G186" s="301">
        <v>6.1260000000000004E-3</v>
      </c>
      <c r="H186" s="303">
        <f t="shared" si="10"/>
        <v>-5.0832576363636986E-4</v>
      </c>
      <c r="I186" s="42"/>
      <c r="J186" s="304">
        <v>5.0478239999999998E-4</v>
      </c>
      <c r="K186" s="303">
        <f t="shared" si="11"/>
        <v>-1.0131081636363698E-3</v>
      </c>
      <c r="L186" s="42"/>
      <c r="M186" s="170">
        <f t="shared" si="12"/>
        <v>-0.14866811750617617</v>
      </c>
      <c r="N186" s="301">
        <v>2.2277467470103202E-2</v>
      </c>
      <c r="O186" s="305">
        <f t="shared" si="13"/>
        <v>4.1559492881065554E-6</v>
      </c>
      <c r="P186" s="306">
        <f t="shared" si="14"/>
        <v>9.1855660435846386E-6</v>
      </c>
      <c r="Q186" s="101"/>
    </row>
    <row r="187" spans="2:17" ht="14.1" customHeight="1">
      <c r="B187" s="211" t="s">
        <v>1058</v>
      </c>
      <c r="C187" s="301">
        <v>15.8752981851064</v>
      </c>
      <c r="D187" s="302">
        <v>0</v>
      </c>
      <c r="E187" s="302">
        <v>0</v>
      </c>
      <c r="F187" s="301">
        <v>14.7384451</v>
      </c>
      <c r="G187" s="301">
        <v>14.30917</v>
      </c>
      <c r="H187" s="303">
        <f t="shared" si="10"/>
        <v>1.1368530851064005</v>
      </c>
      <c r="I187" s="42"/>
      <c r="J187" s="304">
        <v>1.3155611402646199</v>
      </c>
      <c r="K187" s="303">
        <f t="shared" si="11"/>
        <v>-0.17870805515821941</v>
      </c>
      <c r="L187" s="42"/>
      <c r="M187" s="170">
        <f t="shared" si="12"/>
        <v>-1.1131679686906223E-2</v>
      </c>
      <c r="N187" s="301">
        <v>34.373385226418598</v>
      </c>
      <c r="O187" s="305">
        <f t="shared" si="13"/>
        <v>6.4124903808415257E-3</v>
      </c>
      <c r="P187" s="306">
        <f t="shared" si="14"/>
        <v>7.9459920967896617E-5</v>
      </c>
      <c r="Q187" s="101"/>
    </row>
    <row r="188" spans="2:17" ht="14.1" customHeight="1">
      <c r="B188" s="211" t="s">
        <v>1059</v>
      </c>
      <c r="C188" s="301">
        <v>83.789446381020397</v>
      </c>
      <c r="D188" s="302">
        <v>0</v>
      </c>
      <c r="E188" s="302">
        <v>0</v>
      </c>
      <c r="F188" s="301">
        <v>86.122637330000003</v>
      </c>
      <c r="G188" s="301">
        <v>83.614210999999997</v>
      </c>
      <c r="H188" s="303">
        <f t="shared" si="10"/>
        <v>-2.3331909489796061</v>
      </c>
      <c r="I188" s="42"/>
      <c r="J188" s="304">
        <v>7.6873506126132103</v>
      </c>
      <c r="K188" s="303">
        <f t="shared" si="11"/>
        <v>-10.020541561592816</v>
      </c>
      <c r="L188" s="42"/>
      <c r="M188" s="170">
        <f t="shared" si="12"/>
        <v>-0.10681742724157181</v>
      </c>
      <c r="N188" s="301">
        <v>202.14099487194599</v>
      </c>
      <c r="O188" s="305">
        <f t="shared" si="13"/>
        <v>3.7710198650839868E-2</v>
      </c>
      <c r="P188" s="306">
        <f t="shared" si="14"/>
        <v>4.3027196237288075E-2</v>
      </c>
      <c r="Q188" s="101"/>
    </row>
    <row r="189" spans="2:17" ht="14.1" customHeight="1">
      <c r="B189" s="211" t="s">
        <v>1060</v>
      </c>
      <c r="C189" s="301">
        <v>4.5278261530612198</v>
      </c>
      <c r="D189" s="302">
        <v>0</v>
      </c>
      <c r="E189" s="302">
        <v>0</v>
      </c>
      <c r="F189" s="301">
        <v>5.1275975000000003</v>
      </c>
      <c r="G189" s="301">
        <v>4.9782500000000001</v>
      </c>
      <c r="H189" s="303">
        <f t="shared" si="10"/>
        <v>-0.59977134693878043</v>
      </c>
      <c r="I189" s="42"/>
      <c r="J189" s="304">
        <v>0.45769197280641299</v>
      </c>
      <c r="K189" s="303">
        <f t="shared" si="11"/>
        <v>-1.0574633197451935</v>
      </c>
      <c r="L189" s="42"/>
      <c r="M189" s="170">
        <f t="shared" si="12"/>
        <v>-0.18933008305008317</v>
      </c>
      <c r="N189" s="301">
        <v>8.3547255140137704</v>
      </c>
      <c r="O189" s="305">
        <f t="shared" si="13"/>
        <v>1.5586069466328955E-3</v>
      </c>
      <c r="P189" s="306">
        <f t="shared" si="14"/>
        <v>5.5869638118176915E-3</v>
      </c>
      <c r="Q189" s="101"/>
    </row>
    <row r="190" spans="2:17" ht="14.1" customHeight="1">
      <c r="B190" s="211" t="s">
        <v>1061</v>
      </c>
      <c r="C190" s="301">
        <v>51.260202053253103</v>
      </c>
      <c r="D190" s="302">
        <v>0</v>
      </c>
      <c r="E190" s="302">
        <v>0</v>
      </c>
      <c r="F190" s="301">
        <v>50.221549580000001</v>
      </c>
      <c r="G190" s="301">
        <v>48.758786000000001</v>
      </c>
      <c r="H190" s="303">
        <f t="shared" si="10"/>
        <v>1.0386524732531015</v>
      </c>
      <c r="I190" s="42"/>
      <c r="J190" s="304">
        <v>4.4828011763141102</v>
      </c>
      <c r="K190" s="303">
        <f t="shared" si="11"/>
        <v>-3.4441487030610087</v>
      </c>
      <c r="L190" s="42"/>
      <c r="M190" s="170">
        <f t="shared" si="12"/>
        <v>-6.2959319605186553E-2</v>
      </c>
      <c r="N190" s="301">
        <v>119.655241694035</v>
      </c>
      <c r="O190" s="305">
        <f t="shared" si="13"/>
        <v>2.2322156555896835E-2</v>
      </c>
      <c r="P190" s="306">
        <f t="shared" si="14"/>
        <v>8.8482258969304686E-3</v>
      </c>
      <c r="Q190" s="101"/>
    </row>
    <row r="191" spans="2:17" ht="14.1" customHeight="1">
      <c r="B191" s="211" t="s">
        <v>1062</v>
      </c>
      <c r="C191" s="301">
        <v>51.618830507793199</v>
      </c>
      <c r="D191" s="302">
        <v>0</v>
      </c>
      <c r="E191" s="302">
        <v>0</v>
      </c>
      <c r="F191" s="301">
        <v>61.167128220000002</v>
      </c>
      <c r="G191" s="301">
        <v>51.388474000000002</v>
      </c>
      <c r="H191" s="303">
        <f t="shared" si="10"/>
        <v>-9.5482977122068036</v>
      </c>
      <c r="I191" s="42"/>
      <c r="J191" s="304">
        <v>4.8933702576</v>
      </c>
      <c r="K191" s="303">
        <f t="shared" si="11"/>
        <v>-14.441667969806804</v>
      </c>
      <c r="L191" s="42"/>
      <c r="M191" s="170">
        <f t="shared" si="12"/>
        <v>-0.21861276106936628</v>
      </c>
      <c r="N191" s="301">
        <v>141.59474758355699</v>
      </c>
      <c r="O191" s="305">
        <f t="shared" si="13"/>
        <v>2.6415057780209389E-2</v>
      </c>
      <c r="P191" s="306">
        <f t="shared" si="14"/>
        <v>0.12624162720773</v>
      </c>
      <c r="Q191" s="101"/>
    </row>
    <row r="192" spans="2:17" ht="14.1" customHeight="1">
      <c r="B192" s="211" t="s">
        <v>1063</v>
      </c>
      <c r="C192" s="301">
        <v>16.782399999999999</v>
      </c>
      <c r="D192" s="302">
        <v>0</v>
      </c>
      <c r="E192" s="302">
        <v>0</v>
      </c>
      <c r="F192" s="301">
        <v>15.884687810000001</v>
      </c>
      <c r="G192" s="301">
        <v>15.422027</v>
      </c>
      <c r="H192" s="303">
        <f t="shared" si="10"/>
        <v>0.89771218999999824</v>
      </c>
      <c r="I192" s="42"/>
      <c r="J192" s="304">
        <v>1.2707750248</v>
      </c>
      <c r="K192" s="303">
        <f t="shared" si="11"/>
        <v>-0.3730628348000018</v>
      </c>
      <c r="L192" s="42"/>
      <c r="M192" s="170">
        <f t="shared" si="12"/>
        <v>-2.1746008160341827E-2</v>
      </c>
      <c r="N192" s="301">
        <v>32.175032251977903</v>
      </c>
      <c r="O192" s="305">
        <f t="shared" si="13"/>
        <v>6.0023789760602258E-3</v>
      </c>
      <c r="P192" s="306">
        <f t="shared" si="14"/>
        <v>2.8384582167609616E-4</v>
      </c>
      <c r="Q192" s="101"/>
    </row>
    <row r="193" spans="2:17" ht="14.1" customHeight="1">
      <c r="B193" s="211" t="s">
        <v>1064</v>
      </c>
      <c r="C193" s="301">
        <v>8.7804722407959197</v>
      </c>
      <c r="D193" s="302">
        <v>0</v>
      </c>
      <c r="E193" s="302">
        <v>0</v>
      </c>
      <c r="F193" s="301">
        <v>14.540305030000001</v>
      </c>
      <c r="G193" s="301">
        <v>14.116801000000001</v>
      </c>
      <c r="H193" s="303">
        <f t="shared" si="10"/>
        <v>-5.759832789204081</v>
      </c>
      <c r="I193" s="42"/>
      <c r="J193" s="304">
        <v>1.1632244024</v>
      </c>
      <c r="K193" s="303">
        <f t="shared" si="11"/>
        <v>-6.9230571916040811</v>
      </c>
      <c r="L193" s="42"/>
      <c r="M193" s="170">
        <f t="shared" si="12"/>
        <v>-0.44085994944042445</v>
      </c>
      <c r="N193" s="301">
        <v>30.93265869987</v>
      </c>
      <c r="O193" s="305">
        <f t="shared" si="13"/>
        <v>5.7706092972861717E-3</v>
      </c>
      <c r="P193" s="306">
        <f t="shared" si="14"/>
        <v>0.11215611677632038</v>
      </c>
      <c r="Q193" s="101"/>
    </row>
    <row r="194" spans="2:17" ht="14.1" customHeight="1">
      <c r="B194" s="211" t="s">
        <v>1065</v>
      </c>
      <c r="C194" s="301">
        <v>9.1256079999999997</v>
      </c>
      <c r="D194" s="302">
        <v>0</v>
      </c>
      <c r="E194" s="302">
        <v>0</v>
      </c>
      <c r="F194" s="301">
        <v>5.4384628299999997</v>
      </c>
      <c r="G194" s="301">
        <v>5.2800609999999999</v>
      </c>
      <c r="H194" s="303">
        <f t="shared" si="10"/>
        <v>3.68714517</v>
      </c>
      <c r="I194" s="42"/>
      <c r="J194" s="304">
        <v>0.43507702640000001</v>
      </c>
      <c r="K194" s="303">
        <f t="shared" si="11"/>
        <v>3.2520681435999998</v>
      </c>
      <c r="L194" s="42"/>
      <c r="M194" s="170">
        <f t="shared" si="12"/>
        <v>0.55368112298692251</v>
      </c>
      <c r="N194" s="301">
        <v>12.7386204254079</v>
      </c>
      <c r="O194" s="305">
        <f t="shared" si="13"/>
        <v>0</v>
      </c>
      <c r="P194" s="306">
        <f t="shared" si="14"/>
        <v>0</v>
      </c>
      <c r="Q194" s="101"/>
    </row>
    <row r="195" spans="2:17" ht="14.1" customHeight="1">
      <c r="B195" s="211" t="s">
        <v>1066</v>
      </c>
      <c r="C195" s="301">
        <v>4.7869576441105304</v>
      </c>
      <c r="D195" s="302">
        <v>0</v>
      </c>
      <c r="E195" s="302">
        <v>0</v>
      </c>
      <c r="F195" s="301">
        <v>4.6157482700000001</v>
      </c>
      <c r="G195" s="301">
        <v>4.4813090000000004</v>
      </c>
      <c r="H195" s="303">
        <f t="shared" si="10"/>
        <v>0.17120937411053028</v>
      </c>
      <c r="I195" s="42"/>
      <c r="J195" s="304">
        <v>0.36925986160000002</v>
      </c>
      <c r="K195" s="303">
        <f t="shared" si="11"/>
        <v>-0.19805048748946974</v>
      </c>
      <c r="L195" s="42"/>
      <c r="M195" s="170">
        <f t="shared" si="12"/>
        <v>-3.9729220547109319E-2</v>
      </c>
      <c r="N195" s="301">
        <v>4.8677294652425296</v>
      </c>
      <c r="O195" s="305">
        <f t="shared" si="13"/>
        <v>9.0809410149152289E-4</v>
      </c>
      <c r="P195" s="306">
        <f t="shared" si="14"/>
        <v>1.4333456873010837E-4</v>
      </c>
      <c r="Q195" s="101"/>
    </row>
    <row r="196" spans="2:17" ht="14.1" customHeight="1">
      <c r="B196" s="211" t="s">
        <v>1067</v>
      </c>
      <c r="C196" s="301">
        <v>4.8499999999999996</v>
      </c>
      <c r="D196" s="302">
        <v>0</v>
      </c>
      <c r="E196" s="302">
        <v>0</v>
      </c>
      <c r="F196" s="301">
        <v>4.6577372500000003</v>
      </c>
      <c r="G196" s="301">
        <v>4.5220750000000001</v>
      </c>
      <c r="H196" s="303">
        <f t="shared" si="10"/>
        <v>0.19226274999999937</v>
      </c>
      <c r="I196" s="42"/>
      <c r="J196" s="304">
        <v>0.37261897999999999</v>
      </c>
      <c r="K196" s="303">
        <f t="shared" si="11"/>
        <v>-0.18035623000000062</v>
      </c>
      <c r="L196" s="42"/>
      <c r="M196" s="170">
        <f t="shared" si="12"/>
        <v>-3.5853570155607167E-2</v>
      </c>
      <c r="N196" s="301">
        <v>12.907055975612399</v>
      </c>
      <c r="O196" s="305">
        <f t="shared" si="13"/>
        <v>2.4078621219124296E-3</v>
      </c>
      <c r="P196" s="306">
        <f t="shared" si="14"/>
        <v>3.0952549715943184E-4</v>
      </c>
      <c r="Q196" s="101"/>
    </row>
    <row r="197" spans="2:17" ht="14.1" customHeight="1">
      <c r="B197" s="211" t="s">
        <v>1068</v>
      </c>
      <c r="C197" s="301">
        <v>118.14990584939</v>
      </c>
      <c r="D197" s="302">
        <v>0</v>
      </c>
      <c r="E197" s="302">
        <v>0</v>
      </c>
      <c r="F197" s="301">
        <v>98.537497189999996</v>
      </c>
      <c r="G197" s="301">
        <v>95.667473000000001</v>
      </c>
      <c r="H197" s="303">
        <f t="shared" si="10"/>
        <v>19.612408659389999</v>
      </c>
      <c r="I197" s="42"/>
      <c r="J197" s="304">
        <v>7.8829997752000001</v>
      </c>
      <c r="K197" s="303">
        <f t="shared" si="11"/>
        <v>11.729408884189999</v>
      </c>
      <c r="L197" s="42"/>
      <c r="M197" s="170">
        <f t="shared" si="12"/>
        <v>0.11021757291760788</v>
      </c>
      <c r="N197" s="301">
        <v>163.17397614892101</v>
      </c>
      <c r="O197" s="305">
        <f t="shared" si="13"/>
        <v>0</v>
      </c>
      <c r="P197" s="306">
        <f t="shared" si="14"/>
        <v>0</v>
      </c>
      <c r="Q197" s="101"/>
    </row>
    <row r="198" spans="2:17" ht="14.1" customHeight="1">
      <c r="B198" s="211" t="s">
        <v>1069</v>
      </c>
      <c r="C198" s="301">
        <v>59.041720279546098</v>
      </c>
      <c r="D198" s="302">
        <v>0</v>
      </c>
      <c r="E198" s="302">
        <v>0</v>
      </c>
      <c r="F198" s="301">
        <v>72.152441420000002</v>
      </c>
      <c r="G198" s="301">
        <v>70.050914000000006</v>
      </c>
      <c r="H198" s="303">
        <f t="shared" si="10"/>
        <v>-13.110721140453904</v>
      </c>
      <c r="I198" s="42"/>
      <c r="J198" s="304">
        <v>5.7721953136000002</v>
      </c>
      <c r="K198" s="303">
        <f t="shared" si="11"/>
        <v>-18.882916454053905</v>
      </c>
      <c r="L198" s="42"/>
      <c r="M198" s="170">
        <f t="shared" si="12"/>
        <v>-0.2423228037444525</v>
      </c>
      <c r="N198" s="301">
        <v>172.40435578322101</v>
      </c>
      <c r="O198" s="305">
        <f t="shared" si="13"/>
        <v>3.2162711522093289E-2</v>
      </c>
      <c r="P198" s="306">
        <f t="shared" si="14"/>
        <v>0.18886053949631787</v>
      </c>
      <c r="Q198" s="101"/>
    </row>
    <row r="199" spans="2:17" ht="14.1" customHeight="1">
      <c r="B199" s="211" t="s">
        <v>1070</v>
      </c>
      <c r="C199" s="301">
        <v>138.710510678063</v>
      </c>
      <c r="D199" s="302">
        <v>0</v>
      </c>
      <c r="E199" s="302">
        <v>0</v>
      </c>
      <c r="F199" s="301">
        <v>127.41436295</v>
      </c>
      <c r="G199" s="301">
        <v>123.703265</v>
      </c>
      <c r="H199" s="303">
        <f t="shared" si="10"/>
        <v>11.296147728063005</v>
      </c>
      <c r="I199" s="42"/>
      <c r="J199" s="304">
        <v>10.425239301796701</v>
      </c>
      <c r="K199" s="303">
        <f t="shared" si="11"/>
        <v>0.87090842626630405</v>
      </c>
      <c r="L199" s="42"/>
      <c r="M199" s="170">
        <f t="shared" si="12"/>
        <v>6.3182743713623276E-3</v>
      </c>
      <c r="N199" s="301">
        <v>387.02882238465799</v>
      </c>
      <c r="O199" s="305">
        <f t="shared" si="13"/>
        <v>0</v>
      </c>
      <c r="P199" s="306">
        <f t="shared" si="14"/>
        <v>0</v>
      </c>
      <c r="Q199" s="101"/>
    </row>
    <row r="200" spans="2:17" ht="14.1" customHeight="1">
      <c r="B200" s="211" t="s">
        <v>1071</v>
      </c>
      <c r="C200" s="301">
        <v>13.993</v>
      </c>
      <c r="D200" s="302">
        <v>0</v>
      </c>
      <c r="E200" s="302">
        <v>0</v>
      </c>
      <c r="F200" s="301">
        <v>8.7618649499999997</v>
      </c>
      <c r="G200" s="301">
        <v>8.5066649999999999</v>
      </c>
      <c r="H200" s="303">
        <f t="shared" si="10"/>
        <v>5.2311350500000007</v>
      </c>
      <c r="I200" s="42"/>
      <c r="J200" s="304">
        <v>0.71690927709319996</v>
      </c>
      <c r="K200" s="303">
        <f t="shared" si="11"/>
        <v>4.5142257729068005</v>
      </c>
      <c r="L200" s="42"/>
      <c r="M200" s="170">
        <f t="shared" si="12"/>
        <v>0.47624573228084494</v>
      </c>
      <c r="N200" s="301">
        <v>17.957686090718699</v>
      </c>
      <c r="O200" s="305">
        <f t="shared" si="13"/>
        <v>0</v>
      </c>
      <c r="P200" s="306">
        <f t="shared" si="14"/>
        <v>0</v>
      </c>
      <c r="Q200" s="101"/>
    </row>
    <row r="201" spans="2:17" ht="14.1" customHeight="1">
      <c r="B201" s="211"/>
      <c r="C201" s="307"/>
      <c r="D201" s="307"/>
      <c r="E201" s="307"/>
      <c r="F201" s="307"/>
      <c r="G201" s="307"/>
      <c r="H201" s="303">
        <f t="shared" si="10"/>
        <v>0</v>
      </c>
      <c r="I201" s="42"/>
      <c r="J201" s="17"/>
      <c r="K201" s="303">
        <f t="shared" si="11"/>
        <v>0</v>
      </c>
      <c r="L201" s="42"/>
      <c r="M201" s="170">
        <f t="shared" si="12"/>
        <v>0</v>
      </c>
      <c r="N201" s="307"/>
      <c r="O201" s="305">
        <f t="shared" si="13"/>
        <v>0</v>
      </c>
      <c r="P201" s="306">
        <f t="shared" si="14"/>
        <v>0</v>
      </c>
      <c r="Q201" s="101"/>
    </row>
    <row r="202" spans="2:17" ht="14.1" customHeight="1">
      <c r="B202" s="211"/>
      <c r="C202" s="307"/>
      <c r="D202" s="307"/>
      <c r="E202" s="307"/>
      <c r="F202" s="307"/>
      <c r="G202" s="307"/>
      <c r="H202" s="303">
        <f t="shared" si="10"/>
        <v>0</v>
      </c>
      <c r="I202" s="42"/>
      <c r="J202" s="17"/>
      <c r="K202" s="303">
        <f t="shared" si="11"/>
        <v>0</v>
      </c>
      <c r="L202" s="42"/>
      <c r="M202" s="170">
        <f t="shared" si="12"/>
        <v>0</v>
      </c>
      <c r="N202" s="307"/>
      <c r="O202" s="305">
        <f t="shared" si="13"/>
        <v>0</v>
      </c>
      <c r="P202" s="306">
        <f t="shared" si="14"/>
        <v>0</v>
      </c>
      <c r="Q202" s="101"/>
    </row>
    <row r="203" spans="2:17" ht="14.1" customHeight="1">
      <c r="B203" s="211"/>
      <c r="C203" s="307"/>
      <c r="D203" s="307"/>
      <c r="E203" s="307"/>
      <c r="F203" s="307"/>
      <c r="G203" s="307"/>
      <c r="H203" s="303">
        <f t="shared" si="10"/>
        <v>0</v>
      </c>
      <c r="I203" s="42"/>
      <c r="J203" s="17"/>
      <c r="K203" s="303">
        <f t="shared" si="11"/>
        <v>0</v>
      </c>
      <c r="L203" s="42"/>
      <c r="M203" s="170">
        <f t="shared" si="12"/>
        <v>0</v>
      </c>
      <c r="N203" s="307"/>
      <c r="O203" s="305">
        <f t="shared" si="13"/>
        <v>0</v>
      </c>
      <c r="P203" s="306">
        <f t="shared" si="14"/>
        <v>0</v>
      </c>
      <c r="Q203" s="101"/>
    </row>
    <row r="204" spans="2:17" ht="14.1" customHeight="1">
      <c r="B204" s="211"/>
      <c r="C204" s="307"/>
      <c r="D204" s="307"/>
      <c r="E204" s="307"/>
      <c r="F204" s="307"/>
      <c r="G204" s="307"/>
      <c r="H204" s="303">
        <f t="shared" si="10"/>
        <v>0</v>
      </c>
      <c r="I204" s="42"/>
      <c r="J204" s="17"/>
      <c r="K204" s="303">
        <f t="shared" si="11"/>
        <v>0</v>
      </c>
      <c r="L204" s="42"/>
      <c r="M204" s="170">
        <f t="shared" si="12"/>
        <v>0</v>
      </c>
      <c r="N204" s="307"/>
      <c r="O204" s="305">
        <f t="shared" si="13"/>
        <v>0</v>
      </c>
      <c r="P204" s="306">
        <f t="shared" si="14"/>
        <v>0</v>
      </c>
      <c r="Q204" s="101"/>
    </row>
    <row r="205" spans="2:17" ht="14.1" customHeight="1">
      <c r="B205" s="211"/>
      <c r="C205" s="307"/>
      <c r="D205" s="307"/>
      <c r="E205" s="307"/>
      <c r="F205" s="307"/>
      <c r="G205" s="307"/>
      <c r="H205" s="303">
        <f t="shared" ref="H205:H262" si="15">+C205+D205-E205-F205</f>
        <v>0</v>
      </c>
      <c r="I205" s="42"/>
      <c r="J205" s="17"/>
      <c r="K205" s="303">
        <f t="shared" ref="K205:K262" si="16">+H205-J205</f>
        <v>0</v>
      </c>
      <c r="L205" s="42"/>
      <c r="M205" s="170">
        <f t="shared" ref="M205:M262" si="17">+IF(ISERROR(K205/(F205+J205)),0,K205/(F205+J205))</f>
        <v>0</v>
      </c>
      <c r="N205" s="307"/>
      <c r="O205" s="305">
        <f t="shared" ref="O205:O262" si="18">IF(K205&lt;0,N205/$N$263,0)</f>
        <v>0</v>
      </c>
      <c r="P205" s="306">
        <f t="shared" ref="P205:P262" si="19">(M205^2*O205)*100</f>
        <v>0</v>
      </c>
      <c r="Q205" s="101"/>
    </row>
    <row r="206" spans="2:17" ht="14.1" customHeight="1">
      <c r="B206" s="211"/>
      <c r="C206" s="307"/>
      <c r="D206" s="307"/>
      <c r="E206" s="307"/>
      <c r="F206" s="307"/>
      <c r="G206" s="307"/>
      <c r="H206" s="303">
        <f t="shared" si="15"/>
        <v>0</v>
      </c>
      <c r="I206" s="42"/>
      <c r="J206" s="17"/>
      <c r="K206" s="303">
        <f t="shared" si="16"/>
        <v>0</v>
      </c>
      <c r="L206" s="42"/>
      <c r="M206" s="170">
        <f t="shared" si="17"/>
        <v>0</v>
      </c>
      <c r="N206" s="307"/>
      <c r="O206" s="305">
        <f t="shared" si="18"/>
        <v>0</v>
      </c>
      <c r="P206" s="306">
        <f t="shared" si="19"/>
        <v>0</v>
      </c>
      <c r="Q206" s="101"/>
    </row>
    <row r="207" spans="2:17" ht="14.1" customHeight="1">
      <c r="B207" s="211"/>
      <c r="C207" s="307"/>
      <c r="D207" s="307"/>
      <c r="E207" s="307"/>
      <c r="F207" s="307"/>
      <c r="G207" s="307"/>
      <c r="H207" s="303">
        <f t="shared" si="15"/>
        <v>0</v>
      </c>
      <c r="I207" s="42"/>
      <c r="J207" s="17"/>
      <c r="K207" s="303">
        <f t="shared" si="16"/>
        <v>0</v>
      </c>
      <c r="L207" s="42"/>
      <c r="M207" s="170">
        <f t="shared" si="17"/>
        <v>0</v>
      </c>
      <c r="N207" s="307"/>
      <c r="O207" s="305">
        <f t="shared" si="18"/>
        <v>0</v>
      </c>
      <c r="P207" s="306">
        <f t="shared" si="19"/>
        <v>0</v>
      </c>
      <c r="Q207" s="101"/>
    </row>
    <row r="208" spans="2:17" ht="14.1" customHeight="1">
      <c r="B208" s="211"/>
      <c r="C208" s="307"/>
      <c r="D208" s="307"/>
      <c r="E208" s="307"/>
      <c r="F208" s="307"/>
      <c r="G208" s="307"/>
      <c r="H208" s="303">
        <f t="shared" si="15"/>
        <v>0</v>
      </c>
      <c r="I208" s="42"/>
      <c r="J208" s="17"/>
      <c r="K208" s="303">
        <f t="shared" si="16"/>
        <v>0</v>
      </c>
      <c r="L208" s="42"/>
      <c r="M208" s="170">
        <f t="shared" si="17"/>
        <v>0</v>
      </c>
      <c r="N208" s="307"/>
      <c r="O208" s="305">
        <f t="shared" si="18"/>
        <v>0</v>
      </c>
      <c r="P208" s="306">
        <f t="shared" si="19"/>
        <v>0</v>
      </c>
      <c r="Q208" s="101"/>
    </row>
    <row r="209" spans="2:17" ht="14.1" customHeight="1">
      <c r="B209" s="211"/>
      <c r="C209" s="307"/>
      <c r="D209" s="307"/>
      <c r="E209" s="307"/>
      <c r="F209" s="307"/>
      <c r="G209" s="307"/>
      <c r="H209" s="303">
        <f t="shared" si="15"/>
        <v>0</v>
      </c>
      <c r="I209" s="42"/>
      <c r="J209" s="17"/>
      <c r="K209" s="303">
        <f t="shared" si="16"/>
        <v>0</v>
      </c>
      <c r="L209" s="42"/>
      <c r="M209" s="170">
        <f t="shared" si="17"/>
        <v>0</v>
      </c>
      <c r="N209" s="307"/>
      <c r="O209" s="305">
        <f t="shared" si="18"/>
        <v>0</v>
      </c>
      <c r="P209" s="306">
        <f t="shared" si="19"/>
        <v>0</v>
      </c>
      <c r="Q209" s="101"/>
    </row>
    <row r="210" spans="2:17" ht="14.1" customHeight="1">
      <c r="B210" s="211"/>
      <c r="C210" s="307"/>
      <c r="D210" s="307"/>
      <c r="E210" s="307"/>
      <c r="F210" s="307"/>
      <c r="G210" s="307"/>
      <c r="H210" s="303">
        <f t="shared" si="15"/>
        <v>0</v>
      </c>
      <c r="I210" s="42"/>
      <c r="J210" s="17"/>
      <c r="K210" s="303">
        <f t="shared" si="16"/>
        <v>0</v>
      </c>
      <c r="L210" s="42"/>
      <c r="M210" s="170">
        <f t="shared" si="17"/>
        <v>0</v>
      </c>
      <c r="N210" s="307"/>
      <c r="O210" s="305">
        <f t="shared" si="18"/>
        <v>0</v>
      </c>
      <c r="P210" s="306">
        <f t="shared" si="19"/>
        <v>0</v>
      </c>
      <c r="Q210" s="101"/>
    </row>
    <row r="211" spans="2:17" ht="14.1" customHeight="1">
      <c r="B211" s="211"/>
      <c r="C211" s="307"/>
      <c r="D211" s="307"/>
      <c r="E211" s="307"/>
      <c r="F211" s="307"/>
      <c r="G211" s="307"/>
      <c r="H211" s="303">
        <f t="shared" si="15"/>
        <v>0</v>
      </c>
      <c r="I211" s="42"/>
      <c r="J211" s="17"/>
      <c r="K211" s="303">
        <f t="shared" si="16"/>
        <v>0</v>
      </c>
      <c r="L211" s="42"/>
      <c r="M211" s="170">
        <f t="shared" si="17"/>
        <v>0</v>
      </c>
      <c r="N211" s="307"/>
      <c r="O211" s="305">
        <f t="shared" si="18"/>
        <v>0</v>
      </c>
      <c r="P211" s="306">
        <f t="shared" si="19"/>
        <v>0</v>
      </c>
      <c r="Q211" s="101"/>
    </row>
    <row r="212" spans="2:17" ht="14.1" customHeight="1">
      <c r="B212" s="211"/>
      <c r="C212" s="307"/>
      <c r="D212" s="307"/>
      <c r="E212" s="307"/>
      <c r="F212" s="307"/>
      <c r="G212" s="307"/>
      <c r="H212" s="303">
        <f t="shared" si="15"/>
        <v>0</v>
      </c>
      <c r="I212" s="42"/>
      <c r="J212" s="17"/>
      <c r="K212" s="303">
        <f t="shared" si="16"/>
        <v>0</v>
      </c>
      <c r="L212" s="42"/>
      <c r="M212" s="170">
        <f t="shared" si="17"/>
        <v>0</v>
      </c>
      <c r="N212" s="307"/>
      <c r="O212" s="305">
        <f t="shared" si="18"/>
        <v>0</v>
      </c>
      <c r="P212" s="306">
        <f t="shared" si="19"/>
        <v>0</v>
      </c>
      <c r="Q212" s="101"/>
    </row>
    <row r="213" spans="2:17" ht="14.1" customHeight="1">
      <c r="B213" s="211"/>
      <c r="C213" s="307"/>
      <c r="D213" s="307"/>
      <c r="E213" s="307"/>
      <c r="F213" s="307"/>
      <c r="G213" s="307"/>
      <c r="H213" s="303">
        <f t="shared" si="15"/>
        <v>0</v>
      </c>
      <c r="I213" s="42"/>
      <c r="J213" s="17"/>
      <c r="K213" s="303">
        <f t="shared" si="16"/>
        <v>0</v>
      </c>
      <c r="L213" s="42"/>
      <c r="M213" s="170">
        <f t="shared" si="17"/>
        <v>0</v>
      </c>
      <c r="N213" s="307"/>
      <c r="O213" s="305">
        <f t="shared" si="18"/>
        <v>0</v>
      </c>
      <c r="P213" s="306">
        <f t="shared" si="19"/>
        <v>0</v>
      </c>
      <c r="Q213" s="101"/>
    </row>
    <row r="214" spans="2:17" ht="14.1" customHeight="1">
      <c r="B214" s="211"/>
      <c r="C214" s="307"/>
      <c r="D214" s="307"/>
      <c r="E214" s="307"/>
      <c r="F214" s="307"/>
      <c r="G214" s="307"/>
      <c r="H214" s="303">
        <f t="shared" si="15"/>
        <v>0</v>
      </c>
      <c r="I214" s="42"/>
      <c r="J214" s="17"/>
      <c r="K214" s="303">
        <f t="shared" si="16"/>
        <v>0</v>
      </c>
      <c r="L214" s="42"/>
      <c r="M214" s="170">
        <f t="shared" si="17"/>
        <v>0</v>
      </c>
      <c r="N214" s="307"/>
      <c r="O214" s="305">
        <f t="shared" si="18"/>
        <v>0</v>
      </c>
      <c r="P214" s="306">
        <f t="shared" si="19"/>
        <v>0</v>
      </c>
      <c r="Q214" s="101"/>
    </row>
    <row r="215" spans="2:17" ht="14.1" customHeight="1">
      <c r="B215" s="211"/>
      <c r="C215" s="307"/>
      <c r="D215" s="307"/>
      <c r="E215" s="307"/>
      <c r="F215" s="307"/>
      <c r="G215" s="307"/>
      <c r="H215" s="303">
        <f t="shared" si="15"/>
        <v>0</v>
      </c>
      <c r="I215" s="42"/>
      <c r="J215" s="17"/>
      <c r="K215" s="303">
        <f t="shared" si="16"/>
        <v>0</v>
      </c>
      <c r="L215" s="42"/>
      <c r="M215" s="170">
        <f t="shared" si="17"/>
        <v>0</v>
      </c>
      <c r="N215" s="307"/>
      <c r="O215" s="305">
        <f t="shared" si="18"/>
        <v>0</v>
      </c>
      <c r="P215" s="306">
        <f t="shared" si="19"/>
        <v>0</v>
      </c>
      <c r="Q215" s="101"/>
    </row>
    <row r="216" spans="2:17" ht="14.1" customHeight="1">
      <c r="B216" s="211"/>
      <c r="C216" s="307"/>
      <c r="D216" s="307"/>
      <c r="E216" s="307"/>
      <c r="F216" s="307"/>
      <c r="G216" s="307"/>
      <c r="H216" s="303">
        <f t="shared" si="15"/>
        <v>0</v>
      </c>
      <c r="I216" s="42"/>
      <c r="J216" s="17"/>
      <c r="K216" s="303">
        <f t="shared" si="16"/>
        <v>0</v>
      </c>
      <c r="L216" s="42"/>
      <c r="M216" s="170">
        <f t="shared" si="17"/>
        <v>0</v>
      </c>
      <c r="N216" s="307"/>
      <c r="O216" s="305">
        <f t="shared" si="18"/>
        <v>0</v>
      </c>
      <c r="P216" s="306">
        <f t="shared" si="19"/>
        <v>0</v>
      </c>
      <c r="Q216" s="101"/>
    </row>
    <row r="217" spans="2:17" ht="14.1" customHeight="1">
      <c r="B217" s="211"/>
      <c r="C217" s="307"/>
      <c r="D217" s="307"/>
      <c r="E217" s="307"/>
      <c r="F217" s="307"/>
      <c r="G217" s="307"/>
      <c r="H217" s="303">
        <f t="shared" si="15"/>
        <v>0</v>
      </c>
      <c r="I217" s="42"/>
      <c r="J217" s="17"/>
      <c r="K217" s="303">
        <f t="shared" si="16"/>
        <v>0</v>
      </c>
      <c r="L217" s="42"/>
      <c r="M217" s="170">
        <f t="shared" si="17"/>
        <v>0</v>
      </c>
      <c r="N217" s="307"/>
      <c r="O217" s="305">
        <f t="shared" si="18"/>
        <v>0</v>
      </c>
      <c r="P217" s="306">
        <f t="shared" si="19"/>
        <v>0</v>
      </c>
      <c r="Q217" s="101"/>
    </row>
    <row r="218" spans="2:17" ht="14.1" customHeight="1">
      <c r="B218" s="211"/>
      <c r="C218" s="307"/>
      <c r="D218" s="307"/>
      <c r="E218" s="307"/>
      <c r="F218" s="307"/>
      <c r="G218" s="307"/>
      <c r="H218" s="303">
        <f t="shared" si="15"/>
        <v>0</v>
      </c>
      <c r="I218" s="42"/>
      <c r="J218" s="17"/>
      <c r="K218" s="303">
        <f t="shared" si="16"/>
        <v>0</v>
      </c>
      <c r="L218" s="42"/>
      <c r="M218" s="170">
        <f t="shared" si="17"/>
        <v>0</v>
      </c>
      <c r="N218" s="307"/>
      <c r="O218" s="305">
        <f t="shared" si="18"/>
        <v>0</v>
      </c>
      <c r="P218" s="306">
        <f t="shared" si="19"/>
        <v>0</v>
      </c>
      <c r="Q218" s="101"/>
    </row>
    <row r="219" spans="2:17" ht="14.1" customHeight="1">
      <c r="B219" s="211"/>
      <c r="C219" s="307"/>
      <c r="D219" s="307"/>
      <c r="E219" s="307"/>
      <c r="F219" s="307"/>
      <c r="G219" s="307"/>
      <c r="H219" s="303">
        <f t="shared" si="15"/>
        <v>0</v>
      </c>
      <c r="I219" s="42"/>
      <c r="J219" s="17"/>
      <c r="K219" s="303">
        <f t="shared" si="16"/>
        <v>0</v>
      </c>
      <c r="L219" s="42"/>
      <c r="M219" s="170">
        <f t="shared" si="17"/>
        <v>0</v>
      </c>
      <c r="N219" s="307"/>
      <c r="O219" s="305">
        <f t="shared" si="18"/>
        <v>0</v>
      </c>
      <c r="P219" s="306">
        <f t="shared" si="19"/>
        <v>0</v>
      </c>
      <c r="Q219" s="101"/>
    </row>
    <row r="220" spans="2:17" ht="14.1" customHeight="1">
      <c r="B220" s="211"/>
      <c r="C220" s="307"/>
      <c r="D220" s="307"/>
      <c r="E220" s="307"/>
      <c r="F220" s="307"/>
      <c r="G220" s="307"/>
      <c r="H220" s="303">
        <f t="shared" si="15"/>
        <v>0</v>
      </c>
      <c r="I220" s="42"/>
      <c r="J220" s="17"/>
      <c r="K220" s="303">
        <f t="shared" si="16"/>
        <v>0</v>
      </c>
      <c r="L220" s="42"/>
      <c r="M220" s="170">
        <f t="shared" si="17"/>
        <v>0</v>
      </c>
      <c r="N220" s="307"/>
      <c r="O220" s="305">
        <f t="shared" si="18"/>
        <v>0</v>
      </c>
      <c r="P220" s="306">
        <f t="shared" si="19"/>
        <v>0</v>
      </c>
      <c r="Q220" s="101"/>
    </row>
    <row r="221" spans="2:17" ht="14.1" customHeight="1">
      <c r="B221" s="211"/>
      <c r="C221" s="307"/>
      <c r="D221" s="307"/>
      <c r="E221" s="307"/>
      <c r="F221" s="307"/>
      <c r="G221" s="307"/>
      <c r="H221" s="303">
        <f t="shared" si="15"/>
        <v>0</v>
      </c>
      <c r="I221" s="42"/>
      <c r="J221" s="17"/>
      <c r="K221" s="303">
        <f t="shared" si="16"/>
        <v>0</v>
      </c>
      <c r="L221" s="42"/>
      <c r="M221" s="170">
        <f t="shared" si="17"/>
        <v>0</v>
      </c>
      <c r="N221" s="307"/>
      <c r="O221" s="305">
        <f t="shared" si="18"/>
        <v>0</v>
      </c>
      <c r="P221" s="306">
        <f t="shared" si="19"/>
        <v>0</v>
      </c>
      <c r="Q221" s="101"/>
    </row>
    <row r="222" spans="2:17" ht="14.1" customHeight="1">
      <c r="B222" s="211"/>
      <c r="C222" s="307"/>
      <c r="D222" s="307"/>
      <c r="E222" s="307"/>
      <c r="F222" s="307"/>
      <c r="G222" s="307"/>
      <c r="H222" s="303">
        <f t="shared" si="15"/>
        <v>0</v>
      </c>
      <c r="I222" s="42"/>
      <c r="J222" s="17"/>
      <c r="K222" s="303">
        <f t="shared" si="16"/>
        <v>0</v>
      </c>
      <c r="L222" s="42"/>
      <c r="M222" s="170">
        <f t="shared" si="17"/>
        <v>0</v>
      </c>
      <c r="N222" s="307"/>
      <c r="O222" s="305">
        <f t="shared" si="18"/>
        <v>0</v>
      </c>
      <c r="P222" s="306">
        <f t="shared" si="19"/>
        <v>0</v>
      </c>
      <c r="Q222" s="101"/>
    </row>
    <row r="223" spans="2:17" ht="14.1" customHeight="1">
      <c r="B223" s="211"/>
      <c r="C223" s="307"/>
      <c r="D223" s="307"/>
      <c r="E223" s="307"/>
      <c r="F223" s="307"/>
      <c r="G223" s="307"/>
      <c r="H223" s="303">
        <f t="shared" si="15"/>
        <v>0</v>
      </c>
      <c r="I223" s="42"/>
      <c r="J223" s="17"/>
      <c r="K223" s="303">
        <f t="shared" si="16"/>
        <v>0</v>
      </c>
      <c r="L223" s="42"/>
      <c r="M223" s="170">
        <f t="shared" si="17"/>
        <v>0</v>
      </c>
      <c r="N223" s="307"/>
      <c r="O223" s="305">
        <f t="shared" si="18"/>
        <v>0</v>
      </c>
      <c r="P223" s="306">
        <f t="shared" si="19"/>
        <v>0</v>
      </c>
      <c r="Q223" s="101"/>
    </row>
    <row r="224" spans="2:17" ht="14.1" customHeight="1">
      <c r="B224" s="211"/>
      <c r="C224" s="307"/>
      <c r="D224" s="307"/>
      <c r="E224" s="307"/>
      <c r="F224" s="307"/>
      <c r="G224" s="307"/>
      <c r="H224" s="303">
        <f t="shared" si="15"/>
        <v>0</v>
      </c>
      <c r="I224" s="42"/>
      <c r="J224" s="17"/>
      <c r="K224" s="303">
        <f t="shared" si="16"/>
        <v>0</v>
      </c>
      <c r="L224" s="42"/>
      <c r="M224" s="170">
        <f t="shared" si="17"/>
        <v>0</v>
      </c>
      <c r="N224" s="307"/>
      <c r="O224" s="305">
        <f t="shared" si="18"/>
        <v>0</v>
      </c>
      <c r="P224" s="306">
        <f t="shared" si="19"/>
        <v>0</v>
      </c>
      <c r="Q224" s="101"/>
    </row>
    <row r="225" spans="2:17" ht="14.1" customHeight="1">
      <c r="B225" s="211"/>
      <c r="C225" s="307"/>
      <c r="D225" s="307"/>
      <c r="E225" s="307"/>
      <c r="F225" s="307"/>
      <c r="G225" s="307"/>
      <c r="H225" s="303">
        <f t="shared" si="15"/>
        <v>0</v>
      </c>
      <c r="I225" s="42"/>
      <c r="J225" s="17"/>
      <c r="K225" s="303">
        <f t="shared" si="16"/>
        <v>0</v>
      </c>
      <c r="L225" s="42"/>
      <c r="M225" s="170">
        <f t="shared" si="17"/>
        <v>0</v>
      </c>
      <c r="N225" s="307"/>
      <c r="O225" s="305">
        <f t="shared" si="18"/>
        <v>0</v>
      </c>
      <c r="P225" s="306">
        <f t="shared" si="19"/>
        <v>0</v>
      </c>
      <c r="Q225" s="101"/>
    </row>
    <row r="226" spans="2:17" ht="14.1" customHeight="1">
      <c r="B226" s="211"/>
      <c r="C226" s="307"/>
      <c r="D226" s="307"/>
      <c r="E226" s="307"/>
      <c r="F226" s="307"/>
      <c r="G226" s="307"/>
      <c r="H226" s="303">
        <f t="shared" si="15"/>
        <v>0</v>
      </c>
      <c r="I226" s="42"/>
      <c r="J226" s="17"/>
      <c r="K226" s="303">
        <f t="shared" si="16"/>
        <v>0</v>
      </c>
      <c r="L226" s="42"/>
      <c r="M226" s="170">
        <f t="shared" si="17"/>
        <v>0</v>
      </c>
      <c r="N226" s="307"/>
      <c r="O226" s="305">
        <f t="shared" si="18"/>
        <v>0</v>
      </c>
      <c r="P226" s="306">
        <f t="shared" si="19"/>
        <v>0</v>
      </c>
      <c r="Q226" s="101"/>
    </row>
    <row r="227" spans="2:17" ht="14.1" customHeight="1">
      <c r="B227" s="211"/>
      <c r="C227" s="307"/>
      <c r="D227" s="307"/>
      <c r="E227" s="307"/>
      <c r="F227" s="307"/>
      <c r="G227" s="307"/>
      <c r="H227" s="303">
        <f t="shared" si="15"/>
        <v>0</v>
      </c>
      <c r="I227" s="42"/>
      <c r="J227" s="17"/>
      <c r="K227" s="303">
        <f t="shared" si="16"/>
        <v>0</v>
      </c>
      <c r="L227" s="42"/>
      <c r="M227" s="170">
        <f t="shared" si="17"/>
        <v>0</v>
      </c>
      <c r="N227" s="307"/>
      <c r="O227" s="305">
        <f t="shared" si="18"/>
        <v>0</v>
      </c>
      <c r="P227" s="306">
        <f t="shared" si="19"/>
        <v>0</v>
      </c>
      <c r="Q227" s="101"/>
    </row>
    <row r="228" spans="2:17" ht="14.1" customHeight="1">
      <c r="B228" s="211"/>
      <c r="C228" s="307"/>
      <c r="D228" s="307"/>
      <c r="E228" s="307"/>
      <c r="F228" s="307"/>
      <c r="G228" s="307"/>
      <c r="H228" s="303">
        <f t="shared" si="15"/>
        <v>0</v>
      </c>
      <c r="I228" s="42"/>
      <c r="J228" s="17"/>
      <c r="K228" s="303">
        <f t="shared" si="16"/>
        <v>0</v>
      </c>
      <c r="L228" s="42"/>
      <c r="M228" s="170">
        <f t="shared" si="17"/>
        <v>0</v>
      </c>
      <c r="N228" s="307"/>
      <c r="O228" s="305">
        <f t="shared" si="18"/>
        <v>0</v>
      </c>
      <c r="P228" s="306">
        <f t="shared" si="19"/>
        <v>0</v>
      </c>
      <c r="Q228" s="101"/>
    </row>
    <row r="229" spans="2:17" ht="14.1" customHeight="1">
      <c r="B229" s="211"/>
      <c r="C229" s="307"/>
      <c r="D229" s="307"/>
      <c r="E229" s="307"/>
      <c r="F229" s="307"/>
      <c r="G229" s="307"/>
      <c r="H229" s="303">
        <f t="shared" si="15"/>
        <v>0</v>
      </c>
      <c r="I229" s="42"/>
      <c r="J229" s="17"/>
      <c r="K229" s="303">
        <f t="shared" si="16"/>
        <v>0</v>
      </c>
      <c r="L229" s="42"/>
      <c r="M229" s="170">
        <f t="shared" si="17"/>
        <v>0</v>
      </c>
      <c r="N229" s="307"/>
      <c r="O229" s="305">
        <f t="shared" si="18"/>
        <v>0</v>
      </c>
      <c r="P229" s="306">
        <f t="shared" si="19"/>
        <v>0</v>
      </c>
      <c r="Q229" s="101"/>
    </row>
    <row r="230" spans="2:17" ht="14.1" customHeight="1">
      <c r="B230" s="211"/>
      <c r="C230" s="307"/>
      <c r="D230" s="307"/>
      <c r="E230" s="307"/>
      <c r="F230" s="307"/>
      <c r="G230" s="307"/>
      <c r="H230" s="303">
        <f t="shared" si="15"/>
        <v>0</v>
      </c>
      <c r="I230" s="42"/>
      <c r="J230" s="17"/>
      <c r="K230" s="303">
        <f t="shared" si="16"/>
        <v>0</v>
      </c>
      <c r="L230" s="42"/>
      <c r="M230" s="170">
        <f t="shared" si="17"/>
        <v>0</v>
      </c>
      <c r="N230" s="307"/>
      <c r="O230" s="305">
        <f t="shared" si="18"/>
        <v>0</v>
      </c>
      <c r="P230" s="306">
        <f t="shared" si="19"/>
        <v>0</v>
      </c>
      <c r="Q230" s="101"/>
    </row>
    <row r="231" spans="2:17" ht="14.1" customHeight="1">
      <c r="B231" s="211"/>
      <c r="C231" s="307"/>
      <c r="D231" s="307"/>
      <c r="E231" s="307"/>
      <c r="F231" s="307"/>
      <c r="G231" s="307"/>
      <c r="H231" s="303">
        <f t="shared" si="15"/>
        <v>0</v>
      </c>
      <c r="I231" s="42"/>
      <c r="J231" s="17"/>
      <c r="K231" s="303">
        <f t="shared" si="16"/>
        <v>0</v>
      </c>
      <c r="L231" s="42"/>
      <c r="M231" s="170">
        <f t="shared" si="17"/>
        <v>0</v>
      </c>
      <c r="N231" s="307"/>
      <c r="O231" s="305">
        <f t="shared" si="18"/>
        <v>0</v>
      </c>
      <c r="P231" s="306">
        <f t="shared" si="19"/>
        <v>0</v>
      </c>
      <c r="Q231" s="101"/>
    </row>
    <row r="232" spans="2:17" ht="14.1" customHeight="1">
      <c r="B232" s="211"/>
      <c r="C232" s="307"/>
      <c r="D232" s="307"/>
      <c r="E232" s="307"/>
      <c r="F232" s="307"/>
      <c r="G232" s="307"/>
      <c r="H232" s="303">
        <f t="shared" si="15"/>
        <v>0</v>
      </c>
      <c r="I232" s="42"/>
      <c r="J232" s="17"/>
      <c r="K232" s="303">
        <f t="shared" si="16"/>
        <v>0</v>
      </c>
      <c r="L232" s="42"/>
      <c r="M232" s="170">
        <f t="shared" si="17"/>
        <v>0</v>
      </c>
      <c r="N232" s="307"/>
      <c r="O232" s="305">
        <f t="shared" si="18"/>
        <v>0</v>
      </c>
      <c r="P232" s="306">
        <f t="shared" si="19"/>
        <v>0</v>
      </c>
      <c r="Q232" s="101"/>
    </row>
    <row r="233" spans="2:17" ht="14.1" customHeight="1">
      <c r="B233" s="211"/>
      <c r="C233" s="307"/>
      <c r="D233" s="307"/>
      <c r="E233" s="307"/>
      <c r="F233" s="307"/>
      <c r="G233" s="307"/>
      <c r="H233" s="303">
        <f t="shared" si="15"/>
        <v>0</v>
      </c>
      <c r="I233" s="42"/>
      <c r="J233" s="17"/>
      <c r="K233" s="303">
        <f t="shared" si="16"/>
        <v>0</v>
      </c>
      <c r="L233" s="42"/>
      <c r="M233" s="170">
        <f t="shared" si="17"/>
        <v>0</v>
      </c>
      <c r="N233" s="307"/>
      <c r="O233" s="305">
        <f t="shared" si="18"/>
        <v>0</v>
      </c>
      <c r="P233" s="306">
        <f t="shared" si="19"/>
        <v>0</v>
      </c>
      <c r="Q233" s="101"/>
    </row>
    <row r="234" spans="2:17" ht="14.1" customHeight="1">
      <c r="B234" s="211"/>
      <c r="C234" s="307"/>
      <c r="D234" s="307"/>
      <c r="E234" s="307"/>
      <c r="F234" s="307"/>
      <c r="G234" s="307"/>
      <c r="H234" s="303">
        <f t="shared" si="15"/>
        <v>0</v>
      </c>
      <c r="I234" s="42"/>
      <c r="J234" s="17"/>
      <c r="K234" s="303">
        <f t="shared" si="16"/>
        <v>0</v>
      </c>
      <c r="L234" s="42"/>
      <c r="M234" s="170">
        <f t="shared" si="17"/>
        <v>0</v>
      </c>
      <c r="N234" s="307"/>
      <c r="O234" s="305">
        <f t="shared" si="18"/>
        <v>0</v>
      </c>
      <c r="P234" s="306">
        <f t="shared" si="19"/>
        <v>0</v>
      </c>
      <c r="Q234" s="101"/>
    </row>
    <row r="235" spans="2:17" ht="14.1" customHeight="1">
      <c r="B235" s="211"/>
      <c r="C235" s="307"/>
      <c r="D235" s="307"/>
      <c r="E235" s="307"/>
      <c r="F235" s="307"/>
      <c r="G235" s="307"/>
      <c r="H235" s="303">
        <f t="shared" si="15"/>
        <v>0</v>
      </c>
      <c r="I235" s="42"/>
      <c r="J235" s="17"/>
      <c r="K235" s="303">
        <f t="shared" si="16"/>
        <v>0</v>
      </c>
      <c r="L235" s="42"/>
      <c r="M235" s="170">
        <f t="shared" si="17"/>
        <v>0</v>
      </c>
      <c r="N235" s="307"/>
      <c r="O235" s="305">
        <f t="shared" si="18"/>
        <v>0</v>
      </c>
      <c r="P235" s="306">
        <f t="shared" si="19"/>
        <v>0</v>
      </c>
      <c r="Q235" s="101"/>
    </row>
    <row r="236" spans="2:17" ht="14.1" customHeight="1">
      <c r="B236" s="211"/>
      <c r="C236" s="307"/>
      <c r="D236" s="307"/>
      <c r="E236" s="307"/>
      <c r="F236" s="307"/>
      <c r="G236" s="307"/>
      <c r="H236" s="303">
        <f t="shared" si="15"/>
        <v>0</v>
      </c>
      <c r="I236" s="42"/>
      <c r="J236" s="17"/>
      <c r="K236" s="303">
        <f t="shared" si="16"/>
        <v>0</v>
      </c>
      <c r="L236" s="42"/>
      <c r="M236" s="170">
        <f t="shared" si="17"/>
        <v>0</v>
      </c>
      <c r="N236" s="307"/>
      <c r="O236" s="305">
        <f t="shared" si="18"/>
        <v>0</v>
      </c>
      <c r="P236" s="306">
        <f t="shared" si="19"/>
        <v>0</v>
      </c>
      <c r="Q236" s="101"/>
    </row>
    <row r="237" spans="2:17" ht="14.1" customHeight="1">
      <c r="B237" s="211"/>
      <c r="C237" s="307"/>
      <c r="D237" s="307"/>
      <c r="E237" s="307"/>
      <c r="F237" s="307"/>
      <c r="G237" s="307"/>
      <c r="H237" s="303">
        <f t="shared" si="15"/>
        <v>0</v>
      </c>
      <c r="I237" s="42"/>
      <c r="J237" s="17"/>
      <c r="K237" s="303">
        <f t="shared" si="16"/>
        <v>0</v>
      </c>
      <c r="L237" s="42"/>
      <c r="M237" s="170">
        <f t="shared" si="17"/>
        <v>0</v>
      </c>
      <c r="N237" s="307"/>
      <c r="O237" s="305">
        <f t="shared" si="18"/>
        <v>0</v>
      </c>
      <c r="P237" s="306">
        <f t="shared" si="19"/>
        <v>0</v>
      </c>
      <c r="Q237" s="101"/>
    </row>
    <row r="238" spans="2:17" ht="14.1" customHeight="1">
      <c r="B238" s="211"/>
      <c r="C238" s="307"/>
      <c r="D238" s="307"/>
      <c r="E238" s="307"/>
      <c r="F238" s="307"/>
      <c r="G238" s="307"/>
      <c r="H238" s="303">
        <f t="shared" si="15"/>
        <v>0</v>
      </c>
      <c r="I238" s="42"/>
      <c r="J238" s="17"/>
      <c r="K238" s="303">
        <f t="shared" si="16"/>
        <v>0</v>
      </c>
      <c r="L238" s="42"/>
      <c r="M238" s="170">
        <f t="shared" si="17"/>
        <v>0</v>
      </c>
      <c r="N238" s="307"/>
      <c r="O238" s="305">
        <f t="shared" si="18"/>
        <v>0</v>
      </c>
      <c r="P238" s="306">
        <f t="shared" si="19"/>
        <v>0</v>
      </c>
      <c r="Q238" s="101"/>
    </row>
    <row r="239" spans="2:17" ht="14.1" customHeight="1">
      <c r="B239" s="211"/>
      <c r="C239" s="307"/>
      <c r="D239" s="307"/>
      <c r="E239" s="307"/>
      <c r="F239" s="307"/>
      <c r="G239" s="307"/>
      <c r="H239" s="303">
        <f t="shared" si="15"/>
        <v>0</v>
      </c>
      <c r="I239" s="42"/>
      <c r="J239" s="17"/>
      <c r="K239" s="303">
        <f t="shared" si="16"/>
        <v>0</v>
      </c>
      <c r="L239" s="42"/>
      <c r="M239" s="170">
        <f t="shared" si="17"/>
        <v>0</v>
      </c>
      <c r="N239" s="307"/>
      <c r="O239" s="305">
        <f t="shared" si="18"/>
        <v>0</v>
      </c>
      <c r="P239" s="306">
        <f t="shared" si="19"/>
        <v>0</v>
      </c>
      <c r="Q239" s="101"/>
    </row>
    <row r="240" spans="2:17" ht="14.1" customHeight="1">
      <c r="B240" s="211"/>
      <c r="C240" s="307"/>
      <c r="D240" s="307"/>
      <c r="E240" s="307"/>
      <c r="F240" s="307"/>
      <c r="G240" s="307"/>
      <c r="H240" s="303">
        <f t="shared" si="15"/>
        <v>0</v>
      </c>
      <c r="I240" s="42"/>
      <c r="J240" s="17"/>
      <c r="K240" s="303">
        <f t="shared" si="16"/>
        <v>0</v>
      </c>
      <c r="L240" s="42"/>
      <c r="M240" s="170">
        <f t="shared" si="17"/>
        <v>0</v>
      </c>
      <c r="N240" s="307"/>
      <c r="O240" s="305">
        <f t="shared" si="18"/>
        <v>0</v>
      </c>
      <c r="P240" s="306">
        <f t="shared" si="19"/>
        <v>0</v>
      </c>
      <c r="Q240" s="101"/>
    </row>
    <row r="241" spans="2:17" ht="14.1" customHeight="1">
      <c r="B241" s="211"/>
      <c r="C241" s="307"/>
      <c r="D241" s="307"/>
      <c r="E241" s="307"/>
      <c r="F241" s="307"/>
      <c r="G241" s="307"/>
      <c r="H241" s="303">
        <f t="shared" si="15"/>
        <v>0</v>
      </c>
      <c r="I241" s="42"/>
      <c r="J241" s="17"/>
      <c r="K241" s="303">
        <f t="shared" si="16"/>
        <v>0</v>
      </c>
      <c r="L241" s="42"/>
      <c r="M241" s="170">
        <f t="shared" si="17"/>
        <v>0</v>
      </c>
      <c r="N241" s="307"/>
      <c r="O241" s="305">
        <f t="shared" si="18"/>
        <v>0</v>
      </c>
      <c r="P241" s="306">
        <f t="shared" si="19"/>
        <v>0</v>
      </c>
      <c r="Q241" s="101"/>
    </row>
    <row r="242" spans="2:17" ht="14.1" customHeight="1">
      <c r="B242" s="211"/>
      <c r="C242" s="307"/>
      <c r="D242" s="307"/>
      <c r="E242" s="307"/>
      <c r="F242" s="307"/>
      <c r="G242" s="307"/>
      <c r="H242" s="303">
        <f t="shared" si="15"/>
        <v>0</v>
      </c>
      <c r="I242" s="42"/>
      <c r="J242" s="17"/>
      <c r="K242" s="303">
        <f t="shared" si="16"/>
        <v>0</v>
      </c>
      <c r="L242" s="42"/>
      <c r="M242" s="170">
        <f t="shared" si="17"/>
        <v>0</v>
      </c>
      <c r="N242" s="307"/>
      <c r="O242" s="305">
        <f t="shared" si="18"/>
        <v>0</v>
      </c>
      <c r="P242" s="306">
        <f t="shared" si="19"/>
        <v>0</v>
      </c>
      <c r="Q242" s="101"/>
    </row>
    <row r="243" spans="2:17" ht="14.1" customHeight="1">
      <c r="B243" s="211"/>
      <c r="C243" s="307"/>
      <c r="D243" s="307"/>
      <c r="E243" s="307"/>
      <c r="F243" s="307"/>
      <c r="G243" s="307"/>
      <c r="H243" s="303">
        <f t="shared" si="15"/>
        <v>0</v>
      </c>
      <c r="I243" s="42"/>
      <c r="J243" s="17"/>
      <c r="K243" s="303">
        <f t="shared" si="16"/>
        <v>0</v>
      </c>
      <c r="L243" s="42"/>
      <c r="M243" s="170">
        <f t="shared" si="17"/>
        <v>0</v>
      </c>
      <c r="N243" s="307"/>
      <c r="O243" s="305">
        <f t="shared" si="18"/>
        <v>0</v>
      </c>
      <c r="P243" s="306">
        <f t="shared" si="19"/>
        <v>0</v>
      </c>
      <c r="Q243" s="101"/>
    </row>
    <row r="244" spans="2:17" ht="14.1" customHeight="1">
      <c r="B244" s="211"/>
      <c r="C244" s="307"/>
      <c r="D244" s="307"/>
      <c r="E244" s="307"/>
      <c r="F244" s="307"/>
      <c r="G244" s="307"/>
      <c r="H244" s="303">
        <f t="shared" si="15"/>
        <v>0</v>
      </c>
      <c r="I244" s="42"/>
      <c r="J244" s="17"/>
      <c r="K244" s="303">
        <f t="shared" si="16"/>
        <v>0</v>
      </c>
      <c r="L244" s="42"/>
      <c r="M244" s="170">
        <f t="shared" si="17"/>
        <v>0</v>
      </c>
      <c r="N244" s="307"/>
      <c r="O244" s="305">
        <f t="shared" si="18"/>
        <v>0</v>
      </c>
      <c r="P244" s="306">
        <f t="shared" si="19"/>
        <v>0</v>
      </c>
      <c r="Q244" s="101"/>
    </row>
    <row r="245" spans="2:17" ht="14.1" customHeight="1">
      <c r="B245" s="211"/>
      <c r="C245" s="307"/>
      <c r="D245" s="307"/>
      <c r="E245" s="307"/>
      <c r="F245" s="307"/>
      <c r="G245" s="307"/>
      <c r="H245" s="303">
        <f t="shared" si="15"/>
        <v>0</v>
      </c>
      <c r="I245" s="42"/>
      <c r="J245" s="17"/>
      <c r="K245" s="303">
        <f t="shared" si="16"/>
        <v>0</v>
      </c>
      <c r="L245" s="42"/>
      <c r="M245" s="170">
        <f t="shared" si="17"/>
        <v>0</v>
      </c>
      <c r="N245" s="307"/>
      <c r="O245" s="305">
        <f t="shared" si="18"/>
        <v>0</v>
      </c>
      <c r="P245" s="306">
        <f t="shared" si="19"/>
        <v>0</v>
      </c>
      <c r="Q245" s="101"/>
    </row>
    <row r="246" spans="2:17" ht="14.1" customHeight="1">
      <c r="B246" s="211"/>
      <c r="C246" s="307"/>
      <c r="D246" s="307"/>
      <c r="E246" s="307"/>
      <c r="F246" s="307"/>
      <c r="G246" s="307"/>
      <c r="H246" s="303">
        <f t="shared" si="15"/>
        <v>0</v>
      </c>
      <c r="I246" s="42"/>
      <c r="J246" s="17"/>
      <c r="K246" s="303">
        <f t="shared" si="16"/>
        <v>0</v>
      </c>
      <c r="L246" s="42"/>
      <c r="M246" s="170">
        <f t="shared" si="17"/>
        <v>0</v>
      </c>
      <c r="N246" s="307"/>
      <c r="O246" s="305">
        <f t="shared" si="18"/>
        <v>0</v>
      </c>
      <c r="P246" s="306">
        <f t="shared" si="19"/>
        <v>0</v>
      </c>
      <c r="Q246" s="101"/>
    </row>
    <row r="247" spans="2:17" ht="14.1" customHeight="1">
      <c r="B247" s="211"/>
      <c r="C247" s="307"/>
      <c r="D247" s="307"/>
      <c r="E247" s="307"/>
      <c r="F247" s="307"/>
      <c r="G247" s="307"/>
      <c r="H247" s="303">
        <f t="shared" si="15"/>
        <v>0</v>
      </c>
      <c r="I247" s="42"/>
      <c r="J247" s="17"/>
      <c r="K247" s="303">
        <f t="shared" si="16"/>
        <v>0</v>
      </c>
      <c r="L247" s="42"/>
      <c r="M247" s="170">
        <f t="shared" si="17"/>
        <v>0</v>
      </c>
      <c r="N247" s="307"/>
      <c r="O247" s="305">
        <f t="shared" si="18"/>
        <v>0</v>
      </c>
      <c r="P247" s="306">
        <f t="shared" si="19"/>
        <v>0</v>
      </c>
      <c r="Q247" s="101"/>
    </row>
    <row r="248" spans="2:17" ht="14.1" customHeight="1">
      <c r="B248" s="211"/>
      <c r="C248" s="307"/>
      <c r="D248" s="307"/>
      <c r="E248" s="307"/>
      <c r="F248" s="307"/>
      <c r="G248" s="307"/>
      <c r="H248" s="303">
        <f t="shared" si="15"/>
        <v>0</v>
      </c>
      <c r="I248" s="42"/>
      <c r="J248" s="17"/>
      <c r="K248" s="303">
        <f t="shared" si="16"/>
        <v>0</v>
      </c>
      <c r="L248" s="42"/>
      <c r="M248" s="170">
        <f t="shared" si="17"/>
        <v>0</v>
      </c>
      <c r="N248" s="307"/>
      <c r="O248" s="305">
        <f t="shared" si="18"/>
        <v>0</v>
      </c>
      <c r="P248" s="306">
        <f t="shared" si="19"/>
        <v>0</v>
      </c>
      <c r="Q248" s="101"/>
    </row>
    <row r="249" spans="2:17" ht="14.1" customHeight="1">
      <c r="B249" s="211"/>
      <c r="C249" s="307"/>
      <c r="D249" s="307"/>
      <c r="E249" s="307"/>
      <c r="F249" s="307"/>
      <c r="G249" s="307"/>
      <c r="H249" s="303">
        <f t="shared" si="15"/>
        <v>0</v>
      </c>
      <c r="I249" s="42"/>
      <c r="J249" s="17"/>
      <c r="K249" s="303">
        <f t="shared" si="16"/>
        <v>0</v>
      </c>
      <c r="L249" s="42"/>
      <c r="M249" s="170">
        <f t="shared" si="17"/>
        <v>0</v>
      </c>
      <c r="N249" s="307"/>
      <c r="O249" s="305">
        <f t="shared" si="18"/>
        <v>0</v>
      </c>
      <c r="P249" s="306">
        <f t="shared" si="19"/>
        <v>0</v>
      </c>
      <c r="Q249" s="101"/>
    </row>
    <row r="250" spans="2:17" ht="14.1" customHeight="1">
      <c r="B250" s="211"/>
      <c r="C250" s="307"/>
      <c r="D250" s="307"/>
      <c r="E250" s="307"/>
      <c r="F250" s="307"/>
      <c r="G250" s="307"/>
      <c r="H250" s="303">
        <f t="shared" si="15"/>
        <v>0</v>
      </c>
      <c r="I250" s="42"/>
      <c r="J250" s="17"/>
      <c r="K250" s="303">
        <f t="shared" si="16"/>
        <v>0</v>
      </c>
      <c r="L250" s="42"/>
      <c r="M250" s="170">
        <f t="shared" si="17"/>
        <v>0</v>
      </c>
      <c r="N250" s="307"/>
      <c r="O250" s="305">
        <f t="shared" si="18"/>
        <v>0</v>
      </c>
      <c r="P250" s="306">
        <f t="shared" si="19"/>
        <v>0</v>
      </c>
      <c r="Q250" s="101"/>
    </row>
    <row r="251" spans="2:17" ht="14.1" customHeight="1">
      <c r="B251" s="211"/>
      <c r="C251" s="307"/>
      <c r="D251" s="307"/>
      <c r="E251" s="307"/>
      <c r="F251" s="307"/>
      <c r="G251" s="307"/>
      <c r="H251" s="303">
        <f t="shared" si="15"/>
        <v>0</v>
      </c>
      <c r="I251" s="42"/>
      <c r="J251" s="17"/>
      <c r="K251" s="303">
        <f t="shared" si="16"/>
        <v>0</v>
      </c>
      <c r="L251" s="42"/>
      <c r="M251" s="170">
        <f t="shared" si="17"/>
        <v>0</v>
      </c>
      <c r="N251" s="307"/>
      <c r="O251" s="305">
        <f t="shared" si="18"/>
        <v>0</v>
      </c>
      <c r="P251" s="306">
        <f t="shared" si="19"/>
        <v>0</v>
      </c>
      <c r="Q251" s="101"/>
    </row>
    <row r="252" spans="2:17" ht="14.1" customHeight="1">
      <c r="B252" s="211"/>
      <c r="C252" s="307"/>
      <c r="D252" s="307"/>
      <c r="E252" s="307"/>
      <c r="F252" s="307"/>
      <c r="G252" s="307"/>
      <c r="H252" s="303">
        <f t="shared" si="15"/>
        <v>0</v>
      </c>
      <c r="I252" s="42"/>
      <c r="J252" s="17"/>
      <c r="K252" s="303">
        <f t="shared" si="16"/>
        <v>0</v>
      </c>
      <c r="L252" s="42"/>
      <c r="M252" s="170">
        <f t="shared" si="17"/>
        <v>0</v>
      </c>
      <c r="N252" s="307"/>
      <c r="O252" s="305">
        <f t="shared" si="18"/>
        <v>0</v>
      </c>
      <c r="P252" s="306">
        <f t="shared" si="19"/>
        <v>0</v>
      </c>
      <c r="Q252" s="101"/>
    </row>
    <row r="253" spans="2:17" ht="14.1" customHeight="1">
      <c r="B253" s="211"/>
      <c r="C253" s="307"/>
      <c r="D253" s="307"/>
      <c r="E253" s="307"/>
      <c r="F253" s="307"/>
      <c r="G253" s="307"/>
      <c r="H253" s="303">
        <f t="shared" si="15"/>
        <v>0</v>
      </c>
      <c r="I253" s="42"/>
      <c r="J253" s="17"/>
      <c r="K253" s="303">
        <f t="shared" si="16"/>
        <v>0</v>
      </c>
      <c r="L253" s="42"/>
      <c r="M253" s="170">
        <f t="shared" si="17"/>
        <v>0</v>
      </c>
      <c r="N253" s="307"/>
      <c r="O253" s="305">
        <f t="shared" si="18"/>
        <v>0</v>
      </c>
      <c r="P253" s="306">
        <f t="shared" si="19"/>
        <v>0</v>
      </c>
      <c r="Q253" s="101"/>
    </row>
    <row r="254" spans="2:17" ht="14.1" customHeight="1">
      <c r="B254" s="211"/>
      <c r="C254" s="307"/>
      <c r="D254" s="307"/>
      <c r="E254" s="307"/>
      <c r="F254" s="307"/>
      <c r="G254" s="307"/>
      <c r="H254" s="303">
        <f t="shared" si="15"/>
        <v>0</v>
      </c>
      <c r="I254" s="42"/>
      <c r="J254" s="17"/>
      <c r="K254" s="303">
        <f t="shared" si="16"/>
        <v>0</v>
      </c>
      <c r="L254" s="42"/>
      <c r="M254" s="170">
        <f t="shared" si="17"/>
        <v>0</v>
      </c>
      <c r="N254" s="307"/>
      <c r="O254" s="305">
        <f t="shared" si="18"/>
        <v>0</v>
      </c>
      <c r="P254" s="306">
        <f t="shared" si="19"/>
        <v>0</v>
      </c>
      <c r="Q254" s="101"/>
    </row>
    <row r="255" spans="2:17" ht="14.1" customHeight="1">
      <c r="B255" s="211"/>
      <c r="C255" s="307"/>
      <c r="D255" s="307"/>
      <c r="E255" s="307"/>
      <c r="F255" s="307"/>
      <c r="G255" s="307"/>
      <c r="H255" s="303">
        <f t="shared" si="15"/>
        <v>0</v>
      </c>
      <c r="I255" s="42"/>
      <c r="J255" s="17"/>
      <c r="K255" s="303">
        <f t="shared" si="16"/>
        <v>0</v>
      </c>
      <c r="L255" s="42"/>
      <c r="M255" s="170">
        <f t="shared" si="17"/>
        <v>0</v>
      </c>
      <c r="N255" s="307"/>
      <c r="O255" s="305">
        <f t="shared" si="18"/>
        <v>0</v>
      </c>
      <c r="P255" s="306">
        <f t="shared" si="19"/>
        <v>0</v>
      </c>
      <c r="Q255" s="101"/>
    </row>
    <row r="256" spans="2:17" ht="14.1" customHeight="1">
      <c r="B256" s="211"/>
      <c r="C256" s="307"/>
      <c r="D256" s="307"/>
      <c r="E256" s="307"/>
      <c r="F256" s="307"/>
      <c r="G256" s="307"/>
      <c r="H256" s="303">
        <f t="shared" si="15"/>
        <v>0</v>
      </c>
      <c r="I256" s="42"/>
      <c r="J256" s="17"/>
      <c r="K256" s="303">
        <f t="shared" si="16"/>
        <v>0</v>
      </c>
      <c r="L256" s="42"/>
      <c r="M256" s="170">
        <f t="shared" si="17"/>
        <v>0</v>
      </c>
      <c r="N256" s="307"/>
      <c r="O256" s="305">
        <f t="shared" si="18"/>
        <v>0</v>
      </c>
      <c r="P256" s="306">
        <f t="shared" si="19"/>
        <v>0</v>
      </c>
      <c r="Q256" s="101"/>
    </row>
    <row r="257" spans="1:19" ht="14.1" customHeight="1">
      <c r="B257" s="211"/>
      <c r="C257" s="307"/>
      <c r="D257" s="307"/>
      <c r="E257" s="307"/>
      <c r="F257" s="307"/>
      <c r="G257" s="307"/>
      <c r="H257" s="303">
        <f t="shared" si="15"/>
        <v>0</v>
      </c>
      <c r="I257" s="42"/>
      <c r="J257" s="17"/>
      <c r="K257" s="303">
        <f t="shared" si="16"/>
        <v>0</v>
      </c>
      <c r="L257" s="42"/>
      <c r="M257" s="170">
        <f t="shared" si="17"/>
        <v>0</v>
      </c>
      <c r="N257" s="307"/>
      <c r="O257" s="305">
        <f t="shared" si="18"/>
        <v>0</v>
      </c>
      <c r="P257" s="306">
        <f t="shared" si="19"/>
        <v>0</v>
      </c>
      <c r="Q257" s="101"/>
    </row>
    <row r="258" spans="1:19" ht="14.1" customHeight="1">
      <c r="B258" s="211"/>
      <c r="C258" s="307"/>
      <c r="D258" s="307"/>
      <c r="E258" s="307"/>
      <c r="F258" s="307"/>
      <c r="G258" s="307"/>
      <c r="H258" s="303">
        <f t="shared" si="15"/>
        <v>0</v>
      </c>
      <c r="I258" s="42"/>
      <c r="J258" s="17"/>
      <c r="K258" s="303">
        <f t="shared" si="16"/>
        <v>0</v>
      </c>
      <c r="L258" s="42"/>
      <c r="M258" s="170">
        <f t="shared" si="17"/>
        <v>0</v>
      </c>
      <c r="N258" s="307"/>
      <c r="O258" s="305">
        <f t="shared" si="18"/>
        <v>0</v>
      </c>
      <c r="P258" s="306">
        <f t="shared" si="19"/>
        <v>0</v>
      </c>
      <c r="Q258" s="101"/>
    </row>
    <row r="259" spans="1:19" ht="14.1" customHeight="1">
      <c r="B259" s="211"/>
      <c r="C259" s="307"/>
      <c r="D259" s="307"/>
      <c r="E259" s="307"/>
      <c r="F259" s="307"/>
      <c r="G259" s="307"/>
      <c r="H259" s="303">
        <f t="shared" si="15"/>
        <v>0</v>
      </c>
      <c r="I259" s="42"/>
      <c r="J259" s="17"/>
      <c r="K259" s="303">
        <f t="shared" si="16"/>
        <v>0</v>
      </c>
      <c r="L259" s="42"/>
      <c r="M259" s="170">
        <f t="shared" si="17"/>
        <v>0</v>
      </c>
      <c r="N259" s="307"/>
      <c r="O259" s="305">
        <f t="shared" si="18"/>
        <v>0</v>
      </c>
      <c r="P259" s="306">
        <f t="shared" si="19"/>
        <v>0</v>
      </c>
      <c r="Q259" s="101"/>
    </row>
    <row r="260" spans="1:19" ht="14.1" customHeight="1">
      <c r="B260" s="211"/>
      <c r="C260" s="307"/>
      <c r="D260" s="307"/>
      <c r="E260" s="307"/>
      <c r="F260" s="307"/>
      <c r="G260" s="307"/>
      <c r="H260" s="303">
        <f t="shared" si="15"/>
        <v>0</v>
      </c>
      <c r="I260" s="42"/>
      <c r="J260" s="17"/>
      <c r="K260" s="303">
        <f t="shared" si="16"/>
        <v>0</v>
      </c>
      <c r="L260" s="42"/>
      <c r="M260" s="170">
        <f t="shared" si="17"/>
        <v>0</v>
      </c>
      <c r="N260" s="307"/>
      <c r="O260" s="305">
        <f t="shared" si="18"/>
        <v>0</v>
      </c>
      <c r="P260" s="306">
        <f t="shared" si="19"/>
        <v>0</v>
      </c>
      <c r="Q260" s="101"/>
    </row>
    <row r="261" spans="1:19" ht="14.1" customHeight="1">
      <c r="B261" s="211"/>
      <c r="C261" s="307"/>
      <c r="D261" s="307"/>
      <c r="E261" s="307"/>
      <c r="F261" s="307"/>
      <c r="G261" s="307"/>
      <c r="H261" s="303">
        <f t="shared" si="15"/>
        <v>0</v>
      </c>
      <c r="I261" s="42"/>
      <c r="J261" s="17"/>
      <c r="K261" s="303">
        <f t="shared" si="16"/>
        <v>0</v>
      </c>
      <c r="L261" s="42"/>
      <c r="M261" s="170">
        <f t="shared" si="17"/>
        <v>0</v>
      </c>
      <c r="N261" s="307"/>
      <c r="O261" s="305">
        <f t="shared" si="18"/>
        <v>0</v>
      </c>
      <c r="P261" s="306">
        <f t="shared" si="19"/>
        <v>0</v>
      </c>
      <c r="Q261" s="101"/>
    </row>
    <row r="262" spans="1:19" ht="15" customHeight="1">
      <c r="B262" s="209"/>
      <c r="C262" s="318"/>
      <c r="D262" s="318"/>
      <c r="E262" s="318"/>
      <c r="F262" s="318"/>
      <c r="G262" s="318"/>
      <c r="H262" s="308">
        <f t="shared" si="15"/>
        <v>0</v>
      </c>
      <c r="I262" s="42"/>
      <c r="J262" s="144"/>
      <c r="K262" s="308">
        <f t="shared" si="16"/>
        <v>0</v>
      </c>
      <c r="L262" s="42"/>
      <c r="M262" s="309">
        <f t="shared" si="17"/>
        <v>0</v>
      </c>
      <c r="N262" s="318"/>
      <c r="O262" s="310">
        <f t="shared" si="18"/>
        <v>0</v>
      </c>
      <c r="P262" s="311">
        <f t="shared" si="19"/>
        <v>0</v>
      </c>
      <c r="Q262" s="319"/>
    </row>
    <row r="263" spans="1:19" ht="15" customHeight="1">
      <c r="B263" s="312" t="s">
        <v>763</v>
      </c>
      <c r="C263" s="313">
        <f>SUM(C13:C262)</f>
        <v>2208.619457698569</v>
      </c>
      <c r="D263" s="313">
        <f>SUM(D13:D262)</f>
        <v>0</v>
      </c>
      <c r="E263" s="313">
        <f>SUM(E13:E262)</f>
        <v>0</v>
      </c>
      <c r="F263" s="313">
        <f>SUM(F13:F262)</f>
        <v>1924.7105065569008</v>
      </c>
      <c r="G263" s="314">
        <f>SUM(G13:G262)</f>
        <v>1836.7883359999998</v>
      </c>
      <c r="H263" s="317"/>
      <c r="J263" s="320"/>
      <c r="K263" s="110"/>
      <c r="M263" s="321"/>
      <c r="N263" s="315">
        <f>SUM(N13:N262)</f>
        <v>5360.3800060449685</v>
      </c>
      <c r="O263" s="322"/>
      <c r="P263" s="315">
        <f>SUM(P13:P262)</f>
        <v>1.1028451005331643</v>
      </c>
      <c r="Q263" s="315">
        <f>(1-P263)*100</f>
        <v>-10.284510053316431</v>
      </c>
      <c r="R263" s="316">
        <f>1-SUM(O13:O262)</f>
        <v>0.59331702755327087</v>
      </c>
      <c r="S263" s="32"/>
    </row>
    <row r="264" spans="1:19" ht="14.1" customHeight="1">
      <c r="B264" s="41"/>
      <c r="C264" s="41"/>
      <c r="D264" s="41"/>
      <c r="E264" s="41"/>
      <c r="F264" s="41"/>
      <c r="G264" s="41"/>
      <c r="N264" s="41"/>
      <c r="P264" s="41"/>
      <c r="Q264" s="41"/>
      <c r="R264" s="41"/>
    </row>
    <row r="265" spans="1:19" ht="14.1" customHeight="1"/>
    <row r="266" spans="1:19" ht="14.1" customHeight="1"/>
    <row r="267" spans="1:19" ht="15" customHeight="1" thickBot="1"/>
    <row r="268" spans="1:19" ht="14.1" customHeight="1">
      <c r="A268" s="508" t="s">
        <v>147</v>
      </c>
      <c r="B268" s="509"/>
      <c r="C268" s="509" t="s">
        <v>42</v>
      </c>
      <c r="D268" s="509"/>
      <c r="E268" s="509"/>
      <c r="F268" s="511"/>
      <c r="G268" s="31"/>
    </row>
    <row r="269" spans="1:19" ht="14.1" customHeight="1">
      <c r="A269" s="512"/>
      <c r="F269" s="504"/>
      <c r="G269" s="31"/>
    </row>
    <row r="270" spans="1:19" ht="14.1" customHeight="1">
      <c r="A270" s="512" t="s">
        <v>43</v>
      </c>
      <c r="C270" s="513" t="s">
        <v>42</v>
      </c>
      <c r="F270" s="504"/>
      <c r="G270" s="31"/>
    </row>
    <row r="271" spans="1:19" ht="14.1" customHeight="1">
      <c r="A271" s="512"/>
      <c r="F271" s="504"/>
      <c r="G271" s="31"/>
    </row>
    <row r="272" spans="1:19" ht="15" customHeight="1" thickBot="1">
      <c r="A272" s="514" t="s">
        <v>292</v>
      </c>
      <c r="B272" s="515"/>
      <c r="C272" s="515" t="s">
        <v>42</v>
      </c>
      <c r="D272" s="516">
        <v>45783</v>
      </c>
      <c r="E272" s="506"/>
      <c r="F272" s="507"/>
      <c r="G272" s="31"/>
    </row>
    <row r="273" spans="1:6" ht="14.1" customHeight="1">
      <c r="A273" s="31"/>
      <c r="B273" s="31"/>
      <c r="D273" s="31"/>
      <c r="E273" s="31"/>
      <c r="F273" s="31"/>
    </row>
    <row r="274" spans="1:6" ht="14.1" customHeight="1"/>
    <row r="275" spans="1:6" ht="14.1" customHeight="1"/>
  </sheetData>
  <mergeCells count="17">
    <mergeCell ref="R10:R12"/>
    <mergeCell ref="P10:P12"/>
    <mergeCell ref="N10:N12"/>
    <mergeCell ref="M10:M12"/>
    <mergeCell ref="A7:G7"/>
    <mergeCell ref="A6:G6"/>
    <mergeCell ref="J10:J12"/>
    <mergeCell ref="B10:B12"/>
    <mergeCell ref="Q10:Q12"/>
    <mergeCell ref="K10:K12"/>
    <mergeCell ref="O10:O12"/>
    <mergeCell ref="E10:E12"/>
    <mergeCell ref="F10:F12"/>
    <mergeCell ref="C10:C12"/>
    <mergeCell ref="D10:D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59.42578125" customWidth="1"/>
    <col min="3" max="3" width="20.7109375" customWidth="1"/>
    <col min="4" max="4" width="17.28515625" customWidth="1"/>
    <col min="5" max="5" width="12.7109375" customWidth="1"/>
    <col min="6" max="6" width="20.5703125" customWidth="1"/>
    <col min="7" max="7" width="21.7109375" customWidth="1"/>
    <col min="8" max="8" width="19" customWidth="1"/>
    <col min="9" max="9" width="1" customWidth="1"/>
    <col min="10" max="10" width="15.28515625" customWidth="1"/>
    <col min="11" max="11" width="12" customWidth="1"/>
    <col min="12" max="12" width="1.7109375" customWidth="1"/>
    <col min="13" max="13" width="25.28515625" customWidth="1"/>
    <col min="14" max="14" width="12.7109375" customWidth="1"/>
    <col min="15" max="15" width="25.28515625" customWidth="1"/>
    <col min="16" max="16" width="27.42578125" customWidth="1"/>
    <col min="17" max="17" width="13" customWidth="1"/>
    <col min="18" max="18" width="16.42578125" customWidth="1"/>
    <col min="19" max="19" width="9.5703125" customWidth="1"/>
  </cols>
  <sheetData>
    <row r="1" spans="1:19" ht="22.5" customHeight="1">
      <c r="A1" s="487" t="s">
        <v>0</v>
      </c>
    </row>
    <row r="2" spans="1:19" ht="22.5" customHeight="1"/>
    <row r="3" spans="1:19" ht="22.5" customHeight="1">
      <c r="A3" s="483" t="s">
        <v>1</v>
      </c>
    </row>
    <row r="4" spans="1:19" ht="17.649999999999999" customHeight="1">
      <c r="A4" s="35"/>
      <c r="B4" s="122"/>
      <c r="C4" s="1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ht="18.399999999999999" customHeight="1"/>
    <row r="6" spans="1:19" ht="22.5" customHeight="1">
      <c r="A6" s="676" t="s">
        <v>2</v>
      </c>
      <c r="B6" s="677"/>
      <c r="C6" s="677"/>
      <c r="D6" s="677"/>
      <c r="E6" s="677"/>
      <c r="F6" s="677"/>
      <c r="G6" s="678"/>
      <c r="H6" s="32"/>
    </row>
    <row r="7" spans="1:19" ht="23.25" customHeight="1">
      <c r="A7" s="695" t="s">
        <v>1075</v>
      </c>
      <c r="B7" s="696"/>
      <c r="C7" s="696"/>
      <c r="D7" s="696"/>
      <c r="E7" s="696"/>
      <c r="F7" s="696"/>
      <c r="G7" s="697"/>
      <c r="H7" s="32"/>
    </row>
    <row r="8" spans="1:19" ht="17.649999999999999" customHeight="1">
      <c r="A8" s="40"/>
      <c r="B8" s="104"/>
      <c r="C8" s="104"/>
      <c r="D8" s="104"/>
      <c r="E8" s="104"/>
      <c r="F8" s="104"/>
      <c r="G8" s="104"/>
    </row>
    <row r="9" spans="1:19" ht="17.649999999999999" customHeight="1">
      <c r="B9" s="289">
        <v>1</v>
      </c>
      <c r="C9" s="290">
        <v>2</v>
      </c>
      <c r="D9" s="290">
        <v>3</v>
      </c>
      <c r="E9" s="290">
        <v>4</v>
      </c>
      <c r="F9" s="290">
        <v>5</v>
      </c>
      <c r="G9" s="290">
        <v>6</v>
      </c>
      <c r="H9" s="291">
        <v>7</v>
      </c>
      <c r="I9" s="42"/>
      <c r="J9" s="292">
        <v>8</v>
      </c>
      <c r="K9" s="293">
        <v>9</v>
      </c>
      <c r="L9" s="42"/>
      <c r="M9" s="289">
        <v>10</v>
      </c>
      <c r="N9" s="290">
        <v>11</v>
      </c>
      <c r="O9" s="290">
        <v>12</v>
      </c>
      <c r="P9" s="290">
        <v>13</v>
      </c>
      <c r="Q9" s="291">
        <v>14</v>
      </c>
      <c r="R9" s="294">
        <v>15</v>
      </c>
      <c r="S9" s="32"/>
    </row>
    <row r="10" spans="1:19" ht="13.35" customHeight="1">
      <c r="B10" s="681" t="s">
        <v>871</v>
      </c>
      <c r="C10" s="689" t="s">
        <v>872</v>
      </c>
      <c r="D10" s="689" t="s">
        <v>873</v>
      </c>
      <c r="E10" s="689" t="s">
        <v>874</v>
      </c>
      <c r="F10" s="689" t="s">
        <v>875</v>
      </c>
      <c r="G10" s="689" t="s">
        <v>876</v>
      </c>
      <c r="H10" s="684" t="s">
        <v>877</v>
      </c>
      <c r="I10" s="42"/>
      <c r="J10" s="679" t="s">
        <v>878</v>
      </c>
      <c r="K10" s="687" t="s">
        <v>879</v>
      </c>
      <c r="L10" s="42"/>
      <c r="M10" s="681" t="s">
        <v>880</v>
      </c>
      <c r="N10" s="689" t="s">
        <v>881</v>
      </c>
      <c r="O10" s="689" t="s">
        <v>882</v>
      </c>
      <c r="P10" s="689" t="s">
        <v>883</v>
      </c>
      <c r="Q10" s="684" t="s">
        <v>825</v>
      </c>
      <c r="R10" s="692" t="s">
        <v>838</v>
      </c>
      <c r="S10" s="32"/>
    </row>
    <row r="11" spans="1:19" ht="13.35" customHeight="1">
      <c r="B11" s="682"/>
      <c r="C11" s="690"/>
      <c r="D11" s="690"/>
      <c r="E11" s="690"/>
      <c r="F11" s="690"/>
      <c r="G11" s="690"/>
      <c r="H11" s="685"/>
      <c r="I11" s="42"/>
      <c r="J11" s="679"/>
      <c r="K11" s="687"/>
      <c r="L11" s="42"/>
      <c r="M11" s="682"/>
      <c r="N11" s="690"/>
      <c r="O11" s="690"/>
      <c r="P11" s="690"/>
      <c r="Q11" s="685"/>
      <c r="R11" s="693"/>
      <c r="S11" s="32"/>
    </row>
    <row r="12" spans="1:19" ht="14.1" customHeight="1">
      <c r="B12" s="683"/>
      <c r="C12" s="691"/>
      <c r="D12" s="691"/>
      <c r="E12" s="691"/>
      <c r="F12" s="691"/>
      <c r="G12" s="691"/>
      <c r="H12" s="686"/>
      <c r="I12" s="42"/>
      <c r="J12" s="680"/>
      <c r="K12" s="688"/>
      <c r="L12" s="42"/>
      <c r="M12" s="683"/>
      <c r="N12" s="691"/>
      <c r="O12" s="691"/>
      <c r="P12" s="691"/>
      <c r="Q12" s="686"/>
      <c r="R12" s="694"/>
      <c r="S12" s="32"/>
    </row>
    <row r="13" spans="1:19" ht="14.1" customHeight="1">
      <c r="B13" s="295" t="s">
        <v>884</v>
      </c>
      <c r="C13" s="296">
        <v>43.5604968905634</v>
      </c>
      <c r="D13" s="234">
        <v>0</v>
      </c>
      <c r="E13" s="234">
        <v>0</v>
      </c>
      <c r="F13" s="296">
        <v>35.418556440000003</v>
      </c>
      <c r="G13" s="296">
        <v>34.386947999999997</v>
      </c>
      <c r="H13" s="297">
        <f t="shared" ref="H13:H76" si="0">+C13+D13-E13-F13</f>
        <v>8.1419404505633963</v>
      </c>
      <c r="I13" s="42"/>
      <c r="J13" s="298">
        <v>2.8334845151999999</v>
      </c>
      <c r="K13" s="297">
        <f t="shared" ref="K13:K76" si="1">+H13-J13</f>
        <v>5.308455935363396</v>
      </c>
      <c r="L13" s="42"/>
      <c r="M13" s="183">
        <f t="shared" ref="M13:M76" si="2">+IF(ISERROR(K13/(F13+J13)),0,K13/(F13+J13))</f>
        <v>0.13877575686956284</v>
      </c>
      <c r="N13" s="296">
        <v>95.710892118669904</v>
      </c>
      <c r="O13" s="299">
        <f t="shared" ref="O13:O76" si="3">IF(K13&lt;0,N13/$N$263,0)</f>
        <v>0</v>
      </c>
      <c r="P13" s="300">
        <f t="shared" ref="P13:P76" si="4">(M13^2*O13)*100</f>
        <v>0</v>
      </c>
      <c r="Q13" s="317"/>
      <c r="R13" s="41"/>
    </row>
    <row r="14" spans="1:19" ht="14.1" customHeight="1">
      <c r="B14" s="211" t="s">
        <v>885</v>
      </c>
      <c r="C14" s="301">
        <v>12.248399731886</v>
      </c>
      <c r="D14" s="302">
        <v>0</v>
      </c>
      <c r="E14" s="302">
        <v>0</v>
      </c>
      <c r="F14" s="301">
        <v>9.9046736400000004</v>
      </c>
      <c r="G14" s="301">
        <v>9.6161879999999993</v>
      </c>
      <c r="H14" s="303">
        <f t="shared" si="0"/>
        <v>2.3437260918859995</v>
      </c>
      <c r="I14" s="42"/>
      <c r="J14" s="304">
        <v>0.79237389120000001</v>
      </c>
      <c r="K14" s="303">
        <f t="shared" si="1"/>
        <v>1.5513522006859994</v>
      </c>
      <c r="L14" s="42"/>
      <c r="M14" s="170">
        <f t="shared" si="2"/>
        <v>0.14502620430181148</v>
      </c>
      <c r="N14" s="301">
        <v>41.734113003354302</v>
      </c>
      <c r="O14" s="305">
        <f t="shared" si="3"/>
        <v>0</v>
      </c>
      <c r="P14" s="306">
        <f t="shared" si="4"/>
        <v>0</v>
      </c>
      <c r="Q14" s="101"/>
    </row>
    <row r="15" spans="1:19" ht="14.1" customHeight="1">
      <c r="B15" s="211" t="s">
        <v>886</v>
      </c>
      <c r="C15" s="301">
        <v>94.892371944144401</v>
      </c>
      <c r="D15" s="302">
        <v>0</v>
      </c>
      <c r="E15" s="302">
        <v>0</v>
      </c>
      <c r="F15" s="301">
        <v>98.494833560000004</v>
      </c>
      <c r="G15" s="301">
        <v>95.626052000000001</v>
      </c>
      <c r="H15" s="303">
        <f t="shared" si="0"/>
        <v>-3.6024616158556029</v>
      </c>
      <c r="I15" s="42"/>
      <c r="J15" s="304">
        <v>7.8795866847999996</v>
      </c>
      <c r="K15" s="303">
        <f t="shared" si="1"/>
        <v>-11.482048300655602</v>
      </c>
      <c r="L15" s="42"/>
      <c r="M15" s="170">
        <f t="shared" si="2"/>
        <v>-0.10793993776165271</v>
      </c>
      <c r="N15" s="301">
        <v>302.18460754231597</v>
      </c>
      <c r="O15" s="305">
        <f t="shared" si="3"/>
        <v>5.6373728579231057E-2</v>
      </c>
      <c r="P15" s="306">
        <f t="shared" si="4"/>
        <v>6.568120121331758E-2</v>
      </c>
      <c r="Q15" s="101"/>
    </row>
    <row r="16" spans="1:19" ht="14.1" customHeight="1">
      <c r="B16" s="211" t="s">
        <v>887</v>
      </c>
      <c r="C16" s="301">
        <v>24.2661396920202</v>
      </c>
      <c r="D16" s="302">
        <v>0</v>
      </c>
      <c r="E16" s="302">
        <v>0</v>
      </c>
      <c r="F16" s="301">
        <v>17.810762059999998</v>
      </c>
      <c r="G16" s="301">
        <v>17.292002</v>
      </c>
      <c r="H16" s="303">
        <f t="shared" si="0"/>
        <v>6.4553776320202019</v>
      </c>
      <c r="I16" s="42"/>
      <c r="J16" s="304">
        <v>1.4248609647999999</v>
      </c>
      <c r="K16" s="303">
        <f t="shared" si="1"/>
        <v>5.0305166672202022</v>
      </c>
      <c r="L16" s="42"/>
      <c r="M16" s="170">
        <f t="shared" si="2"/>
        <v>0.26152085953932896</v>
      </c>
      <c r="N16" s="301">
        <v>56.953054616547099</v>
      </c>
      <c r="O16" s="305">
        <f t="shared" si="3"/>
        <v>0</v>
      </c>
      <c r="P16" s="306">
        <f t="shared" si="4"/>
        <v>0</v>
      </c>
      <c r="Q16" s="101"/>
    </row>
    <row r="17" spans="2:17" ht="14.1" customHeight="1">
      <c r="B17" s="211" t="s">
        <v>888</v>
      </c>
      <c r="C17" s="301">
        <v>2.5480150044775498</v>
      </c>
      <c r="D17" s="302">
        <v>0</v>
      </c>
      <c r="E17" s="302">
        <v>0</v>
      </c>
      <c r="F17" s="301">
        <v>4.7473379800000002</v>
      </c>
      <c r="G17" s="301">
        <v>4.6090660000000003</v>
      </c>
      <c r="H17" s="303">
        <f t="shared" si="0"/>
        <v>-2.1993229755224504</v>
      </c>
      <c r="I17" s="42"/>
      <c r="J17" s="304">
        <v>0.39795957608732202</v>
      </c>
      <c r="K17" s="303">
        <f t="shared" si="1"/>
        <v>-2.5972825516097724</v>
      </c>
      <c r="L17" s="42"/>
      <c r="M17" s="170">
        <f t="shared" si="2"/>
        <v>-0.50478762856716952</v>
      </c>
      <c r="N17" s="301">
        <v>8.2883829695896694</v>
      </c>
      <c r="O17" s="305">
        <f t="shared" si="3"/>
        <v>1.5462304837050274E-3</v>
      </c>
      <c r="P17" s="306">
        <f t="shared" si="4"/>
        <v>3.9399583990923914E-2</v>
      </c>
      <c r="Q17" s="101"/>
    </row>
    <row r="18" spans="2:17" ht="14.1" customHeight="1">
      <c r="B18" s="211" t="s">
        <v>889</v>
      </c>
      <c r="C18" s="301">
        <v>0.29682845076530601</v>
      </c>
      <c r="D18" s="302">
        <v>0</v>
      </c>
      <c r="E18" s="302">
        <v>0</v>
      </c>
      <c r="F18" s="301">
        <v>0.1236</v>
      </c>
      <c r="G18" s="301">
        <v>0.12</v>
      </c>
      <c r="H18" s="303">
        <f t="shared" si="0"/>
        <v>0.17322845076530602</v>
      </c>
      <c r="I18" s="42"/>
      <c r="J18" s="304">
        <v>9.8879999999999992E-3</v>
      </c>
      <c r="K18" s="303">
        <f t="shared" si="1"/>
        <v>0.16334045076530601</v>
      </c>
      <c r="L18" s="42"/>
      <c r="M18" s="170">
        <f t="shared" si="2"/>
        <v>1.2236339653400008</v>
      </c>
      <c r="N18" s="301">
        <v>0.34246970415841499</v>
      </c>
      <c r="O18" s="305">
        <f t="shared" si="3"/>
        <v>0</v>
      </c>
      <c r="P18" s="306">
        <f t="shared" si="4"/>
        <v>0</v>
      </c>
      <c r="Q18" s="101"/>
    </row>
    <row r="19" spans="2:17" ht="14.1" customHeight="1">
      <c r="B19" s="211" t="s">
        <v>890</v>
      </c>
      <c r="C19" s="301">
        <v>0.17910000000000001</v>
      </c>
      <c r="D19" s="302">
        <v>0</v>
      </c>
      <c r="E19" s="302">
        <v>0</v>
      </c>
      <c r="F19" s="301">
        <v>0.17957226000000001</v>
      </c>
      <c r="G19" s="301">
        <v>0.174342</v>
      </c>
      <c r="H19" s="303">
        <f t="shared" si="0"/>
        <v>-4.7226000000000212E-4</v>
      </c>
      <c r="I19" s="42"/>
      <c r="J19" s="304">
        <v>1.62011677965723E-2</v>
      </c>
      <c r="K19" s="303">
        <f t="shared" si="1"/>
        <v>-1.6673427796572302E-2</v>
      </c>
      <c r="L19" s="42"/>
      <c r="M19" s="170">
        <f t="shared" si="2"/>
        <v>-8.5166960522842866E-2</v>
      </c>
      <c r="N19" s="301">
        <v>0.39954798818481702</v>
      </c>
      <c r="O19" s="305">
        <f t="shared" si="3"/>
        <v>7.4537250667721627E-5</v>
      </c>
      <c r="P19" s="306">
        <f t="shared" si="4"/>
        <v>5.4064932617925543E-5</v>
      </c>
      <c r="Q19" s="101"/>
    </row>
    <row r="20" spans="2:17" ht="14.1" customHeight="1">
      <c r="B20" s="211" t="s">
        <v>891</v>
      </c>
      <c r="C20" s="301">
        <v>19.944067683540801</v>
      </c>
      <c r="D20" s="302">
        <v>0</v>
      </c>
      <c r="E20" s="302">
        <v>0</v>
      </c>
      <c r="F20" s="301">
        <v>26.197217760000001</v>
      </c>
      <c r="G20" s="301">
        <v>25.434191999999999</v>
      </c>
      <c r="H20" s="303">
        <f t="shared" si="0"/>
        <v>-6.2531500764591996</v>
      </c>
      <c r="I20" s="42"/>
      <c r="J20" s="304">
        <v>2.0957774208000002</v>
      </c>
      <c r="K20" s="303">
        <f t="shared" si="1"/>
        <v>-8.3489274972592007</v>
      </c>
      <c r="L20" s="42"/>
      <c r="M20" s="170">
        <f t="shared" si="2"/>
        <v>-0.29508814616152385</v>
      </c>
      <c r="N20" s="301">
        <v>71.857140406013897</v>
      </c>
      <c r="O20" s="305">
        <f t="shared" si="3"/>
        <v>1.3405232525488807E-2</v>
      </c>
      <c r="P20" s="306">
        <f t="shared" si="4"/>
        <v>0.11672876203628717</v>
      </c>
      <c r="Q20" s="101"/>
    </row>
    <row r="21" spans="2:17" ht="14.1" customHeight="1">
      <c r="B21" s="211" t="s">
        <v>892</v>
      </c>
      <c r="C21" s="301">
        <v>112.80553399999999</v>
      </c>
      <c r="D21" s="302">
        <v>0</v>
      </c>
      <c r="E21" s="302">
        <v>0</v>
      </c>
      <c r="F21" s="301">
        <v>99.034113750000003</v>
      </c>
      <c r="G21" s="301">
        <v>96.149625</v>
      </c>
      <c r="H21" s="303">
        <f t="shared" si="0"/>
        <v>13.771420249999991</v>
      </c>
      <c r="I21" s="42"/>
      <c r="J21" s="304">
        <v>7.9227290999999997</v>
      </c>
      <c r="K21" s="303">
        <f t="shared" si="1"/>
        <v>5.8486911499999916</v>
      </c>
      <c r="L21" s="42"/>
      <c r="M21" s="170">
        <f t="shared" si="2"/>
        <v>5.4682720564241033E-2</v>
      </c>
      <c r="N21" s="301">
        <v>351.10304249384302</v>
      </c>
      <c r="O21" s="305">
        <f t="shared" si="3"/>
        <v>0</v>
      </c>
      <c r="P21" s="306">
        <f t="shared" si="4"/>
        <v>0</v>
      </c>
      <c r="Q21" s="101"/>
    </row>
    <row r="22" spans="2:17" ht="14.1" customHeight="1">
      <c r="B22" s="211" t="s">
        <v>893</v>
      </c>
      <c r="C22" s="301">
        <v>1.746</v>
      </c>
      <c r="D22" s="302">
        <v>0</v>
      </c>
      <c r="E22" s="302">
        <v>0</v>
      </c>
      <c r="F22" s="301">
        <v>0.96740174999999995</v>
      </c>
      <c r="G22" s="301">
        <v>0.93922499999999998</v>
      </c>
      <c r="H22" s="303">
        <f t="shared" si="0"/>
        <v>0.77859825000000005</v>
      </c>
      <c r="I22" s="42"/>
      <c r="J22" s="304">
        <v>7.7392139999999998E-2</v>
      </c>
      <c r="K22" s="303">
        <f t="shared" si="1"/>
        <v>0.70120610999999999</v>
      </c>
      <c r="L22" s="42"/>
      <c r="M22" s="170">
        <f t="shared" si="2"/>
        <v>0.67114300410007177</v>
      </c>
      <c r="N22" s="301">
        <v>3.6081294256175198</v>
      </c>
      <c r="O22" s="305">
        <f t="shared" si="3"/>
        <v>0</v>
      </c>
      <c r="P22" s="306">
        <f t="shared" si="4"/>
        <v>0</v>
      </c>
      <c r="Q22" s="101"/>
    </row>
    <row r="23" spans="2:17" ht="14.1" customHeight="1">
      <c r="B23" s="211" t="s">
        <v>894</v>
      </c>
      <c r="C23" s="301">
        <v>0.18954022585399999</v>
      </c>
      <c r="D23" s="302">
        <v>0</v>
      </c>
      <c r="E23" s="302">
        <v>0</v>
      </c>
      <c r="F23" s="301">
        <v>1.6643965700000001</v>
      </c>
      <c r="G23" s="301">
        <v>1.6159190000000001</v>
      </c>
      <c r="H23" s="303">
        <f t="shared" si="0"/>
        <v>-1.4748563441460001</v>
      </c>
      <c r="I23" s="42"/>
      <c r="J23" s="304">
        <v>0.15724308397487599</v>
      </c>
      <c r="K23" s="303">
        <f t="shared" si="1"/>
        <v>-1.6320994281208761</v>
      </c>
      <c r="L23" s="42"/>
      <c r="M23" s="170">
        <f t="shared" si="2"/>
        <v>-0.89595075763726528</v>
      </c>
      <c r="N23" s="301">
        <v>5.5931673108068898</v>
      </c>
      <c r="O23" s="305">
        <f t="shared" si="3"/>
        <v>1.0434273884499614E-3</v>
      </c>
      <c r="P23" s="306">
        <f t="shared" si="4"/>
        <v>8.3758813036868843E-2</v>
      </c>
      <c r="Q23" s="101"/>
    </row>
    <row r="24" spans="2:17" ht="14.1" customHeight="1">
      <c r="B24" s="211" t="s">
        <v>895</v>
      </c>
      <c r="C24" s="301">
        <v>0.44764110841341498</v>
      </c>
      <c r="D24" s="302">
        <v>0</v>
      </c>
      <c r="E24" s="302">
        <v>0</v>
      </c>
      <c r="F24" s="301">
        <v>0.29853211000000002</v>
      </c>
      <c r="G24" s="301">
        <v>0.28983700000000001</v>
      </c>
      <c r="H24" s="303">
        <f t="shared" si="0"/>
        <v>0.14910899841341496</v>
      </c>
      <c r="I24" s="42"/>
      <c r="J24" s="304">
        <v>2.38825688E-2</v>
      </c>
      <c r="K24" s="303">
        <f t="shared" si="1"/>
        <v>0.12522642961341496</v>
      </c>
      <c r="L24" s="42"/>
      <c r="M24" s="170">
        <f t="shared" si="2"/>
        <v>0.3884017628462112</v>
      </c>
      <c r="N24" s="301">
        <v>0.709620225715626</v>
      </c>
      <c r="O24" s="305">
        <f t="shared" si="3"/>
        <v>0</v>
      </c>
      <c r="P24" s="306">
        <f t="shared" si="4"/>
        <v>0</v>
      </c>
      <c r="Q24" s="101"/>
    </row>
    <row r="25" spans="2:17" ht="14.1" customHeight="1">
      <c r="B25" s="211" t="s">
        <v>896</v>
      </c>
      <c r="C25" s="301">
        <v>2</v>
      </c>
      <c r="D25" s="302">
        <v>0</v>
      </c>
      <c r="E25" s="302">
        <v>0</v>
      </c>
      <c r="F25" s="301">
        <v>1.33137079</v>
      </c>
      <c r="G25" s="301">
        <v>1.2925930000000001</v>
      </c>
      <c r="H25" s="303">
        <f t="shared" si="0"/>
        <v>0.66862920999999997</v>
      </c>
      <c r="I25" s="42"/>
      <c r="J25" s="304">
        <v>0.10650966319999999</v>
      </c>
      <c r="K25" s="303">
        <f t="shared" si="1"/>
        <v>0.56211954679999998</v>
      </c>
      <c r="L25" s="42"/>
      <c r="M25" s="170">
        <f t="shared" si="2"/>
        <v>0.39093621834068615</v>
      </c>
      <c r="N25" s="301">
        <v>5.3426048961000498</v>
      </c>
      <c r="O25" s="305">
        <f t="shared" si="3"/>
        <v>0</v>
      </c>
      <c r="P25" s="306">
        <f t="shared" si="4"/>
        <v>0</v>
      </c>
      <c r="Q25" s="101"/>
    </row>
    <row r="26" spans="2:17" ht="14.1" customHeight="1">
      <c r="B26" s="211" t="s">
        <v>897</v>
      </c>
      <c r="C26" s="301">
        <v>3.5819999999999998E-2</v>
      </c>
      <c r="D26" s="302">
        <v>0</v>
      </c>
      <c r="E26" s="302">
        <v>0</v>
      </c>
      <c r="F26" s="301">
        <v>1.137429E-2</v>
      </c>
      <c r="G26" s="301">
        <v>1.1043000000000001E-2</v>
      </c>
      <c r="H26" s="303">
        <f t="shared" si="0"/>
        <v>2.4445709999999995E-2</v>
      </c>
      <c r="I26" s="42"/>
      <c r="J26" s="304">
        <v>9.0994320000000004E-4</v>
      </c>
      <c r="K26" s="303">
        <f t="shared" si="1"/>
        <v>2.3535766799999996E-2</v>
      </c>
      <c r="L26" s="42"/>
      <c r="M26" s="170">
        <f t="shared" si="2"/>
        <v>1.9159329212343505</v>
      </c>
      <c r="N26" s="301">
        <v>4.5021222779541202E-2</v>
      </c>
      <c r="O26" s="305">
        <f t="shared" si="3"/>
        <v>0</v>
      </c>
      <c r="P26" s="306">
        <f t="shared" si="4"/>
        <v>0</v>
      </c>
      <c r="Q26" s="101"/>
    </row>
    <row r="27" spans="2:17" ht="14.1" customHeight="1">
      <c r="B27" s="211" t="s">
        <v>898</v>
      </c>
      <c r="C27" s="301">
        <v>0.24875</v>
      </c>
      <c r="D27" s="302">
        <v>0</v>
      </c>
      <c r="E27" s="302">
        <v>0</v>
      </c>
      <c r="F27" s="301">
        <v>0.17642148999999999</v>
      </c>
      <c r="G27" s="301">
        <v>0.17128299999999999</v>
      </c>
      <c r="H27" s="303">
        <f t="shared" si="0"/>
        <v>7.2328510000000013E-2</v>
      </c>
      <c r="I27" s="42"/>
      <c r="J27" s="304">
        <v>1.4113719199999999E-2</v>
      </c>
      <c r="K27" s="303">
        <f t="shared" si="1"/>
        <v>5.8214790800000013E-2</v>
      </c>
      <c r="L27" s="42"/>
      <c r="M27" s="170">
        <f t="shared" si="2"/>
        <v>0.30553298282467789</v>
      </c>
      <c r="N27" s="301">
        <v>0.45021222779541198</v>
      </c>
      <c r="O27" s="305">
        <f t="shared" si="3"/>
        <v>0</v>
      </c>
      <c r="P27" s="306">
        <f t="shared" si="4"/>
        <v>0</v>
      </c>
      <c r="Q27" s="101"/>
    </row>
    <row r="28" spans="2:17" ht="14.1" customHeight="1">
      <c r="B28" s="211" t="s">
        <v>899</v>
      </c>
      <c r="C28" s="301">
        <v>9.4524999999999998E-2</v>
      </c>
      <c r="D28" s="302">
        <v>0</v>
      </c>
      <c r="E28" s="302">
        <v>0</v>
      </c>
      <c r="F28" s="301">
        <v>8.2384550000000001E-2</v>
      </c>
      <c r="G28" s="301">
        <v>7.9985000000000001E-2</v>
      </c>
      <c r="H28" s="303">
        <f t="shared" si="0"/>
        <v>1.2140449999999997E-2</v>
      </c>
      <c r="I28" s="42"/>
      <c r="J28" s="304">
        <v>6.5907639999999998E-3</v>
      </c>
      <c r="K28" s="303">
        <f t="shared" si="1"/>
        <v>5.5496859999999973E-3</v>
      </c>
      <c r="L28" s="42"/>
      <c r="M28" s="170">
        <f t="shared" si="2"/>
        <v>6.2373323009570915E-2</v>
      </c>
      <c r="N28" s="301">
        <v>0.151290305299352</v>
      </c>
      <c r="O28" s="305">
        <f t="shared" si="3"/>
        <v>0</v>
      </c>
      <c r="P28" s="306">
        <f t="shared" si="4"/>
        <v>0</v>
      </c>
      <c r="Q28" s="101"/>
    </row>
    <row r="29" spans="2:17" ht="14.1" customHeight="1">
      <c r="B29" s="211" t="s">
        <v>900</v>
      </c>
      <c r="C29" s="301">
        <v>0.14924999999999999</v>
      </c>
      <c r="D29" s="302">
        <v>0</v>
      </c>
      <c r="E29" s="302">
        <v>0</v>
      </c>
      <c r="F29" s="301">
        <v>0.12080046</v>
      </c>
      <c r="G29" s="301">
        <v>0.117282</v>
      </c>
      <c r="H29" s="303">
        <f t="shared" si="0"/>
        <v>2.8449539999999995E-2</v>
      </c>
      <c r="I29" s="42"/>
      <c r="J29" s="304">
        <v>1.4562956034836001E-2</v>
      </c>
      <c r="K29" s="303">
        <f t="shared" si="1"/>
        <v>1.3886583965163995E-2</v>
      </c>
      <c r="L29" s="42"/>
      <c r="M29" s="170">
        <f t="shared" si="2"/>
        <v>0.10258742259866033</v>
      </c>
      <c r="N29" s="301">
        <v>0.45775015449547601</v>
      </c>
      <c r="O29" s="305">
        <f t="shared" si="3"/>
        <v>0</v>
      </c>
      <c r="P29" s="306">
        <f t="shared" si="4"/>
        <v>0</v>
      </c>
      <c r="Q29" s="101"/>
    </row>
    <row r="30" spans="2:17" ht="14.1" customHeight="1">
      <c r="B30" s="211" t="s">
        <v>901</v>
      </c>
      <c r="C30" s="301">
        <v>20.1592750072457</v>
      </c>
      <c r="D30" s="302">
        <v>0</v>
      </c>
      <c r="E30" s="302">
        <v>0</v>
      </c>
      <c r="F30" s="301">
        <v>25.6203024</v>
      </c>
      <c r="G30" s="301">
        <v>24.874079999999999</v>
      </c>
      <c r="H30" s="303">
        <f t="shared" si="0"/>
        <v>-5.4610273927542998</v>
      </c>
      <c r="I30" s="42"/>
      <c r="J30" s="304">
        <v>2.15202952557126</v>
      </c>
      <c r="K30" s="303">
        <f t="shared" si="1"/>
        <v>-7.6130569183255599</v>
      </c>
      <c r="L30" s="42"/>
      <c r="M30" s="170">
        <f t="shared" si="2"/>
        <v>-0.27412379121523711</v>
      </c>
      <c r="N30" s="301">
        <v>79.384566840621503</v>
      </c>
      <c r="O30" s="305">
        <f t="shared" si="3"/>
        <v>1.4809503570847314E-2</v>
      </c>
      <c r="P30" s="306">
        <f t="shared" si="4"/>
        <v>0.11128431580010528</v>
      </c>
      <c r="Q30" s="101"/>
    </row>
    <row r="31" spans="2:17" ht="14.1" customHeight="1">
      <c r="B31" s="211" t="s">
        <v>902</v>
      </c>
      <c r="C31" s="301">
        <v>3.88</v>
      </c>
      <c r="D31" s="302">
        <v>0</v>
      </c>
      <c r="E31" s="302">
        <v>0</v>
      </c>
      <c r="F31" s="301">
        <v>3.0607479999999998</v>
      </c>
      <c r="G31" s="301">
        <v>2.9716</v>
      </c>
      <c r="H31" s="303">
        <f t="shared" si="0"/>
        <v>0.81925200000000009</v>
      </c>
      <c r="I31" s="42"/>
      <c r="J31" s="304">
        <v>0.24485984</v>
      </c>
      <c r="K31" s="303">
        <f t="shared" si="1"/>
        <v>0.57439216000000015</v>
      </c>
      <c r="L31" s="42"/>
      <c r="M31" s="170">
        <f t="shared" si="2"/>
        <v>0.1737629470288285</v>
      </c>
      <c r="N31" s="301">
        <v>5.9695422859345504</v>
      </c>
      <c r="O31" s="305">
        <f t="shared" si="3"/>
        <v>0</v>
      </c>
      <c r="P31" s="306">
        <f t="shared" si="4"/>
        <v>0</v>
      </c>
      <c r="Q31" s="101"/>
    </row>
    <row r="32" spans="2:17" ht="14.1" customHeight="1">
      <c r="B32" s="211" t="s">
        <v>903</v>
      </c>
      <c r="C32" s="301">
        <v>0.54667891214117603</v>
      </c>
      <c r="D32" s="302">
        <v>0</v>
      </c>
      <c r="E32" s="302">
        <v>0</v>
      </c>
      <c r="F32" s="301">
        <v>0.28622876000000003</v>
      </c>
      <c r="G32" s="301">
        <v>0.27789199999999997</v>
      </c>
      <c r="H32" s="303">
        <f t="shared" si="0"/>
        <v>0.26045015214117601</v>
      </c>
      <c r="I32" s="42"/>
      <c r="J32" s="304">
        <v>2.28983008E-2</v>
      </c>
      <c r="K32" s="303">
        <f t="shared" si="1"/>
        <v>0.23755185134117601</v>
      </c>
      <c r="L32" s="42"/>
      <c r="M32" s="170">
        <f t="shared" si="2"/>
        <v>0.76846022708723016</v>
      </c>
      <c r="N32" s="301">
        <v>0.42257771280092099</v>
      </c>
      <c r="O32" s="305">
        <f t="shared" si="3"/>
        <v>0</v>
      </c>
      <c r="P32" s="306">
        <f t="shared" si="4"/>
        <v>0</v>
      </c>
      <c r="Q32" s="101"/>
    </row>
    <row r="33" spans="2:17" ht="14.1" customHeight="1">
      <c r="B33" s="211" t="s">
        <v>904</v>
      </c>
      <c r="C33" s="301">
        <v>0.98573288126087</v>
      </c>
      <c r="D33" s="302">
        <v>0</v>
      </c>
      <c r="E33" s="302">
        <v>0</v>
      </c>
      <c r="F33" s="301">
        <v>1.41527665</v>
      </c>
      <c r="G33" s="301">
        <v>1.374055</v>
      </c>
      <c r="H33" s="303">
        <f t="shared" si="0"/>
        <v>-0.42954376873913003</v>
      </c>
      <c r="I33" s="42"/>
      <c r="J33" s="304">
        <v>0.123469044212988</v>
      </c>
      <c r="K33" s="303">
        <f t="shared" si="1"/>
        <v>-0.55301281295211802</v>
      </c>
      <c r="L33" s="42"/>
      <c r="M33" s="170">
        <f t="shared" si="2"/>
        <v>-0.35939194828094306</v>
      </c>
      <c r="N33" s="301">
        <v>2.7791936713255598</v>
      </c>
      <c r="O33" s="305">
        <f t="shared" si="3"/>
        <v>5.1846952421123651E-4</v>
      </c>
      <c r="P33" s="306">
        <f t="shared" si="4"/>
        <v>6.6966857504360388E-3</v>
      </c>
      <c r="Q33" s="101"/>
    </row>
    <row r="34" spans="2:17" ht="14.1" customHeight="1">
      <c r="B34" s="211" t="s">
        <v>905</v>
      </c>
      <c r="C34" s="301">
        <v>1.04575</v>
      </c>
      <c r="D34" s="302">
        <v>0</v>
      </c>
      <c r="E34" s="302">
        <v>0</v>
      </c>
      <c r="F34" s="301">
        <v>0.91144287999999996</v>
      </c>
      <c r="G34" s="301">
        <v>0.88489600000000002</v>
      </c>
      <c r="H34" s="303">
        <f t="shared" si="0"/>
        <v>0.13430712</v>
      </c>
      <c r="I34" s="42"/>
      <c r="J34" s="304">
        <v>0.12844205426365299</v>
      </c>
      <c r="K34" s="303">
        <f t="shared" si="1"/>
        <v>5.8650657363470138E-3</v>
      </c>
      <c r="L34" s="42"/>
      <c r="M34" s="170">
        <f t="shared" si="2"/>
        <v>5.6401103074929081E-3</v>
      </c>
      <c r="N34" s="301">
        <v>1.59638179858544</v>
      </c>
      <c r="O34" s="305">
        <f t="shared" si="3"/>
        <v>0</v>
      </c>
      <c r="P34" s="306">
        <f t="shared" si="4"/>
        <v>0</v>
      </c>
      <c r="Q34" s="101"/>
    </row>
    <row r="35" spans="2:17" ht="14.1" customHeight="1">
      <c r="B35" s="211" t="s">
        <v>906</v>
      </c>
      <c r="C35" s="301">
        <v>0.97</v>
      </c>
      <c r="D35" s="302">
        <v>0</v>
      </c>
      <c r="E35" s="302">
        <v>0</v>
      </c>
      <c r="F35" s="301">
        <v>0.60587586999999998</v>
      </c>
      <c r="G35" s="301">
        <v>0.588229</v>
      </c>
      <c r="H35" s="303">
        <f t="shared" si="0"/>
        <v>0.36412412999999999</v>
      </c>
      <c r="I35" s="42"/>
      <c r="J35" s="304">
        <v>4.8470069599999999E-2</v>
      </c>
      <c r="K35" s="303">
        <f t="shared" si="1"/>
        <v>0.31565406039999999</v>
      </c>
      <c r="L35" s="42"/>
      <c r="M35" s="170">
        <f t="shared" si="2"/>
        <v>0.48239630033153186</v>
      </c>
      <c r="N35" s="301">
        <v>1.0169920059109301</v>
      </c>
      <c r="O35" s="305">
        <f t="shared" si="3"/>
        <v>0</v>
      </c>
      <c r="P35" s="306">
        <f t="shared" si="4"/>
        <v>0</v>
      </c>
      <c r="Q35" s="101"/>
    </row>
    <row r="36" spans="2:17" ht="14.1" customHeight="1">
      <c r="B36" s="211" t="s">
        <v>907</v>
      </c>
      <c r="C36" s="301">
        <v>6.984</v>
      </c>
      <c r="D36" s="302">
        <v>0</v>
      </c>
      <c r="E36" s="302">
        <v>0</v>
      </c>
      <c r="F36" s="301">
        <v>6.5265342300000002</v>
      </c>
      <c r="G36" s="301">
        <v>6.3364409999999998</v>
      </c>
      <c r="H36" s="303">
        <f t="shared" si="0"/>
        <v>0.45746576999999977</v>
      </c>
      <c r="I36" s="42"/>
      <c r="J36" s="304">
        <v>0.52212273840000001</v>
      </c>
      <c r="K36" s="303">
        <f t="shared" si="1"/>
        <v>-6.4656968400000236E-2</v>
      </c>
      <c r="L36" s="42"/>
      <c r="M36" s="170">
        <f t="shared" si="2"/>
        <v>-9.1729486467940508E-3</v>
      </c>
      <c r="N36" s="301">
        <v>12.741184921312099</v>
      </c>
      <c r="O36" s="305">
        <f t="shared" si="3"/>
        <v>2.3769182235109645E-3</v>
      </c>
      <c r="P36" s="306">
        <f t="shared" si="4"/>
        <v>2.0000099888792165E-5</v>
      </c>
      <c r="Q36" s="101"/>
    </row>
    <row r="37" spans="2:17" ht="14.1" customHeight="1">
      <c r="B37" s="211" t="s">
        <v>908</v>
      </c>
      <c r="C37" s="301">
        <v>0.15920000000000001</v>
      </c>
      <c r="D37" s="302">
        <v>0</v>
      </c>
      <c r="E37" s="302">
        <v>0</v>
      </c>
      <c r="F37" s="301">
        <v>4.0188540000000002E-2</v>
      </c>
      <c r="G37" s="301">
        <v>3.9017999999999997E-2</v>
      </c>
      <c r="H37" s="303">
        <f t="shared" si="0"/>
        <v>0.11901146000000001</v>
      </c>
      <c r="I37" s="42"/>
      <c r="J37" s="304">
        <v>3.2150832000000002E-3</v>
      </c>
      <c r="K37" s="303">
        <f t="shared" si="1"/>
        <v>0.11579637680000002</v>
      </c>
      <c r="L37" s="42"/>
      <c r="M37" s="170">
        <f t="shared" si="2"/>
        <v>2.667896554774257</v>
      </c>
      <c r="N37" s="301">
        <v>7.53976831968447E-2</v>
      </c>
      <c r="O37" s="305">
        <f t="shared" si="3"/>
        <v>0</v>
      </c>
      <c r="P37" s="306">
        <f t="shared" si="4"/>
        <v>0</v>
      </c>
      <c r="Q37" s="101"/>
    </row>
    <row r="38" spans="2:17" ht="14.1" customHeight="1">
      <c r="B38" s="211" t="s">
        <v>909</v>
      </c>
      <c r="C38" s="301">
        <v>1.9900000000000001E-2</v>
      </c>
      <c r="D38" s="302">
        <v>0</v>
      </c>
      <c r="E38" s="302">
        <v>0</v>
      </c>
      <c r="F38" s="301">
        <v>1.044317E-2</v>
      </c>
      <c r="G38" s="301">
        <v>1.0139E-2</v>
      </c>
      <c r="H38" s="303">
        <f t="shared" si="0"/>
        <v>9.4568300000000011E-3</v>
      </c>
      <c r="I38" s="42"/>
      <c r="J38" s="304">
        <v>8.3545359999999999E-4</v>
      </c>
      <c r="K38" s="303">
        <f t="shared" si="1"/>
        <v>8.6213764000000019E-3</v>
      </c>
      <c r="L38" s="42"/>
      <c r="M38" s="170">
        <f t="shared" si="2"/>
        <v>0.76439969146589859</v>
      </c>
      <c r="N38" s="301">
        <v>5.7863338267346E-2</v>
      </c>
      <c r="O38" s="305">
        <f t="shared" si="3"/>
        <v>0</v>
      </c>
      <c r="P38" s="306">
        <f t="shared" si="4"/>
        <v>0</v>
      </c>
      <c r="Q38" s="101"/>
    </row>
    <row r="39" spans="2:17" ht="14.1" customHeight="1">
      <c r="B39" s="211" t="s">
        <v>910</v>
      </c>
      <c r="C39" s="301">
        <v>16.975000000000001</v>
      </c>
      <c r="D39" s="302">
        <v>0</v>
      </c>
      <c r="E39" s="302">
        <v>0</v>
      </c>
      <c r="F39" s="301">
        <v>13.082049570000001</v>
      </c>
      <c r="G39" s="301">
        <v>12.701019000000001</v>
      </c>
      <c r="H39" s="303">
        <f t="shared" si="0"/>
        <v>3.8929504300000008</v>
      </c>
      <c r="I39" s="42"/>
      <c r="J39" s="304">
        <v>1.0465639656000001</v>
      </c>
      <c r="K39" s="303">
        <f t="shared" si="1"/>
        <v>2.846386464400001</v>
      </c>
      <c r="L39" s="42"/>
      <c r="M39" s="170">
        <f t="shared" si="2"/>
        <v>0.20146254671259384</v>
      </c>
      <c r="N39" s="301">
        <v>26.5048898214805</v>
      </c>
      <c r="O39" s="305">
        <f t="shared" si="3"/>
        <v>0</v>
      </c>
      <c r="P39" s="306">
        <f t="shared" si="4"/>
        <v>0</v>
      </c>
      <c r="Q39" s="101"/>
    </row>
    <row r="40" spans="2:17" ht="14.1" customHeight="1">
      <c r="B40" s="211" t="s">
        <v>911</v>
      </c>
      <c r="C40" s="301">
        <v>0.24875</v>
      </c>
      <c r="D40" s="302">
        <v>0</v>
      </c>
      <c r="E40" s="302">
        <v>0</v>
      </c>
      <c r="F40" s="301">
        <v>0.14583563999999999</v>
      </c>
      <c r="G40" s="301">
        <v>0.14158799999999999</v>
      </c>
      <c r="H40" s="303">
        <f t="shared" si="0"/>
        <v>0.10291436000000001</v>
      </c>
      <c r="I40" s="42"/>
      <c r="J40" s="304">
        <v>1.16668512E-2</v>
      </c>
      <c r="K40" s="303">
        <f t="shared" si="1"/>
        <v>9.1247508800000016E-2</v>
      </c>
      <c r="L40" s="42"/>
      <c r="M40" s="170">
        <f t="shared" si="2"/>
        <v>0.57934009871711811</v>
      </c>
      <c r="N40" s="301">
        <v>0.313864774238028</v>
      </c>
      <c r="O40" s="305">
        <f t="shared" si="3"/>
        <v>0</v>
      </c>
      <c r="P40" s="306">
        <f t="shared" si="4"/>
        <v>0</v>
      </c>
      <c r="Q40" s="101"/>
    </row>
    <row r="41" spans="2:17" ht="14.1" customHeight="1">
      <c r="B41" s="211" t="s">
        <v>912</v>
      </c>
      <c r="C41" s="301">
        <v>0.34825</v>
      </c>
      <c r="D41" s="302">
        <v>0</v>
      </c>
      <c r="E41" s="302">
        <v>0</v>
      </c>
      <c r="F41" s="301">
        <v>0.30730049999999998</v>
      </c>
      <c r="G41" s="301">
        <v>0.29835</v>
      </c>
      <c r="H41" s="303">
        <f t="shared" si="0"/>
        <v>4.0949500000000028E-2</v>
      </c>
      <c r="I41" s="42"/>
      <c r="J41" s="304">
        <v>2.4584040000000001E-2</v>
      </c>
      <c r="K41" s="303">
        <f t="shared" si="1"/>
        <v>1.6365460000000026E-2</v>
      </c>
      <c r="L41" s="42"/>
      <c r="M41" s="170">
        <f t="shared" si="2"/>
        <v>4.9310703053537915E-2</v>
      </c>
      <c r="N41" s="301">
        <v>0.447125795702219</v>
      </c>
      <c r="O41" s="305">
        <f t="shared" si="3"/>
        <v>0</v>
      </c>
      <c r="P41" s="306">
        <f t="shared" si="4"/>
        <v>0</v>
      </c>
      <c r="Q41" s="101"/>
    </row>
    <row r="42" spans="2:17" ht="14.1" customHeight="1">
      <c r="B42" s="211" t="s">
        <v>913</v>
      </c>
      <c r="C42" s="301">
        <v>0.12934999999999999</v>
      </c>
      <c r="D42" s="302">
        <v>0</v>
      </c>
      <c r="E42" s="302">
        <v>0</v>
      </c>
      <c r="F42" s="301">
        <v>0.10778435</v>
      </c>
      <c r="G42" s="301">
        <v>0.104645</v>
      </c>
      <c r="H42" s="303">
        <f t="shared" si="0"/>
        <v>2.1565649999999992E-2</v>
      </c>
      <c r="I42" s="42"/>
      <c r="J42" s="304">
        <v>8.6227479999999995E-3</v>
      </c>
      <c r="K42" s="303">
        <f t="shared" si="1"/>
        <v>1.2942901999999992E-2</v>
      </c>
      <c r="L42" s="42"/>
      <c r="M42" s="170">
        <f t="shared" si="2"/>
        <v>0.11118653606500861</v>
      </c>
      <c r="N42" s="301">
        <v>0.17359001480203801</v>
      </c>
      <c r="O42" s="305">
        <f t="shared" si="3"/>
        <v>0</v>
      </c>
      <c r="P42" s="306">
        <f t="shared" si="4"/>
        <v>0</v>
      </c>
      <c r="Q42" s="101"/>
    </row>
    <row r="43" spans="2:17" ht="14.1" customHeight="1">
      <c r="B43" s="211" t="s">
        <v>914</v>
      </c>
      <c r="C43" s="301">
        <v>2.3879999999999998E-2</v>
      </c>
      <c r="D43" s="302">
        <v>0</v>
      </c>
      <c r="E43" s="302">
        <v>0</v>
      </c>
      <c r="F43" s="301">
        <v>1.357643E-2</v>
      </c>
      <c r="G43" s="301">
        <v>1.3181E-2</v>
      </c>
      <c r="H43" s="303">
        <f t="shared" si="0"/>
        <v>1.0303569999999998E-2</v>
      </c>
      <c r="I43" s="42"/>
      <c r="J43" s="304">
        <v>1.0861143999999999E-3</v>
      </c>
      <c r="K43" s="303">
        <f t="shared" si="1"/>
        <v>9.2174555999999987E-3</v>
      </c>
      <c r="L43" s="42"/>
      <c r="M43" s="170">
        <f t="shared" si="2"/>
        <v>0.6286395695415592</v>
      </c>
      <c r="N43" s="301">
        <v>2.4548082901298299E-2</v>
      </c>
      <c r="O43" s="305">
        <f t="shared" si="3"/>
        <v>0</v>
      </c>
      <c r="P43" s="306">
        <f t="shared" si="4"/>
        <v>0</v>
      </c>
      <c r="Q43" s="101"/>
    </row>
    <row r="44" spans="2:17" ht="14.1" customHeight="1">
      <c r="B44" s="211" t="s">
        <v>915</v>
      </c>
      <c r="C44" s="301">
        <v>0.39750000000000002</v>
      </c>
      <c r="D44" s="302">
        <v>0</v>
      </c>
      <c r="E44" s="302">
        <v>0</v>
      </c>
      <c r="F44" s="301">
        <v>0.42131635000000001</v>
      </c>
      <c r="G44" s="301">
        <v>0.40904499999999999</v>
      </c>
      <c r="H44" s="303">
        <f t="shared" si="0"/>
        <v>-2.3816349999999986E-2</v>
      </c>
      <c r="I44" s="42"/>
      <c r="J44" s="304">
        <v>3.3705308000000003E-2</v>
      </c>
      <c r="K44" s="303">
        <f t="shared" si="1"/>
        <v>-5.7521657999999989E-2</v>
      </c>
      <c r="L44" s="42"/>
      <c r="M44" s="170">
        <f t="shared" si="2"/>
        <v>-0.12641520900967748</v>
      </c>
      <c r="N44" s="301">
        <v>0.87321037748903896</v>
      </c>
      <c r="O44" s="305">
        <f t="shared" si="3"/>
        <v>1.6290083473640088E-4</v>
      </c>
      <c r="P44" s="306">
        <f t="shared" si="4"/>
        <v>2.6032864854933624E-4</v>
      </c>
      <c r="Q44" s="101"/>
    </row>
    <row r="45" spans="2:17" ht="14.1" customHeight="1">
      <c r="B45" s="211" t="s">
        <v>916</v>
      </c>
      <c r="C45" s="301">
        <v>2.29375776548427</v>
      </c>
      <c r="D45" s="302">
        <v>0</v>
      </c>
      <c r="E45" s="302">
        <v>0</v>
      </c>
      <c r="F45" s="301">
        <v>1.85906657</v>
      </c>
      <c r="G45" s="301">
        <v>1.8049189999999999</v>
      </c>
      <c r="H45" s="303">
        <f t="shared" si="0"/>
        <v>0.43469119548427004</v>
      </c>
      <c r="I45" s="42"/>
      <c r="J45" s="304">
        <v>0.30932600954844303</v>
      </c>
      <c r="K45" s="303">
        <f t="shared" si="1"/>
        <v>0.12536518593582702</v>
      </c>
      <c r="L45" s="42"/>
      <c r="M45" s="170">
        <f t="shared" si="2"/>
        <v>5.781480121184223E-2</v>
      </c>
      <c r="N45" s="301">
        <v>4.6240900387350896</v>
      </c>
      <c r="O45" s="305">
        <f t="shared" si="3"/>
        <v>0</v>
      </c>
      <c r="P45" s="306">
        <f t="shared" si="4"/>
        <v>0</v>
      </c>
      <c r="Q45" s="101"/>
    </row>
    <row r="46" spans="2:17" ht="14.1" customHeight="1">
      <c r="B46" s="211" t="s">
        <v>917</v>
      </c>
      <c r="C46" s="301">
        <v>0.49799779965362301</v>
      </c>
      <c r="D46" s="302">
        <v>0</v>
      </c>
      <c r="E46" s="302">
        <v>0</v>
      </c>
      <c r="F46" s="301">
        <v>0.48088536999999998</v>
      </c>
      <c r="G46" s="301">
        <v>0.46687899999999999</v>
      </c>
      <c r="H46" s="303">
        <f t="shared" si="0"/>
        <v>1.7112429653623029E-2</v>
      </c>
      <c r="I46" s="42"/>
      <c r="J46" s="304">
        <v>5.2909931932936097E-2</v>
      </c>
      <c r="K46" s="303">
        <f t="shared" si="1"/>
        <v>-3.5797502279313068E-2</v>
      </c>
      <c r="L46" s="42"/>
      <c r="M46" s="170">
        <f t="shared" si="2"/>
        <v>-6.7062228066987598E-2</v>
      </c>
      <c r="N46" s="301">
        <v>0.55964623921759504</v>
      </c>
      <c r="O46" s="305">
        <f t="shared" si="3"/>
        <v>1.0440420988558179E-4</v>
      </c>
      <c r="P46" s="306">
        <f t="shared" si="4"/>
        <v>4.6954148333449037E-5</v>
      </c>
      <c r="Q46" s="101"/>
    </row>
    <row r="47" spans="2:17" ht="14.1" customHeight="1">
      <c r="B47" s="211" t="s">
        <v>918</v>
      </c>
      <c r="C47" s="301">
        <v>7.4624999999999997E-2</v>
      </c>
      <c r="D47" s="302">
        <v>0</v>
      </c>
      <c r="E47" s="302">
        <v>0</v>
      </c>
      <c r="F47" s="301">
        <v>5.0749130000000003E-2</v>
      </c>
      <c r="G47" s="301">
        <v>4.9271000000000002E-2</v>
      </c>
      <c r="H47" s="303">
        <f t="shared" si="0"/>
        <v>2.3875869999999993E-2</v>
      </c>
      <c r="I47" s="42"/>
      <c r="J47" s="304">
        <v>4.0599303999999999E-3</v>
      </c>
      <c r="K47" s="303">
        <f t="shared" si="1"/>
        <v>1.9815939599999992E-2</v>
      </c>
      <c r="L47" s="42"/>
      <c r="M47" s="170">
        <f t="shared" si="2"/>
        <v>0.36154496091306815</v>
      </c>
      <c r="N47" s="301">
        <v>5.4356469281446197E-2</v>
      </c>
      <c r="O47" s="305">
        <f t="shared" si="3"/>
        <v>0</v>
      </c>
      <c r="P47" s="306">
        <f t="shared" si="4"/>
        <v>0</v>
      </c>
      <c r="Q47" s="101"/>
    </row>
    <row r="48" spans="2:17" ht="14.1" customHeight="1">
      <c r="B48" s="211" t="s">
        <v>919</v>
      </c>
      <c r="C48" s="301">
        <v>0.17910000000000001</v>
      </c>
      <c r="D48" s="302">
        <v>0</v>
      </c>
      <c r="E48" s="302">
        <v>0</v>
      </c>
      <c r="F48" s="301">
        <v>0.14831794000000001</v>
      </c>
      <c r="G48" s="301">
        <v>0.14399799999999999</v>
      </c>
      <c r="H48" s="303">
        <f t="shared" si="0"/>
        <v>3.078206E-2</v>
      </c>
      <c r="I48" s="42"/>
      <c r="J48" s="304">
        <v>1.8842871030241602E-2</v>
      </c>
      <c r="K48" s="303">
        <f t="shared" si="1"/>
        <v>1.1939188969758398E-2</v>
      </c>
      <c r="L48" s="42"/>
      <c r="M48" s="170">
        <f t="shared" si="2"/>
        <v>7.1423373075154797E-2</v>
      </c>
      <c r="N48" s="301">
        <v>0.298083863801479</v>
      </c>
      <c r="O48" s="305">
        <f t="shared" si="3"/>
        <v>0</v>
      </c>
      <c r="P48" s="306">
        <f t="shared" si="4"/>
        <v>0</v>
      </c>
      <c r="Q48" s="101"/>
    </row>
    <row r="49" spans="2:17" ht="14.1" customHeight="1">
      <c r="B49" s="211" t="s">
        <v>920</v>
      </c>
      <c r="C49" s="301">
        <v>4.9750000000000003E-2</v>
      </c>
      <c r="D49" s="302">
        <v>0</v>
      </c>
      <c r="E49" s="302">
        <v>0</v>
      </c>
      <c r="F49" s="301">
        <v>3.2325520000000003E-2</v>
      </c>
      <c r="G49" s="301">
        <v>3.1384000000000002E-2</v>
      </c>
      <c r="H49" s="303">
        <f t="shared" si="0"/>
        <v>1.7424479999999999E-2</v>
      </c>
      <c r="I49" s="42"/>
      <c r="J49" s="304">
        <v>2.5860416000000001E-3</v>
      </c>
      <c r="K49" s="303">
        <f t="shared" si="1"/>
        <v>1.4838438399999999E-2</v>
      </c>
      <c r="L49" s="42"/>
      <c r="M49" s="170">
        <f t="shared" si="2"/>
        <v>0.42502935188095392</v>
      </c>
      <c r="N49" s="301">
        <v>0.121537615980126</v>
      </c>
      <c r="O49" s="305">
        <f t="shared" si="3"/>
        <v>0</v>
      </c>
      <c r="P49" s="306">
        <f t="shared" si="4"/>
        <v>0</v>
      </c>
      <c r="Q49" s="101"/>
    </row>
    <row r="50" spans="2:17" ht="14.1" customHeight="1">
      <c r="B50" s="211" t="s">
        <v>921</v>
      </c>
      <c r="C50" s="301">
        <v>1.4161999999999999</v>
      </c>
      <c r="D50" s="302">
        <v>0</v>
      </c>
      <c r="E50" s="302">
        <v>0</v>
      </c>
      <c r="F50" s="301">
        <v>1.13418862</v>
      </c>
      <c r="G50" s="301">
        <v>1.101154</v>
      </c>
      <c r="H50" s="303">
        <f t="shared" si="0"/>
        <v>0.28201137999999992</v>
      </c>
      <c r="I50" s="42"/>
      <c r="J50" s="304">
        <v>9.0735089599999999E-2</v>
      </c>
      <c r="K50" s="303">
        <f t="shared" si="1"/>
        <v>0.19127629039999994</v>
      </c>
      <c r="L50" s="42"/>
      <c r="M50" s="170">
        <f t="shared" si="2"/>
        <v>0.15615363544759975</v>
      </c>
      <c r="N50" s="301">
        <v>1.98664128051221</v>
      </c>
      <c r="O50" s="305">
        <f t="shared" si="3"/>
        <v>0</v>
      </c>
      <c r="P50" s="306">
        <f t="shared" si="4"/>
        <v>0</v>
      </c>
      <c r="Q50" s="101"/>
    </row>
    <row r="51" spans="2:17" ht="14.1" customHeight="1">
      <c r="B51" s="211" t="s">
        <v>922</v>
      </c>
      <c r="C51" s="301">
        <v>0.14924999999999999</v>
      </c>
      <c r="D51" s="302">
        <v>0</v>
      </c>
      <c r="E51" s="302">
        <v>0</v>
      </c>
      <c r="F51" s="301">
        <v>0.10866294</v>
      </c>
      <c r="G51" s="301">
        <v>0.10549799999999999</v>
      </c>
      <c r="H51" s="303">
        <f t="shared" si="0"/>
        <v>4.0587059999999994E-2</v>
      </c>
      <c r="I51" s="42"/>
      <c r="J51" s="304">
        <v>8.6930351999999992E-3</v>
      </c>
      <c r="K51" s="303">
        <f t="shared" si="1"/>
        <v>3.1894024799999997E-2</v>
      </c>
      <c r="L51" s="42"/>
      <c r="M51" s="170">
        <f t="shared" si="2"/>
        <v>0.27177163110481312</v>
      </c>
      <c r="N51" s="301">
        <v>0.14202819392894001</v>
      </c>
      <c r="O51" s="305">
        <f t="shared" si="3"/>
        <v>0</v>
      </c>
      <c r="P51" s="306">
        <f t="shared" si="4"/>
        <v>0</v>
      </c>
      <c r="Q51" s="101"/>
    </row>
    <row r="52" spans="2:17" ht="14.1" customHeight="1">
      <c r="B52" s="211" t="s">
        <v>923</v>
      </c>
      <c r="C52" s="301">
        <v>0.32152066630853698</v>
      </c>
      <c r="D52" s="302">
        <v>0</v>
      </c>
      <c r="E52" s="302">
        <v>0</v>
      </c>
      <c r="F52" s="301">
        <v>0.26687197000000001</v>
      </c>
      <c r="G52" s="301">
        <v>0.25909900000000002</v>
      </c>
      <c r="H52" s="303">
        <f t="shared" si="0"/>
        <v>5.464869630853697E-2</v>
      </c>
      <c r="I52" s="42"/>
      <c r="J52" s="304">
        <v>2.6839244222092998E-2</v>
      </c>
      <c r="K52" s="303">
        <f t="shared" si="1"/>
        <v>2.7809452086443972E-2</v>
      </c>
      <c r="L52" s="42"/>
      <c r="M52" s="170">
        <f t="shared" si="2"/>
        <v>9.46829768148231E-2</v>
      </c>
      <c r="N52" s="301">
        <v>0.37172811250537402</v>
      </c>
      <c r="O52" s="305">
        <f t="shared" si="3"/>
        <v>0</v>
      </c>
      <c r="P52" s="306">
        <f t="shared" si="4"/>
        <v>0</v>
      </c>
      <c r="Q52" s="101"/>
    </row>
    <row r="53" spans="2:17" ht="14.1" customHeight="1">
      <c r="B53" s="211" t="s">
        <v>924</v>
      </c>
      <c r="C53" s="301">
        <v>0.14924999999999999</v>
      </c>
      <c r="D53" s="302">
        <v>0</v>
      </c>
      <c r="E53" s="302">
        <v>0</v>
      </c>
      <c r="F53" s="301">
        <v>7.8363429999999998E-2</v>
      </c>
      <c r="G53" s="301">
        <v>7.6080999999999996E-2</v>
      </c>
      <c r="H53" s="303">
        <f t="shared" si="0"/>
        <v>7.0886569999999996E-2</v>
      </c>
      <c r="I53" s="42"/>
      <c r="J53" s="304">
        <v>6.2690743999999996E-3</v>
      </c>
      <c r="K53" s="303">
        <f t="shared" si="1"/>
        <v>6.4617495599999991E-2</v>
      </c>
      <c r="L53" s="42"/>
      <c r="M53" s="170">
        <f t="shared" si="2"/>
        <v>0.76350683532413566</v>
      </c>
      <c r="N53" s="301">
        <v>0.110466373055842</v>
      </c>
      <c r="O53" s="305">
        <f t="shared" si="3"/>
        <v>0</v>
      </c>
      <c r="P53" s="306">
        <f t="shared" si="4"/>
        <v>0</v>
      </c>
      <c r="Q53" s="101"/>
    </row>
    <row r="54" spans="2:17" ht="14.1" customHeight="1">
      <c r="B54" s="211" t="s">
        <v>925</v>
      </c>
      <c r="C54" s="301">
        <v>0.44774999999999998</v>
      </c>
      <c r="D54" s="302">
        <v>0</v>
      </c>
      <c r="E54" s="302">
        <v>0</v>
      </c>
      <c r="F54" s="301">
        <v>0.42829357000000001</v>
      </c>
      <c r="G54" s="301">
        <v>0.41581899999999999</v>
      </c>
      <c r="H54" s="303">
        <f t="shared" si="0"/>
        <v>1.9456429999999969E-2</v>
      </c>
      <c r="I54" s="42"/>
      <c r="J54" s="304">
        <v>7.5804155739517695E-2</v>
      </c>
      <c r="K54" s="303">
        <f t="shared" si="1"/>
        <v>-5.6347725739517726E-2</v>
      </c>
      <c r="L54" s="42"/>
      <c r="M54" s="170">
        <f t="shared" si="2"/>
        <v>-0.11177936908335562</v>
      </c>
      <c r="N54" s="301">
        <v>0.77852491486974595</v>
      </c>
      <c r="O54" s="305">
        <f t="shared" si="3"/>
        <v>1.4523688880112856E-4</v>
      </c>
      <c r="P54" s="306">
        <f t="shared" si="4"/>
        <v>1.8146808034317133E-4</v>
      </c>
      <c r="Q54" s="101"/>
    </row>
    <row r="55" spans="2:17" ht="14.1" customHeight="1">
      <c r="B55" s="211" t="s">
        <v>926</v>
      </c>
      <c r="C55" s="301">
        <v>0.19900000000000001</v>
      </c>
      <c r="D55" s="302">
        <v>0</v>
      </c>
      <c r="E55" s="302">
        <v>0</v>
      </c>
      <c r="F55" s="301">
        <v>0.14060015000000001</v>
      </c>
      <c r="G55" s="301">
        <v>0.13650499999999999</v>
      </c>
      <c r="H55" s="303">
        <f t="shared" si="0"/>
        <v>5.8399850000000003E-2</v>
      </c>
      <c r="I55" s="42"/>
      <c r="J55" s="304">
        <v>2.9140658194010901E-2</v>
      </c>
      <c r="K55" s="303">
        <f t="shared" si="1"/>
        <v>2.9259191805989102E-2</v>
      </c>
      <c r="L55" s="42"/>
      <c r="M55" s="170">
        <f t="shared" si="2"/>
        <v>0.17237570692220539</v>
      </c>
      <c r="N55" s="301">
        <v>0.28756325684377998</v>
      </c>
      <c r="O55" s="305">
        <f t="shared" si="3"/>
        <v>0</v>
      </c>
      <c r="P55" s="306">
        <f t="shared" si="4"/>
        <v>0</v>
      </c>
      <c r="Q55" s="101"/>
    </row>
    <row r="56" spans="2:17" ht="14.1" customHeight="1">
      <c r="B56" s="211" t="s">
        <v>927</v>
      </c>
      <c r="C56" s="301">
        <v>9.9500000000000005E-2</v>
      </c>
      <c r="D56" s="302">
        <v>0</v>
      </c>
      <c r="E56" s="302">
        <v>0</v>
      </c>
      <c r="F56" s="301">
        <v>6.3971239999999999E-2</v>
      </c>
      <c r="G56" s="301">
        <v>6.2107999999999997E-2</v>
      </c>
      <c r="H56" s="303">
        <f t="shared" si="0"/>
        <v>3.5528760000000006E-2</v>
      </c>
      <c r="I56" s="42"/>
      <c r="J56" s="304">
        <v>5.1176991999999999E-3</v>
      </c>
      <c r="K56" s="303">
        <f t="shared" si="1"/>
        <v>3.0411060800000007E-2</v>
      </c>
      <c r="L56" s="42"/>
      <c r="M56" s="170">
        <f t="shared" si="2"/>
        <v>0.44017264054330718</v>
      </c>
      <c r="N56" s="301">
        <v>0.101699200591093</v>
      </c>
      <c r="O56" s="305">
        <f t="shared" si="3"/>
        <v>0</v>
      </c>
      <c r="P56" s="306">
        <f t="shared" si="4"/>
        <v>0</v>
      </c>
      <c r="Q56" s="101"/>
    </row>
    <row r="57" spans="2:17" ht="14.1" customHeight="1">
      <c r="B57" s="211" t="s">
        <v>928</v>
      </c>
      <c r="C57" s="301">
        <v>9.9500000000000005E-2</v>
      </c>
      <c r="D57" s="302">
        <v>0</v>
      </c>
      <c r="E57" s="302">
        <v>0</v>
      </c>
      <c r="F57" s="301">
        <v>6.7638039999999996E-2</v>
      </c>
      <c r="G57" s="301">
        <v>6.5668000000000004E-2</v>
      </c>
      <c r="H57" s="303">
        <f t="shared" si="0"/>
        <v>3.1861960000000009E-2</v>
      </c>
      <c r="I57" s="42"/>
      <c r="J57" s="304">
        <v>5.4110432E-3</v>
      </c>
      <c r="K57" s="303">
        <f t="shared" si="1"/>
        <v>2.6450916800000009E-2</v>
      </c>
      <c r="L57" s="42"/>
      <c r="M57" s="170">
        <f t="shared" si="2"/>
        <v>0.3620978613459177</v>
      </c>
      <c r="N57" s="301">
        <v>0.15079536639368901</v>
      </c>
      <c r="O57" s="305">
        <f t="shared" si="3"/>
        <v>0</v>
      </c>
      <c r="P57" s="306">
        <f t="shared" si="4"/>
        <v>0</v>
      </c>
      <c r="Q57" s="101"/>
    </row>
    <row r="58" spans="2:17" ht="14.1" customHeight="1">
      <c r="B58" s="211" t="s">
        <v>929</v>
      </c>
      <c r="C58" s="301">
        <v>5.9700000000000003E-2</v>
      </c>
      <c r="D58" s="302">
        <v>0</v>
      </c>
      <c r="E58" s="302">
        <v>0</v>
      </c>
      <c r="F58" s="301">
        <v>3.4136260000000002E-2</v>
      </c>
      <c r="G58" s="301">
        <v>3.3141999999999998E-2</v>
      </c>
      <c r="H58" s="303">
        <f t="shared" si="0"/>
        <v>2.5563740000000001E-2</v>
      </c>
      <c r="I58" s="42"/>
      <c r="J58" s="304">
        <v>2.7309007999999999E-3</v>
      </c>
      <c r="K58" s="303">
        <f t="shared" si="1"/>
        <v>2.2832839200000003E-2</v>
      </c>
      <c r="L58" s="42"/>
      <c r="M58" s="170">
        <f t="shared" si="2"/>
        <v>0.61932730116825274</v>
      </c>
      <c r="N58" s="301">
        <v>0.101699200591093</v>
      </c>
      <c r="O58" s="305">
        <f t="shared" si="3"/>
        <v>0</v>
      </c>
      <c r="P58" s="306">
        <f t="shared" si="4"/>
        <v>0</v>
      </c>
      <c r="Q58" s="101"/>
    </row>
    <row r="59" spans="2:17" ht="14.1" customHeight="1">
      <c r="B59" s="211" t="s">
        <v>930</v>
      </c>
      <c r="C59" s="301">
        <v>3.9800000000000002E-2</v>
      </c>
      <c r="D59" s="302">
        <v>0</v>
      </c>
      <c r="E59" s="302">
        <v>0</v>
      </c>
      <c r="F59" s="301">
        <v>2.220577E-2</v>
      </c>
      <c r="G59" s="301">
        <v>2.1558999999999998E-2</v>
      </c>
      <c r="H59" s="303">
        <f t="shared" si="0"/>
        <v>1.7594230000000002E-2</v>
      </c>
      <c r="I59" s="42"/>
      <c r="J59" s="304">
        <v>1.7764616E-3</v>
      </c>
      <c r="K59" s="303">
        <f t="shared" si="1"/>
        <v>1.5817768400000001E-2</v>
      </c>
      <c r="L59" s="42"/>
      <c r="M59" s="170">
        <f t="shared" si="2"/>
        <v>0.65956199005266891</v>
      </c>
      <c r="N59" s="301">
        <v>7.1890814210944995E-2</v>
      </c>
      <c r="O59" s="305">
        <f t="shared" si="3"/>
        <v>0</v>
      </c>
      <c r="P59" s="306">
        <f t="shared" si="4"/>
        <v>0</v>
      </c>
      <c r="Q59" s="101"/>
    </row>
    <row r="60" spans="2:17" ht="14.1" customHeight="1">
      <c r="B60" s="211" t="s">
        <v>931</v>
      </c>
      <c r="C60" s="301">
        <v>0.157329204316667</v>
      </c>
      <c r="D60" s="302">
        <v>0</v>
      </c>
      <c r="E60" s="302">
        <v>0</v>
      </c>
      <c r="F60" s="301">
        <v>0.10604159000000001</v>
      </c>
      <c r="G60" s="301">
        <v>0.102953</v>
      </c>
      <c r="H60" s="303">
        <f t="shared" si="0"/>
        <v>5.1287614316666993E-2</v>
      </c>
      <c r="I60" s="42"/>
      <c r="J60" s="304">
        <v>8.4833271999999998E-3</v>
      </c>
      <c r="K60" s="303">
        <f t="shared" si="1"/>
        <v>4.2804287116666992E-2</v>
      </c>
      <c r="L60" s="42"/>
      <c r="M60" s="170">
        <f t="shared" si="2"/>
        <v>0.3737552330373306</v>
      </c>
      <c r="N60" s="301">
        <v>0.24898769799888301</v>
      </c>
      <c r="O60" s="305">
        <f t="shared" si="3"/>
        <v>0</v>
      </c>
      <c r="P60" s="306">
        <f t="shared" si="4"/>
        <v>0</v>
      </c>
      <c r="Q60" s="101"/>
    </row>
    <row r="61" spans="2:17" ht="14.1" customHeight="1">
      <c r="B61" s="211" t="s">
        <v>932</v>
      </c>
      <c r="C61" s="301">
        <v>4.9750000000000003E-2</v>
      </c>
      <c r="D61" s="302">
        <v>0</v>
      </c>
      <c r="E61" s="302">
        <v>0</v>
      </c>
      <c r="F61" s="301">
        <v>1.3644409999999999E-2</v>
      </c>
      <c r="G61" s="301">
        <v>1.3247E-2</v>
      </c>
      <c r="H61" s="303">
        <f t="shared" si="0"/>
        <v>3.6105590000000007E-2</v>
      </c>
      <c r="I61" s="42"/>
      <c r="J61" s="304">
        <v>1.0915528E-3</v>
      </c>
      <c r="K61" s="303">
        <f t="shared" si="1"/>
        <v>3.5014037200000007E-2</v>
      </c>
      <c r="L61" s="42"/>
      <c r="M61" s="170">
        <f t="shared" si="2"/>
        <v>2.376094299043698</v>
      </c>
      <c r="N61" s="301">
        <v>4.7342731309646703E-2</v>
      </c>
      <c r="O61" s="305">
        <f t="shared" si="3"/>
        <v>0</v>
      </c>
      <c r="P61" s="306">
        <f t="shared" si="4"/>
        <v>0</v>
      </c>
      <c r="Q61" s="101"/>
    </row>
    <row r="62" spans="2:17" ht="14.1" customHeight="1">
      <c r="B62" s="211" t="s">
        <v>933</v>
      </c>
      <c r="C62" s="301">
        <v>0.33167618135416599</v>
      </c>
      <c r="D62" s="302">
        <v>0</v>
      </c>
      <c r="E62" s="302">
        <v>0</v>
      </c>
      <c r="F62" s="301">
        <v>0.32504224999999998</v>
      </c>
      <c r="G62" s="301">
        <v>0.31557499999999999</v>
      </c>
      <c r="H62" s="303">
        <f t="shared" si="0"/>
        <v>6.6339313541660117E-3</v>
      </c>
      <c r="I62" s="42"/>
      <c r="J62" s="304">
        <v>2.600338E-2</v>
      </c>
      <c r="K62" s="303">
        <f t="shared" si="1"/>
        <v>-1.9369448645833988E-2</v>
      </c>
      <c r="L62" s="42"/>
      <c r="M62" s="170">
        <f t="shared" si="2"/>
        <v>-5.5176441438208441E-2</v>
      </c>
      <c r="N62" s="301">
        <v>0.93984088822113399</v>
      </c>
      <c r="O62" s="305">
        <f t="shared" si="3"/>
        <v>1.7533101891307399E-4</v>
      </c>
      <c r="P62" s="306">
        <f t="shared" si="4"/>
        <v>5.3378471282923964E-5</v>
      </c>
      <c r="Q62" s="101"/>
    </row>
    <row r="63" spans="2:17" ht="14.1" customHeight="1">
      <c r="B63" s="211" t="s">
        <v>934</v>
      </c>
      <c r="C63" s="301">
        <v>1.4550000000000001</v>
      </c>
      <c r="D63" s="302">
        <v>0</v>
      </c>
      <c r="E63" s="302">
        <v>0</v>
      </c>
      <c r="F63" s="301">
        <v>0.98325859999999998</v>
      </c>
      <c r="G63" s="301">
        <v>0.95462000000000002</v>
      </c>
      <c r="H63" s="303">
        <f t="shared" si="0"/>
        <v>0.47174140000000009</v>
      </c>
      <c r="I63" s="42"/>
      <c r="J63" s="304">
        <v>0.13283327823166899</v>
      </c>
      <c r="K63" s="303">
        <f t="shared" si="1"/>
        <v>0.33890812176833107</v>
      </c>
      <c r="L63" s="42"/>
      <c r="M63" s="170">
        <f t="shared" si="2"/>
        <v>0.30365611324517083</v>
      </c>
      <c r="N63" s="301">
        <v>1.5851047816266901</v>
      </c>
      <c r="O63" s="305">
        <f t="shared" si="3"/>
        <v>0</v>
      </c>
      <c r="P63" s="306">
        <f t="shared" si="4"/>
        <v>0</v>
      </c>
      <c r="Q63" s="101"/>
    </row>
    <row r="64" spans="2:17" ht="14.1" customHeight="1">
      <c r="B64" s="211" t="s">
        <v>935</v>
      </c>
      <c r="C64" s="301">
        <v>5.7709999999999997E-2</v>
      </c>
      <c r="D64" s="302">
        <v>0</v>
      </c>
      <c r="E64" s="302">
        <v>0</v>
      </c>
      <c r="F64" s="301">
        <v>4.5627969999999997E-2</v>
      </c>
      <c r="G64" s="301">
        <v>4.4298999999999998E-2</v>
      </c>
      <c r="H64" s="303">
        <f t="shared" si="0"/>
        <v>1.2082030000000001E-2</v>
      </c>
      <c r="I64" s="42"/>
      <c r="J64" s="304">
        <v>3.6502376E-3</v>
      </c>
      <c r="K64" s="303">
        <f t="shared" si="1"/>
        <v>8.4317924000000006E-3</v>
      </c>
      <c r="L64" s="42"/>
      <c r="M64" s="170">
        <f t="shared" si="2"/>
        <v>0.17110590686338195</v>
      </c>
      <c r="N64" s="301">
        <v>4.7342731309646703E-2</v>
      </c>
      <c r="O64" s="305">
        <f t="shared" si="3"/>
        <v>0</v>
      </c>
      <c r="P64" s="306">
        <f t="shared" si="4"/>
        <v>0</v>
      </c>
      <c r="Q64" s="101"/>
    </row>
    <row r="65" spans="2:17" ht="14.1" customHeight="1">
      <c r="B65" s="211" t="s">
        <v>936</v>
      </c>
      <c r="C65" s="301">
        <v>0.15689473761337999</v>
      </c>
      <c r="D65" s="302">
        <v>0</v>
      </c>
      <c r="E65" s="302">
        <v>0</v>
      </c>
      <c r="F65" s="301">
        <v>0.23633659000000001</v>
      </c>
      <c r="G65" s="301">
        <v>0.22945299999999999</v>
      </c>
      <c r="H65" s="303">
        <f t="shared" si="0"/>
        <v>-7.9441852386620021E-2</v>
      </c>
      <c r="I65" s="42"/>
      <c r="J65" s="304">
        <v>2.4511627021474799E-2</v>
      </c>
      <c r="K65" s="303">
        <f t="shared" si="1"/>
        <v>-0.10395347940809482</v>
      </c>
      <c r="L65" s="42"/>
      <c r="M65" s="170">
        <f t="shared" si="2"/>
        <v>-0.39852095059379555</v>
      </c>
      <c r="N65" s="301">
        <v>0.53304408585676299</v>
      </c>
      <c r="O65" s="305">
        <f t="shared" si="3"/>
        <v>9.9441473413385329E-5</v>
      </c>
      <c r="P65" s="306">
        <f t="shared" si="4"/>
        <v>1.5793190201267341E-3</v>
      </c>
      <c r="Q65" s="101"/>
    </row>
    <row r="66" spans="2:17" ht="14.1" customHeight="1">
      <c r="B66" s="211" t="s">
        <v>937</v>
      </c>
      <c r="C66" s="301">
        <v>2.3879999999999998E-2</v>
      </c>
      <c r="D66" s="302">
        <v>0</v>
      </c>
      <c r="E66" s="302">
        <v>0</v>
      </c>
      <c r="F66" s="301">
        <v>2.5170109999999999E-2</v>
      </c>
      <c r="G66" s="301">
        <v>2.4437E-2</v>
      </c>
      <c r="H66" s="303">
        <f t="shared" si="0"/>
        <v>-1.2901100000000006E-3</v>
      </c>
      <c r="I66" s="42"/>
      <c r="J66" s="304">
        <v>2.0136087999999999E-3</v>
      </c>
      <c r="K66" s="303">
        <f t="shared" si="1"/>
        <v>-3.3037188000000005E-3</v>
      </c>
      <c r="L66" s="42"/>
      <c r="M66" s="170">
        <f t="shared" si="2"/>
        <v>-0.12153299643461588</v>
      </c>
      <c r="N66" s="301">
        <v>6.6630510732095305E-2</v>
      </c>
      <c r="O66" s="305">
        <f t="shared" si="3"/>
        <v>1.2430184176673153E-5</v>
      </c>
      <c r="P66" s="306">
        <f t="shared" si="4"/>
        <v>1.8359716677318502E-5</v>
      </c>
      <c r="Q66" s="101"/>
    </row>
    <row r="67" spans="2:17" ht="14.1" customHeight="1">
      <c r="B67" s="211" t="s">
        <v>938</v>
      </c>
      <c r="C67" s="301">
        <v>8.8742316774193503E-2</v>
      </c>
      <c r="D67" s="302">
        <v>0</v>
      </c>
      <c r="E67" s="302">
        <v>0</v>
      </c>
      <c r="F67" s="301">
        <v>0.124321</v>
      </c>
      <c r="G67" s="301">
        <v>0.1207</v>
      </c>
      <c r="H67" s="303">
        <f t="shared" si="0"/>
        <v>-3.5578683225806498E-2</v>
      </c>
      <c r="I67" s="42"/>
      <c r="J67" s="304">
        <v>9.9456800000000001E-3</v>
      </c>
      <c r="K67" s="303">
        <f t="shared" si="1"/>
        <v>-4.5524363225806497E-2</v>
      </c>
      <c r="L67" s="42"/>
      <c r="M67" s="170">
        <f t="shared" si="2"/>
        <v>-0.3390592753601005</v>
      </c>
      <c r="N67" s="301">
        <v>0.243727394520033</v>
      </c>
      <c r="O67" s="305">
        <f t="shared" si="3"/>
        <v>4.5468305277830778E-5</v>
      </c>
      <c r="P67" s="306">
        <f t="shared" si="4"/>
        <v>5.2270905824038322E-4</v>
      </c>
      <c r="Q67" s="101"/>
    </row>
    <row r="68" spans="2:17" ht="14.1" customHeight="1">
      <c r="B68" s="211" t="s">
        <v>939</v>
      </c>
      <c r="C68" s="301">
        <v>9.9500000000000005E-3</v>
      </c>
      <c r="D68" s="302">
        <v>0</v>
      </c>
      <c r="E68" s="302">
        <v>0</v>
      </c>
      <c r="F68" s="301">
        <v>2.8057199999999998E-3</v>
      </c>
      <c r="G68" s="301">
        <v>2.7239999999999999E-3</v>
      </c>
      <c r="H68" s="303">
        <f t="shared" si="0"/>
        <v>7.1442800000000011E-3</v>
      </c>
      <c r="I68" s="42"/>
      <c r="J68" s="304">
        <v>2.244576E-4</v>
      </c>
      <c r="K68" s="303">
        <f t="shared" si="1"/>
        <v>6.919822400000001E-3</v>
      </c>
      <c r="L68" s="42"/>
      <c r="M68" s="170">
        <f t="shared" si="2"/>
        <v>2.2836359162578459</v>
      </c>
      <c r="N68" s="301">
        <v>2.10412139153985E-2</v>
      </c>
      <c r="O68" s="305">
        <f t="shared" si="3"/>
        <v>0</v>
      </c>
      <c r="P68" s="306">
        <f t="shared" si="4"/>
        <v>0</v>
      </c>
      <c r="Q68" s="101"/>
    </row>
    <row r="69" spans="2:17" ht="14.1" customHeight="1">
      <c r="B69" s="211" t="s">
        <v>940</v>
      </c>
      <c r="C69" s="301">
        <v>0.37809999999999999</v>
      </c>
      <c r="D69" s="302">
        <v>0</v>
      </c>
      <c r="E69" s="302">
        <v>0</v>
      </c>
      <c r="F69" s="301">
        <v>0.23386871000000001</v>
      </c>
      <c r="G69" s="301">
        <v>0.22705700000000001</v>
      </c>
      <c r="H69" s="303">
        <f t="shared" si="0"/>
        <v>0.14423128999999998</v>
      </c>
      <c r="I69" s="42"/>
      <c r="J69" s="304">
        <v>1.8709496799999999E-2</v>
      </c>
      <c r="K69" s="303">
        <f t="shared" si="1"/>
        <v>0.12552179319999998</v>
      </c>
      <c r="L69" s="42"/>
      <c r="M69" s="170">
        <f t="shared" si="2"/>
        <v>0.49696208865475244</v>
      </c>
      <c r="N69" s="301">
        <v>0.40328993337847202</v>
      </c>
      <c r="O69" s="305">
        <f t="shared" si="3"/>
        <v>0</v>
      </c>
      <c r="P69" s="306">
        <f t="shared" si="4"/>
        <v>0</v>
      </c>
      <c r="Q69" s="101"/>
    </row>
    <row r="70" spans="2:17" ht="14.1" customHeight="1">
      <c r="B70" s="211" t="s">
        <v>941</v>
      </c>
      <c r="C70" s="301">
        <v>0.24545502951562501</v>
      </c>
      <c r="D70" s="302">
        <v>0</v>
      </c>
      <c r="E70" s="302">
        <v>0</v>
      </c>
      <c r="F70" s="301">
        <v>0.10592005</v>
      </c>
      <c r="G70" s="301">
        <v>0.102835</v>
      </c>
      <c r="H70" s="303">
        <f t="shared" si="0"/>
        <v>0.13953497951562499</v>
      </c>
      <c r="I70" s="42"/>
      <c r="J70" s="304">
        <v>8.4736039999999992E-3</v>
      </c>
      <c r="K70" s="303">
        <f t="shared" si="1"/>
        <v>0.13106137551562499</v>
      </c>
      <c r="L70" s="42"/>
      <c r="M70" s="170">
        <f t="shared" si="2"/>
        <v>1.145704948944327</v>
      </c>
      <c r="N70" s="301">
        <v>0.208658704661035</v>
      </c>
      <c r="O70" s="305">
        <f t="shared" si="3"/>
        <v>0</v>
      </c>
      <c r="P70" s="306">
        <f t="shared" si="4"/>
        <v>0</v>
      </c>
      <c r="Q70" s="101"/>
    </row>
    <row r="71" spans="2:17" ht="14.1" customHeight="1">
      <c r="B71" s="211" t="s">
        <v>942</v>
      </c>
      <c r="C71" s="301">
        <v>0.194025</v>
      </c>
      <c r="D71" s="302">
        <v>0</v>
      </c>
      <c r="E71" s="302">
        <v>0</v>
      </c>
      <c r="F71" s="301">
        <v>5.9298129999999998E-2</v>
      </c>
      <c r="G71" s="301">
        <v>5.7570999999999997E-2</v>
      </c>
      <c r="H71" s="303">
        <f t="shared" si="0"/>
        <v>0.13472687</v>
      </c>
      <c r="I71" s="42"/>
      <c r="J71" s="304">
        <v>4.7438504000000001E-3</v>
      </c>
      <c r="K71" s="303">
        <f t="shared" si="1"/>
        <v>0.1299830196</v>
      </c>
      <c r="L71" s="42"/>
      <c r="M71" s="170">
        <f t="shared" si="2"/>
        <v>2.0296533428251071</v>
      </c>
      <c r="N71" s="301">
        <v>0.21742587712578501</v>
      </c>
      <c r="O71" s="305">
        <f t="shared" si="3"/>
        <v>0</v>
      </c>
      <c r="P71" s="306">
        <f t="shared" si="4"/>
        <v>0</v>
      </c>
      <c r="Q71" s="101"/>
    </row>
    <row r="72" spans="2:17" ht="14.1" customHeight="1">
      <c r="B72" s="211" t="s">
        <v>943</v>
      </c>
      <c r="C72" s="301">
        <v>2.5870000000000001E-2</v>
      </c>
      <c r="D72" s="302">
        <v>0</v>
      </c>
      <c r="E72" s="302">
        <v>0</v>
      </c>
      <c r="F72" s="301">
        <v>1.0087820000000001E-2</v>
      </c>
      <c r="G72" s="301">
        <v>9.7940000000000006E-3</v>
      </c>
      <c r="H72" s="303">
        <f t="shared" si="0"/>
        <v>1.578218E-2</v>
      </c>
      <c r="I72" s="42"/>
      <c r="J72" s="304">
        <v>1.26038303100195E-3</v>
      </c>
      <c r="K72" s="303">
        <f t="shared" si="1"/>
        <v>1.452179696899805E-2</v>
      </c>
      <c r="L72" s="42"/>
      <c r="M72" s="170">
        <f t="shared" si="2"/>
        <v>1.279656076766182</v>
      </c>
      <c r="N72" s="301">
        <v>5.7863338267346E-2</v>
      </c>
      <c r="O72" s="305">
        <f t="shared" si="3"/>
        <v>0</v>
      </c>
      <c r="P72" s="306">
        <f t="shared" si="4"/>
        <v>0</v>
      </c>
      <c r="Q72" s="101"/>
    </row>
    <row r="73" spans="2:17" ht="14.1" customHeight="1">
      <c r="B73" s="211" t="s">
        <v>944</v>
      </c>
      <c r="C73" s="301">
        <v>2.1464877813999999</v>
      </c>
      <c r="D73" s="302">
        <v>0</v>
      </c>
      <c r="E73" s="302">
        <v>0</v>
      </c>
      <c r="F73" s="301">
        <v>2.31300302</v>
      </c>
      <c r="G73" s="301">
        <v>2.2456339999999999</v>
      </c>
      <c r="H73" s="303">
        <f t="shared" si="0"/>
        <v>-0.16651523860000017</v>
      </c>
      <c r="I73" s="42"/>
      <c r="J73" s="304">
        <v>0.18504024159999999</v>
      </c>
      <c r="K73" s="303">
        <f t="shared" si="1"/>
        <v>-0.35155548020000016</v>
      </c>
      <c r="L73" s="42"/>
      <c r="M73" s="170">
        <f t="shared" si="2"/>
        <v>-0.14073234263157974</v>
      </c>
      <c r="N73" s="301">
        <v>3.88383989596718</v>
      </c>
      <c r="O73" s="305">
        <f t="shared" si="3"/>
        <v>7.2454562765836088E-4</v>
      </c>
      <c r="P73" s="306">
        <f t="shared" si="4"/>
        <v>1.4350055277031063E-3</v>
      </c>
      <c r="Q73" s="101"/>
    </row>
    <row r="74" spans="2:17" ht="14.1" customHeight="1">
      <c r="B74" s="211" t="s">
        <v>945</v>
      </c>
      <c r="C74" s="301">
        <v>0.96797436615263099</v>
      </c>
      <c r="D74" s="302">
        <v>0</v>
      </c>
      <c r="E74" s="302">
        <v>0</v>
      </c>
      <c r="F74" s="301">
        <v>0.53894337999999997</v>
      </c>
      <c r="G74" s="301">
        <v>0.52324599999999999</v>
      </c>
      <c r="H74" s="303">
        <f t="shared" si="0"/>
        <v>0.42903098615263102</v>
      </c>
      <c r="I74" s="42"/>
      <c r="J74" s="304">
        <v>7.73467264523717E-2</v>
      </c>
      <c r="K74" s="303">
        <f t="shared" si="1"/>
        <v>0.35168425970025929</v>
      </c>
      <c r="L74" s="42"/>
      <c r="M74" s="170">
        <f t="shared" si="2"/>
        <v>0.57064725852034792</v>
      </c>
      <c r="N74" s="301">
        <v>1.3628485813783</v>
      </c>
      <c r="O74" s="305">
        <f t="shared" si="3"/>
        <v>0</v>
      </c>
      <c r="P74" s="306">
        <f t="shared" si="4"/>
        <v>0</v>
      </c>
      <c r="Q74" s="101"/>
    </row>
    <row r="75" spans="2:17" ht="14.1" customHeight="1">
      <c r="B75" s="211" t="s">
        <v>946</v>
      </c>
      <c r="C75" s="301">
        <v>0.35696608612777803</v>
      </c>
      <c r="D75" s="302">
        <v>0</v>
      </c>
      <c r="E75" s="302">
        <v>0</v>
      </c>
      <c r="F75" s="301">
        <v>0.48482203000000001</v>
      </c>
      <c r="G75" s="301">
        <v>0.47070099999999998</v>
      </c>
      <c r="H75" s="303">
        <f t="shared" si="0"/>
        <v>-0.12785594387222199</v>
      </c>
      <c r="I75" s="42"/>
      <c r="J75" s="304">
        <v>3.87857624E-2</v>
      </c>
      <c r="K75" s="303">
        <f t="shared" si="1"/>
        <v>-0.166641706272222</v>
      </c>
      <c r="L75" s="42"/>
      <c r="M75" s="170">
        <f t="shared" si="2"/>
        <v>-0.31825673469908811</v>
      </c>
      <c r="N75" s="301">
        <v>0.55934560325101101</v>
      </c>
      <c r="O75" s="305">
        <f t="shared" si="3"/>
        <v>1.0434812506207206E-4</v>
      </c>
      <c r="P75" s="306">
        <f t="shared" si="4"/>
        <v>1.0569144979578741E-3</v>
      </c>
      <c r="Q75" s="101"/>
    </row>
    <row r="76" spans="2:17" ht="14.1" customHeight="1">
      <c r="B76" s="211" t="s">
        <v>947</v>
      </c>
      <c r="C76" s="301">
        <v>0.290271937281395</v>
      </c>
      <c r="D76" s="302">
        <v>0</v>
      </c>
      <c r="E76" s="302">
        <v>0</v>
      </c>
      <c r="F76" s="301">
        <v>0.29268170999999998</v>
      </c>
      <c r="G76" s="301">
        <v>0.28415699999999999</v>
      </c>
      <c r="H76" s="303">
        <f t="shared" si="0"/>
        <v>-2.4097727186049855E-3</v>
      </c>
      <c r="I76" s="42"/>
      <c r="J76" s="304">
        <v>2.34145368E-2</v>
      </c>
      <c r="K76" s="303">
        <f t="shared" si="1"/>
        <v>-2.5824309518604985E-2</v>
      </c>
      <c r="L76" s="42"/>
      <c r="M76" s="170">
        <f t="shared" si="2"/>
        <v>-8.1697615141076041E-2</v>
      </c>
      <c r="N76" s="301">
        <v>0.39452276091372201</v>
      </c>
      <c r="O76" s="305">
        <f t="shared" si="3"/>
        <v>7.3599774730301529E-5</v>
      </c>
      <c r="P76" s="306">
        <f t="shared" si="4"/>
        <v>4.9124171997014368E-5</v>
      </c>
      <c r="Q76" s="101"/>
    </row>
    <row r="77" spans="2:17" ht="14.1" customHeight="1">
      <c r="B77" s="211" t="s">
        <v>948</v>
      </c>
      <c r="C77" s="301">
        <v>0.39800000000000002</v>
      </c>
      <c r="D77" s="302">
        <v>0</v>
      </c>
      <c r="E77" s="302">
        <v>0</v>
      </c>
      <c r="F77" s="301">
        <v>0.37547826000000001</v>
      </c>
      <c r="G77" s="301">
        <v>0.36454199999999998</v>
      </c>
      <c r="H77" s="303">
        <f t="shared" ref="H77:H140" si="5">+C77+D77-E77-F77</f>
        <v>2.2521740000000012E-2</v>
      </c>
      <c r="I77" s="42"/>
      <c r="J77" s="304">
        <v>3.9507944557746102E-2</v>
      </c>
      <c r="K77" s="303">
        <f t="shared" ref="K77:K140" si="6">+H77-J77</f>
        <v>-1.698620455774609E-2</v>
      </c>
      <c r="L77" s="42"/>
      <c r="M77" s="170">
        <f t="shared" ref="M77:M140" si="7">+IF(ISERROR(K77/(F77+J77)),0,K77/(F77+J77))</f>
        <v>-4.0931974054049379E-2</v>
      </c>
      <c r="N77" s="301">
        <v>0.66104480384210396</v>
      </c>
      <c r="O77" s="305">
        <f t="shared" ref="O77:O140" si="8">IF(K77&lt;0,N77/$N$263,0)</f>
        <v>1.2332051143699427E-4</v>
      </c>
      <c r="P77" s="306">
        <f t="shared" ref="P77:P140" si="9">(M77^2*O77)*100</f>
        <v>2.0661445285032961E-5</v>
      </c>
      <c r="Q77" s="101"/>
    </row>
    <row r="78" spans="2:17" ht="14.1" customHeight="1">
      <c r="B78" s="211" t="s">
        <v>949</v>
      </c>
      <c r="C78" s="301">
        <v>7.6745781752631595E-2</v>
      </c>
      <c r="D78" s="302">
        <v>0</v>
      </c>
      <c r="E78" s="302">
        <v>0</v>
      </c>
      <c r="F78" s="301">
        <v>0.14153436</v>
      </c>
      <c r="G78" s="301">
        <v>0.13741200000000001</v>
      </c>
      <c r="H78" s="303">
        <f t="shared" si="5"/>
        <v>-6.4788578247368403E-2</v>
      </c>
      <c r="I78" s="42"/>
      <c r="J78" s="304">
        <v>1.1322748800000001E-2</v>
      </c>
      <c r="K78" s="303">
        <f t="shared" si="6"/>
        <v>-7.6111327047368407E-2</v>
      </c>
      <c r="L78" s="42"/>
      <c r="M78" s="170">
        <f t="shared" si="7"/>
        <v>-0.49792468040824545</v>
      </c>
      <c r="N78" s="301">
        <v>0.34893346409702602</v>
      </c>
      <c r="O78" s="305">
        <f t="shared" si="8"/>
        <v>6.5094911872577946E-5</v>
      </c>
      <c r="P78" s="306">
        <f t="shared" si="9"/>
        <v>1.6138915582834129E-3</v>
      </c>
      <c r="Q78" s="101"/>
    </row>
    <row r="79" spans="2:17" ht="14.1" customHeight="1">
      <c r="B79" s="211" t="s">
        <v>950</v>
      </c>
      <c r="C79" s="301">
        <v>0.18905</v>
      </c>
      <c r="D79" s="302">
        <v>0</v>
      </c>
      <c r="E79" s="302">
        <v>0</v>
      </c>
      <c r="F79" s="301">
        <v>0.18409602</v>
      </c>
      <c r="G79" s="301">
        <v>0.178734</v>
      </c>
      <c r="H79" s="303">
        <f t="shared" si="5"/>
        <v>4.9539799999999967E-3</v>
      </c>
      <c r="I79" s="42"/>
      <c r="J79" s="304">
        <v>1.47276816E-2</v>
      </c>
      <c r="K79" s="303">
        <f t="shared" si="6"/>
        <v>-9.7737016000000038E-3</v>
      </c>
      <c r="L79" s="42"/>
      <c r="M79" s="170">
        <f t="shared" si="7"/>
        <v>-4.9157628196979525E-2</v>
      </c>
      <c r="N79" s="301">
        <v>0.55233186527921097</v>
      </c>
      <c r="O79" s="305">
        <f t="shared" si="8"/>
        <v>1.0303968462242216E-4</v>
      </c>
      <c r="P79" s="306">
        <f t="shared" si="9"/>
        <v>2.4899255502028761E-5</v>
      </c>
      <c r="Q79" s="101"/>
    </row>
    <row r="80" spans="2:17" ht="14.1" customHeight="1">
      <c r="B80" s="211" t="s">
        <v>951</v>
      </c>
      <c r="C80" s="301">
        <v>0</v>
      </c>
      <c r="D80" s="302">
        <v>0</v>
      </c>
      <c r="E80" s="302">
        <v>0</v>
      </c>
      <c r="F80" s="301">
        <v>0.11742515000000001</v>
      </c>
      <c r="G80" s="301">
        <v>0.114005</v>
      </c>
      <c r="H80" s="303">
        <f t="shared" si="5"/>
        <v>-0.11742515000000001</v>
      </c>
      <c r="I80" s="42"/>
      <c r="J80" s="304">
        <v>9.3940120000000002E-3</v>
      </c>
      <c r="K80" s="303">
        <f t="shared" si="6"/>
        <v>-0.12681916200000001</v>
      </c>
      <c r="L80" s="42"/>
      <c r="M80" s="170">
        <f t="shared" si="7"/>
        <v>-1</v>
      </c>
      <c r="N80" s="301">
        <v>0.243727394520033</v>
      </c>
      <c r="O80" s="305">
        <f t="shared" si="8"/>
        <v>4.5468305277830778E-5</v>
      </c>
      <c r="P80" s="306">
        <f t="shared" si="9"/>
        <v>4.5468305277830776E-3</v>
      </c>
      <c r="Q80" s="101"/>
    </row>
    <row r="81" spans="2:17" ht="14.1" customHeight="1">
      <c r="B81" s="211" t="s">
        <v>952</v>
      </c>
      <c r="C81" s="301">
        <v>9.5709154736842106E-2</v>
      </c>
      <c r="D81" s="302">
        <v>0</v>
      </c>
      <c r="E81" s="302">
        <v>0</v>
      </c>
      <c r="F81" s="301">
        <v>0.21975049999999999</v>
      </c>
      <c r="G81" s="301">
        <v>0.21335000000000001</v>
      </c>
      <c r="H81" s="303">
        <f t="shared" si="5"/>
        <v>-0.12404134526315788</v>
      </c>
      <c r="I81" s="42"/>
      <c r="J81" s="304">
        <v>3.3411803162580203E-2</v>
      </c>
      <c r="K81" s="303">
        <f t="shared" si="6"/>
        <v>-0.1574531484257381</v>
      </c>
      <c r="L81" s="42"/>
      <c r="M81" s="170">
        <f t="shared" si="7"/>
        <v>-0.6219454731560965</v>
      </c>
      <c r="N81" s="301">
        <v>0.54762219776694598</v>
      </c>
      <c r="O81" s="305">
        <f t="shared" si="8"/>
        <v>1.0216107760072709E-4</v>
      </c>
      <c r="P81" s="306">
        <f t="shared" si="9"/>
        <v>3.9517556921935242E-3</v>
      </c>
      <c r="Q81" s="101"/>
    </row>
    <row r="82" spans="2:17" ht="14.1" customHeight="1">
      <c r="B82" s="211" t="s">
        <v>953</v>
      </c>
      <c r="C82" s="301">
        <v>0.54613679999999998</v>
      </c>
      <c r="D82" s="302">
        <v>0</v>
      </c>
      <c r="E82" s="302">
        <v>0</v>
      </c>
      <c r="F82" s="301">
        <v>0.43777677999999998</v>
      </c>
      <c r="G82" s="301">
        <v>0.42502600000000001</v>
      </c>
      <c r="H82" s="303">
        <f t="shared" si="5"/>
        <v>0.10836002</v>
      </c>
      <c r="I82" s="42"/>
      <c r="J82" s="304">
        <v>3.5022142399999998E-2</v>
      </c>
      <c r="K82" s="303">
        <f t="shared" si="6"/>
        <v>7.3337877600000004E-2</v>
      </c>
      <c r="L82" s="42"/>
      <c r="M82" s="170">
        <f t="shared" si="7"/>
        <v>0.15511430784936156</v>
      </c>
      <c r="N82" s="301">
        <v>0.934580584742285</v>
      </c>
      <c r="O82" s="305">
        <f t="shared" si="8"/>
        <v>0</v>
      </c>
      <c r="P82" s="306">
        <f t="shared" si="9"/>
        <v>0</v>
      </c>
      <c r="Q82" s="101"/>
    </row>
    <row r="83" spans="2:17" ht="14.1" customHeight="1">
      <c r="B83" s="211" t="s">
        <v>954</v>
      </c>
      <c r="C83" s="301">
        <v>5.3632007164565502E-2</v>
      </c>
      <c r="D83" s="302">
        <v>0</v>
      </c>
      <c r="E83" s="302">
        <v>0</v>
      </c>
      <c r="F83" s="301">
        <v>0.17101605</v>
      </c>
      <c r="G83" s="301">
        <v>0.16603499999999999</v>
      </c>
      <c r="H83" s="303">
        <f t="shared" si="5"/>
        <v>-0.11738404283543449</v>
      </c>
      <c r="I83" s="42"/>
      <c r="J83" s="304">
        <v>2.13199918714152E-2</v>
      </c>
      <c r="K83" s="303">
        <f t="shared" si="6"/>
        <v>-0.13870403470684969</v>
      </c>
      <c r="L83" s="42"/>
      <c r="M83" s="170">
        <f t="shared" si="7"/>
        <v>-0.72115466949028317</v>
      </c>
      <c r="N83" s="301">
        <v>0.26126173944953202</v>
      </c>
      <c r="O83" s="305">
        <f t="shared" si="8"/>
        <v>4.8739406376955336E-5</v>
      </c>
      <c r="P83" s="306">
        <f t="shared" si="9"/>
        <v>2.5347613432140023E-3</v>
      </c>
      <c r="Q83" s="101"/>
    </row>
    <row r="84" spans="2:17" ht="14.1" customHeight="1">
      <c r="B84" s="211" t="s">
        <v>955</v>
      </c>
      <c r="C84" s="301">
        <v>1.01391307788594</v>
      </c>
      <c r="D84" s="302">
        <v>0</v>
      </c>
      <c r="E84" s="302">
        <v>0</v>
      </c>
      <c r="F84" s="301">
        <v>0.82220161999999997</v>
      </c>
      <c r="G84" s="301">
        <v>0.79825400000000002</v>
      </c>
      <c r="H84" s="303">
        <f t="shared" si="5"/>
        <v>0.19171145788594002</v>
      </c>
      <c r="I84" s="42"/>
      <c r="J84" s="304">
        <v>6.5776129599999997E-2</v>
      </c>
      <c r="K84" s="303">
        <f t="shared" si="6"/>
        <v>0.12593532828594001</v>
      </c>
      <c r="L84" s="42"/>
      <c r="M84" s="170">
        <f t="shared" si="7"/>
        <v>0.14182261699988435</v>
      </c>
      <c r="N84" s="301">
        <v>1.6008856920632399</v>
      </c>
      <c r="O84" s="305">
        <f t="shared" si="8"/>
        <v>0</v>
      </c>
      <c r="P84" s="306">
        <f t="shared" si="9"/>
        <v>0</v>
      </c>
      <c r="Q84" s="101"/>
    </row>
    <row r="85" spans="2:17" ht="14.1" customHeight="1">
      <c r="B85" s="211" t="s">
        <v>956</v>
      </c>
      <c r="C85" s="301">
        <v>0.15920000000000001</v>
      </c>
      <c r="D85" s="302">
        <v>0</v>
      </c>
      <c r="E85" s="302">
        <v>0</v>
      </c>
      <c r="F85" s="301">
        <v>8.1589389999999998E-2</v>
      </c>
      <c r="G85" s="301">
        <v>7.9213000000000006E-2</v>
      </c>
      <c r="H85" s="303">
        <f t="shared" si="5"/>
        <v>7.761061000000001E-2</v>
      </c>
      <c r="I85" s="42"/>
      <c r="J85" s="304">
        <v>6.5271512000000002E-3</v>
      </c>
      <c r="K85" s="303">
        <f t="shared" si="6"/>
        <v>7.1083458800000013E-2</v>
      </c>
      <c r="L85" s="42"/>
      <c r="M85" s="170">
        <f t="shared" si="7"/>
        <v>0.80669824112433519</v>
      </c>
      <c r="N85" s="301">
        <v>0.17534344929498799</v>
      </c>
      <c r="O85" s="305">
        <f t="shared" si="8"/>
        <v>0</v>
      </c>
      <c r="P85" s="306">
        <f t="shared" si="9"/>
        <v>0</v>
      </c>
      <c r="Q85" s="101"/>
    </row>
    <row r="86" spans="2:17" ht="14.1" customHeight="1">
      <c r="B86" s="211" t="s">
        <v>957</v>
      </c>
      <c r="C86" s="301">
        <v>2.3854941085483899E-2</v>
      </c>
      <c r="D86" s="302">
        <v>0</v>
      </c>
      <c r="E86" s="302">
        <v>0</v>
      </c>
      <c r="F86" s="301">
        <v>3.4957170000000003E-2</v>
      </c>
      <c r="G86" s="301">
        <v>3.3938999999999997E-2</v>
      </c>
      <c r="H86" s="303">
        <f t="shared" si="5"/>
        <v>-1.1102228914516104E-2</v>
      </c>
      <c r="I86" s="42"/>
      <c r="J86" s="304">
        <v>3.6774942840000001E-3</v>
      </c>
      <c r="K86" s="303">
        <f t="shared" si="6"/>
        <v>-1.4779723198516104E-2</v>
      </c>
      <c r="L86" s="42"/>
      <c r="M86" s="170">
        <f t="shared" si="7"/>
        <v>-0.38255083802130813</v>
      </c>
      <c r="N86" s="301">
        <v>7.0137379717995094E-2</v>
      </c>
      <c r="O86" s="305">
        <f t="shared" si="8"/>
        <v>1.3084404396498061E-5</v>
      </c>
      <c r="P86" s="306">
        <f t="shared" si="9"/>
        <v>1.9148390412524228E-4</v>
      </c>
      <c r="Q86" s="101"/>
    </row>
    <row r="87" spans="2:17" ht="14.1" customHeight="1">
      <c r="B87" s="211" t="s">
        <v>958</v>
      </c>
      <c r="C87" s="301">
        <v>1.3252388319999999</v>
      </c>
      <c r="D87" s="302">
        <v>0</v>
      </c>
      <c r="E87" s="302">
        <v>0</v>
      </c>
      <c r="F87" s="301">
        <v>1.7099236</v>
      </c>
      <c r="G87" s="301">
        <v>1.66012</v>
      </c>
      <c r="H87" s="303">
        <f t="shared" si="5"/>
        <v>-0.38468476800000007</v>
      </c>
      <c r="I87" s="42"/>
      <c r="J87" s="304">
        <v>0.226432938514111</v>
      </c>
      <c r="K87" s="303">
        <f t="shared" si="6"/>
        <v>-0.61111770651411113</v>
      </c>
      <c r="L87" s="42"/>
      <c r="M87" s="170">
        <f t="shared" si="7"/>
        <v>-0.31560185036122551</v>
      </c>
      <c r="N87" s="301">
        <v>3.0167585998069599</v>
      </c>
      <c r="O87" s="305">
        <f t="shared" si="8"/>
        <v>5.6278819718096908E-4</v>
      </c>
      <c r="P87" s="306">
        <f t="shared" si="9"/>
        <v>5.6056252716846387E-3</v>
      </c>
      <c r="Q87" s="101"/>
    </row>
    <row r="88" spans="2:17" ht="14.1" customHeight="1">
      <c r="B88" s="211" t="s">
        <v>959</v>
      </c>
      <c r="C88" s="301">
        <v>0.51739999999999997</v>
      </c>
      <c r="D88" s="302">
        <v>0</v>
      </c>
      <c r="E88" s="302">
        <v>0</v>
      </c>
      <c r="F88" s="301">
        <v>0.54003414999999999</v>
      </c>
      <c r="G88" s="301">
        <v>0.52430500000000002</v>
      </c>
      <c r="H88" s="303">
        <f t="shared" si="5"/>
        <v>-2.263415000000002E-2</v>
      </c>
      <c r="I88" s="42"/>
      <c r="J88" s="304">
        <v>4.3202732000000001E-2</v>
      </c>
      <c r="K88" s="303">
        <f t="shared" si="6"/>
        <v>-6.5836882000000013E-2</v>
      </c>
      <c r="L88" s="42"/>
      <c r="M88" s="170">
        <f t="shared" si="7"/>
        <v>-0.11288189075806768</v>
      </c>
      <c r="N88" s="301">
        <v>0.93633401923523496</v>
      </c>
      <c r="O88" s="305">
        <f t="shared" si="8"/>
        <v>1.7467679869324923E-4</v>
      </c>
      <c r="P88" s="306">
        <f t="shared" si="9"/>
        <v>2.225787885812726E-4</v>
      </c>
      <c r="Q88" s="101"/>
    </row>
    <row r="89" spans="2:17" ht="14.1" customHeight="1">
      <c r="B89" s="211" t="s">
        <v>960</v>
      </c>
      <c r="C89" s="301">
        <v>1.2609999999999999</v>
      </c>
      <c r="D89" s="302">
        <v>0</v>
      </c>
      <c r="E89" s="302">
        <v>0</v>
      </c>
      <c r="F89" s="301">
        <v>0.84930813000000005</v>
      </c>
      <c r="G89" s="301">
        <v>0.82457100000000005</v>
      </c>
      <c r="H89" s="303">
        <f t="shared" si="5"/>
        <v>0.41169186999999985</v>
      </c>
      <c r="I89" s="42"/>
      <c r="J89" s="304">
        <v>6.7944650400000001E-2</v>
      </c>
      <c r="K89" s="303">
        <f t="shared" si="6"/>
        <v>0.34374721959999988</v>
      </c>
      <c r="L89" s="42"/>
      <c r="M89" s="170">
        <f t="shared" si="7"/>
        <v>0.37475734818715611</v>
      </c>
      <c r="N89" s="301">
        <v>1.4606109326272501</v>
      </c>
      <c r="O89" s="305">
        <f t="shared" si="8"/>
        <v>0</v>
      </c>
      <c r="P89" s="306">
        <f t="shared" si="9"/>
        <v>0</v>
      </c>
      <c r="Q89" s="101"/>
    </row>
    <row r="90" spans="2:17" ht="14.1" customHeight="1">
      <c r="B90" s="211" t="s">
        <v>961</v>
      </c>
      <c r="C90" s="301">
        <v>0.42833320205306102</v>
      </c>
      <c r="D90" s="302">
        <v>0</v>
      </c>
      <c r="E90" s="302">
        <v>0</v>
      </c>
      <c r="F90" s="301">
        <v>0.13429036999999999</v>
      </c>
      <c r="G90" s="301">
        <v>0.13037899999999999</v>
      </c>
      <c r="H90" s="303">
        <f t="shared" si="5"/>
        <v>0.29404283205306103</v>
      </c>
      <c r="I90" s="42"/>
      <c r="J90" s="304">
        <v>1.0743229599999999E-2</v>
      </c>
      <c r="K90" s="303">
        <f t="shared" si="6"/>
        <v>0.28329960245306102</v>
      </c>
      <c r="L90" s="42"/>
      <c r="M90" s="170">
        <f t="shared" si="7"/>
        <v>1.9533377316318159</v>
      </c>
      <c r="N90" s="301">
        <v>0.190809969815739</v>
      </c>
      <c r="O90" s="305">
        <f t="shared" si="8"/>
        <v>0</v>
      </c>
      <c r="P90" s="306">
        <f t="shared" si="9"/>
        <v>0</v>
      </c>
      <c r="Q90" s="101"/>
    </row>
    <row r="91" spans="2:17" ht="14.1" customHeight="1">
      <c r="B91" s="211" t="s">
        <v>962</v>
      </c>
      <c r="C91" s="301">
        <v>5.6715000000000002E-2</v>
      </c>
      <c r="D91" s="302">
        <v>0</v>
      </c>
      <c r="E91" s="302">
        <v>0</v>
      </c>
      <c r="F91" s="301">
        <v>3.831188E-2</v>
      </c>
      <c r="G91" s="301">
        <v>3.7196E-2</v>
      </c>
      <c r="H91" s="303">
        <f t="shared" si="5"/>
        <v>1.8403120000000002E-2</v>
      </c>
      <c r="I91" s="42"/>
      <c r="J91" s="304">
        <v>3.0649504E-3</v>
      </c>
      <c r="K91" s="303">
        <f t="shared" si="6"/>
        <v>1.5338169600000002E-2</v>
      </c>
      <c r="L91" s="42"/>
      <c r="M91" s="170">
        <f t="shared" si="7"/>
        <v>0.37069464847167222</v>
      </c>
      <c r="N91" s="301">
        <v>8.2169238180909807E-2</v>
      </c>
      <c r="O91" s="305">
        <f t="shared" si="8"/>
        <v>0</v>
      </c>
      <c r="P91" s="306">
        <f t="shared" si="9"/>
        <v>0</v>
      </c>
      <c r="Q91" s="101"/>
    </row>
    <row r="92" spans="2:17" ht="14.1" customHeight="1">
      <c r="B92" s="211" t="s">
        <v>963</v>
      </c>
      <c r="C92" s="301">
        <v>0.35322500000000001</v>
      </c>
      <c r="D92" s="302">
        <v>0</v>
      </c>
      <c r="E92" s="302">
        <v>0</v>
      </c>
      <c r="F92" s="301">
        <v>0.29523817000000002</v>
      </c>
      <c r="G92" s="301">
        <v>0.28663899999999998</v>
      </c>
      <c r="H92" s="303">
        <f t="shared" si="5"/>
        <v>5.7986829999999989E-2</v>
      </c>
      <c r="I92" s="42"/>
      <c r="J92" s="304">
        <v>2.3619053599999999E-2</v>
      </c>
      <c r="K92" s="303">
        <f t="shared" si="6"/>
        <v>3.4367776399999994E-2</v>
      </c>
      <c r="L92" s="42"/>
      <c r="M92" s="170">
        <f t="shared" si="7"/>
        <v>0.10778421768833338</v>
      </c>
      <c r="N92" s="301">
        <v>0.51557169054688501</v>
      </c>
      <c r="O92" s="305">
        <f t="shared" si="8"/>
        <v>0</v>
      </c>
      <c r="P92" s="306">
        <f t="shared" si="9"/>
        <v>0</v>
      </c>
      <c r="Q92" s="101"/>
    </row>
    <row r="93" spans="2:17" ht="14.1" customHeight="1">
      <c r="B93" s="211" t="s">
        <v>964</v>
      </c>
      <c r="C93" s="301">
        <v>4.8881164375510197E-2</v>
      </c>
      <c r="D93" s="302">
        <v>0</v>
      </c>
      <c r="E93" s="302">
        <v>0</v>
      </c>
      <c r="F93" s="301">
        <v>3.7127380000000001E-2</v>
      </c>
      <c r="G93" s="301">
        <v>3.6046000000000002E-2</v>
      </c>
      <c r="H93" s="303">
        <f t="shared" si="5"/>
        <v>1.1753784375510196E-2</v>
      </c>
      <c r="I93" s="42"/>
      <c r="J93" s="304">
        <v>2.9701903999999999E-3</v>
      </c>
      <c r="K93" s="303">
        <f t="shared" si="6"/>
        <v>8.7835939755101962E-3</v>
      </c>
      <c r="L93" s="42"/>
      <c r="M93" s="170">
        <f t="shared" si="7"/>
        <v>0.21905551602972423</v>
      </c>
      <c r="N93" s="301">
        <v>9.0225045845704899E-2</v>
      </c>
      <c r="O93" s="305">
        <f t="shared" si="8"/>
        <v>0</v>
      </c>
      <c r="P93" s="306">
        <f t="shared" si="9"/>
        <v>0</v>
      </c>
      <c r="Q93" s="101"/>
    </row>
    <row r="94" spans="2:17" ht="14.1" customHeight="1">
      <c r="B94" s="211" t="s">
        <v>965</v>
      </c>
      <c r="C94" s="301">
        <v>3.9800000000000002E-2</v>
      </c>
      <c r="D94" s="302">
        <v>0</v>
      </c>
      <c r="E94" s="302">
        <v>0</v>
      </c>
      <c r="F94" s="301">
        <v>7.8990699999999994E-3</v>
      </c>
      <c r="G94" s="301">
        <v>7.6689999999999996E-3</v>
      </c>
      <c r="H94" s="303">
        <f t="shared" si="5"/>
        <v>3.1900930000000001E-2</v>
      </c>
      <c r="I94" s="42"/>
      <c r="J94" s="304">
        <v>6.3192559999999997E-4</v>
      </c>
      <c r="K94" s="303">
        <f t="shared" si="6"/>
        <v>3.1269004400000001E-2</v>
      </c>
      <c r="L94" s="42"/>
      <c r="M94" s="170">
        <f t="shared" si="7"/>
        <v>3.6653405846323501</v>
      </c>
      <c r="N94" s="301">
        <v>5.31683305876475E-2</v>
      </c>
      <c r="O94" s="305">
        <f t="shared" si="8"/>
        <v>0</v>
      </c>
      <c r="P94" s="306">
        <f t="shared" si="9"/>
        <v>0</v>
      </c>
      <c r="Q94" s="101"/>
    </row>
    <row r="95" spans="2:17" ht="14.1" customHeight="1">
      <c r="B95" s="211" t="s">
        <v>966</v>
      </c>
      <c r="C95" s="301">
        <v>0.616109984632353</v>
      </c>
      <c r="D95" s="302">
        <v>0</v>
      </c>
      <c r="E95" s="302">
        <v>0</v>
      </c>
      <c r="F95" s="301">
        <v>0.4017</v>
      </c>
      <c r="G95" s="301">
        <v>0.39</v>
      </c>
      <c r="H95" s="303">
        <f t="shared" si="5"/>
        <v>0.214409984632353</v>
      </c>
      <c r="I95" s="42"/>
      <c r="J95" s="304">
        <v>5.0666313762912599E-2</v>
      </c>
      <c r="K95" s="303">
        <f t="shared" si="6"/>
        <v>0.16374367086944042</v>
      </c>
      <c r="L95" s="42"/>
      <c r="M95" s="170">
        <f t="shared" si="7"/>
        <v>0.36197140655185761</v>
      </c>
      <c r="N95" s="301">
        <v>0.49576240847156899</v>
      </c>
      <c r="O95" s="305">
        <f t="shared" si="8"/>
        <v>0</v>
      </c>
      <c r="P95" s="306">
        <f t="shared" si="9"/>
        <v>0</v>
      </c>
      <c r="Q95" s="101"/>
    </row>
    <row r="96" spans="2:17" ht="14.1" customHeight="1">
      <c r="B96" s="211" t="s">
        <v>967</v>
      </c>
      <c r="C96" s="301">
        <v>0.350922403895918</v>
      </c>
      <c r="D96" s="302">
        <v>0</v>
      </c>
      <c r="E96" s="302">
        <v>0</v>
      </c>
      <c r="F96" s="301">
        <v>0.11814718</v>
      </c>
      <c r="G96" s="301">
        <v>0.114706</v>
      </c>
      <c r="H96" s="303">
        <f t="shared" si="5"/>
        <v>0.23277522389591798</v>
      </c>
      <c r="I96" s="42"/>
      <c r="J96" s="304">
        <v>9.4517743999999997E-3</v>
      </c>
      <c r="K96" s="303">
        <f t="shared" si="6"/>
        <v>0.22332344949591798</v>
      </c>
      <c r="L96" s="42"/>
      <c r="M96" s="170">
        <f t="shared" si="7"/>
        <v>1.7501981152277999</v>
      </c>
      <c r="N96" s="301">
        <v>0.31739882199292602</v>
      </c>
      <c r="O96" s="305">
        <f t="shared" si="8"/>
        <v>0</v>
      </c>
      <c r="P96" s="306">
        <f t="shared" si="9"/>
        <v>0</v>
      </c>
      <c r="Q96" s="101"/>
    </row>
    <row r="97" spans="2:17" ht="14.1" customHeight="1">
      <c r="B97" s="211" t="s">
        <v>968</v>
      </c>
      <c r="C97" s="301">
        <v>0.602946965317391</v>
      </c>
      <c r="D97" s="302">
        <v>0</v>
      </c>
      <c r="E97" s="302">
        <v>0</v>
      </c>
      <c r="F97" s="301">
        <v>0.50587523000000001</v>
      </c>
      <c r="G97" s="301">
        <v>0.49114099999999999</v>
      </c>
      <c r="H97" s="303">
        <f t="shared" si="5"/>
        <v>9.7071735317390995E-2</v>
      </c>
      <c r="I97" s="42"/>
      <c r="J97" s="304">
        <v>4.0470018400000002E-2</v>
      </c>
      <c r="K97" s="303">
        <f t="shared" si="6"/>
        <v>5.6601716917390993E-2</v>
      </c>
      <c r="L97" s="42"/>
      <c r="M97" s="170">
        <f t="shared" si="7"/>
        <v>0.10360063912544681</v>
      </c>
      <c r="N97" s="301">
        <v>0.58968512106299997</v>
      </c>
      <c r="O97" s="305">
        <f t="shared" si="8"/>
        <v>0</v>
      </c>
      <c r="P97" s="306">
        <f t="shared" si="9"/>
        <v>0</v>
      </c>
      <c r="Q97" s="101"/>
    </row>
    <row r="98" spans="2:17" ht="14.1" customHeight="1">
      <c r="B98" s="211" t="s">
        <v>969</v>
      </c>
      <c r="C98" s="301">
        <v>4.2627410000000001</v>
      </c>
      <c r="D98" s="302">
        <v>0</v>
      </c>
      <c r="E98" s="302">
        <v>0</v>
      </c>
      <c r="F98" s="301">
        <v>3.9638643600000001</v>
      </c>
      <c r="G98" s="301">
        <v>3.8484120000000002</v>
      </c>
      <c r="H98" s="303">
        <f t="shared" si="5"/>
        <v>0.29887664000000003</v>
      </c>
      <c r="I98" s="42"/>
      <c r="J98" s="304">
        <v>0.31710914880000002</v>
      </c>
      <c r="K98" s="303">
        <f t="shared" si="6"/>
        <v>-1.8232508799999991E-2</v>
      </c>
      <c r="L98" s="42"/>
      <c r="M98" s="170">
        <f t="shared" si="7"/>
        <v>-4.2589632387402343E-3</v>
      </c>
      <c r="N98" s="301">
        <v>5.4318172698558804</v>
      </c>
      <c r="O98" s="305">
        <f t="shared" si="8"/>
        <v>1.0133269028931441E-3</v>
      </c>
      <c r="P98" s="306">
        <f t="shared" si="9"/>
        <v>1.838050146693136E-6</v>
      </c>
      <c r="Q98" s="101"/>
    </row>
    <row r="99" spans="2:17" ht="14.1" customHeight="1">
      <c r="B99" s="211" t="s">
        <v>970</v>
      </c>
      <c r="C99" s="301">
        <v>6.7817736951648397</v>
      </c>
      <c r="D99" s="302">
        <v>0</v>
      </c>
      <c r="E99" s="302">
        <v>0</v>
      </c>
      <c r="F99" s="301">
        <v>7.0127158600000001</v>
      </c>
      <c r="G99" s="301">
        <v>6.8084619999999996</v>
      </c>
      <c r="H99" s="303">
        <f t="shared" si="5"/>
        <v>-0.23094216483516039</v>
      </c>
      <c r="I99" s="42"/>
      <c r="J99" s="304">
        <v>0.56101726880000002</v>
      </c>
      <c r="K99" s="303">
        <f t="shared" si="6"/>
        <v>-0.79195943363516041</v>
      </c>
      <c r="L99" s="42"/>
      <c r="M99" s="170">
        <f t="shared" si="7"/>
        <v>-0.10456658825535359</v>
      </c>
      <c r="N99" s="301">
        <v>14.4479184875916</v>
      </c>
      <c r="O99" s="305">
        <f t="shared" si="8"/>
        <v>2.6953160916387458E-3</v>
      </c>
      <c r="P99" s="306">
        <f t="shared" si="9"/>
        <v>2.9471048067537362E-3</v>
      </c>
      <c r="Q99" s="101"/>
    </row>
    <row r="100" spans="2:17" ht="14.1" customHeight="1">
      <c r="B100" s="211" t="s">
        <v>971</v>
      </c>
      <c r="C100" s="301">
        <v>0.59699999999999998</v>
      </c>
      <c r="D100" s="302">
        <v>0</v>
      </c>
      <c r="E100" s="302">
        <v>0</v>
      </c>
      <c r="F100" s="301">
        <v>0.67642778000000003</v>
      </c>
      <c r="G100" s="301">
        <v>0.65672600000000003</v>
      </c>
      <c r="H100" s="303">
        <f t="shared" si="5"/>
        <v>-7.9427780000000059E-2</v>
      </c>
      <c r="I100" s="42"/>
      <c r="J100" s="304">
        <v>5.4114222400000002E-2</v>
      </c>
      <c r="K100" s="303">
        <f t="shared" si="6"/>
        <v>-0.13354200240000005</v>
      </c>
      <c r="L100" s="42"/>
      <c r="M100" s="170">
        <f t="shared" si="7"/>
        <v>-0.18279852761550136</v>
      </c>
      <c r="N100" s="301">
        <v>0.99003566002299304</v>
      </c>
      <c r="O100" s="305">
        <f t="shared" si="8"/>
        <v>1.8469505126623807E-4</v>
      </c>
      <c r="P100" s="306">
        <f t="shared" si="9"/>
        <v>6.1716408602619161E-4</v>
      </c>
      <c r="Q100" s="101"/>
    </row>
    <row r="101" spans="2:17" ht="14.1" customHeight="1">
      <c r="B101" s="211" t="s">
        <v>972</v>
      </c>
      <c r="C101" s="301">
        <v>0.58704000000000001</v>
      </c>
      <c r="D101" s="302">
        <v>0</v>
      </c>
      <c r="E101" s="302">
        <v>0</v>
      </c>
      <c r="F101" s="301">
        <v>0.39472998999999998</v>
      </c>
      <c r="G101" s="301">
        <v>0.38323299999999999</v>
      </c>
      <c r="H101" s="303">
        <f t="shared" si="5"/>
        <v>0.19231001000000003</v>
      </c>
      <c r="I101" s="42"/>
      <c r="J101" s="304">
        <v>3.1578399200000003E-2</v>
      </c>
      <c r="K101" s="303">
        <f t="shared" si="6"/>
        <v>0.16073161080000004</v>
      </c>
      <c r="L101" s="42"/>
      <c r="M101" s="170">
        <f t="shared" si="7"/>
        <v>0.37703131083492186</v>
      </c>
      <c r="N101" s="301">
        <v>0.74921617515253502</v>
      </c>
      <c r="O101" s="305">
        <f t="shared" si="8"/>
        <v>0</v>
      </c>
      <c r="P101" s="306">
        <f t="shared" si="9"/>
        <v>0</v>
      </c>
      <c r="Q101" s="101"/>
    </row>
    <row r="102" spans="2:17" ht="14.1" customHeight="1">
      <c r="B102" s="211" t="s">
        <v>973</v>
      </c>
      <c r="C102" s="301">
        <v>0.39800000000000002</v>
      </c>
      <c r="D102" s="302">
        <v>0</v>
      </c>
      <c r="E102" s="302">
        <v>0</v>
      </c>
      <c r="F102" s="301">
        <v>0.32471986000000003</v>
      </c>
      <c r="G102" s="301">
        <v>0.31526199999999999</v>
      </c>
      <c r="H102" s="303">
        <f t="shared" si="5"/>
        <v>7.3280139999999994E-2</v>
      </c>
      <c r="I102" s="42"/>
      <c r="J102" s="304">
        <v>2.59775888E-2</v>
      </c>
      <c r="K102" s="303">
        <f t="shared" si="6"/>
        <v>4.7302551199999994E-2</v>
      </c>
      <c r="L102" s="42"/>
      <c r="M102" s="170">
        <f t="shared" si="7"/>
        <v>0.13488136672182141</v>
      </c>
      <c r="N102" s="301">
        <v>0.86198085457600304</v>
      </c>
      <c r="O102" s="305">
        <f t="shared" si="8"/>
        <v>0</v>
      </c>
      <c r="P102" s="306">
        <f t="shared" si="9"/>
        <v>0</v>
      </c>
      <c r="Q102" s="101"/>
    </row>
    <row r="103" spans="2:17" ht="14.1" customHeight="1">
      <c r="B103" s="211" t="s">
        <v>974</v>
      </c>
      <c r="C103" s="301">
        <v>5.7371999999999999E-2</v>
      </c>
      <c r="D103" s="302">
        <v>0</v>
      </c>
      <c r="E103" s="302">
        <v>0</v>
      </c>
      <c r="F103" s="301">
        <v>1.9920199999999999E-2</v>
      </c>
      <c r="G103" s="301">
        <v>1.934E-2</v>
      </c>
      <c r="H103" s="303">
        <f t="shared" si="5"/>
        <v>3.74518E-2</v>
      </c>
      <c r="I103" s="42"/>
      <c r="J103" s="304">
        <v>1.593616E-3</v>
      </c>
      <c r="K103" s="303">
        <f t="shared" si="6"/>
        <v>3.5858184000000001E-2</v>
      </c>
      <c r="L103" s="42"/>
      <c r="M103" s="170">
        <f t="shared" si="7"/>
        <v>1.6667514493941942</v>
      </c>
      <c r="N103" s="301">
        <v>0.114675945176408</v>
      </c>
      <c r="O103" s="305">
        <f t="shared" si="8"/>
        <v>0</v>
      </c>
      <c r="P103" s="306">
        <f t="shared" si="9"/>
        <v>0</v>
      </c>
      <c r="Q103" s="101"/>
    </row>
    <row r="104" spans="2:17" ht="14.1" customHeight="1">
      <c r="B104" s="211" t="s">
        <v>975</v>
      </c>
      <c r="C104" s="301">
        <v>1.7986343337875001E-2</v>
      </c>
      <c r="D104" s="302">
        <v>0</v>
      </c>
      <c r="E104" s="302">
        <v>0</v>
      </c>
      <c r="F104" s="301">
        <v>1.413057E-2</v>
      </c>
      <c r="G104" s="301">
        <v>1.3719E-2</v>
      </c>
      <c r="H104" s="303">
        <f t="shared" si="5"/>
        <v>3.8557733378750004E-3</v>
      </c>
      <c r="I104" s="42"/>
      <c r="J104" s="304">
        <v>1.1304456000000001E-3</v>
      </c>
      <c r="K104" s="303">
        <f t="shared" si="6"/>
        <v>2.7253277378750003E-3</v>
      </c>
      <c r="L104" s="42"/>
      <c r="M104" s="170">
        <f t="shared" si="7"/>
        <v>0.17858102037946938</v>
      </c>
      <c r="N104" s="301">
        <v>6.8805567105845095E-2</v>
      </c>
      <c r="O104" s="305">
        <f t="shared" si="8"/>
        <v>0</v>
      </c>
      <c r="P104" s="306">
        <f t="shared" si="9"/>
        <v>0</v>
      </c>
      <c r="Q104" s="101"/>
    </row>
    <row r="105" spans="2:17" ht="14.1" customHeight="1">
      <c r="B105" s="211" t="s">
        <v>976</v>
      </c>
      <c r="C105" s="301">
        <v>2.9544000000000001E-2</v>
      </c>
      <c r="D105" s="302">
        <v>0</v>
      </c>
      <c r="E105" s="302">
        <v>0</v>
      </c>
      <c r="F105" s="301">
        <v>1.0683160000000001E-2</v>
      </c>
      <c r="G105" s="301">
        <v>1.0371999999999999E-2</v>
      </c>
      <c r="H105" s="303">
        <f t="shared" si="5"/>
        <v>1.886084E-2</v>
      </c>
      <c r="I105" s="42"/>
      <c r="J105" s="304">
        <v>8.5465279999999996E-4</v>
      </c>
      <c r="K105" s="303">
        <f t="shared" si="6"/>
        <v>1.8006187199999999E-2</v>
      </c>
      <c r="L105" s="42"/>
      <c r="M105" s="170">
        <f t="shared" si="7"/>
        <v>1.560623968522006</v>
      </c>
      <c r="N105" s="301">
        <v>6.0154347892646599E-2</v>
      </c>
      <c r="O105" s="305">
        <f t="shared" si="8"/>
        <v>0</v>
      </c>
      <c r="P105" s="306">
        <f t="shared" si="9"/>
        <v>0</v>
      </c>
      <c r="Q105" s="101"/>
    </row>
    <row r="106" spans="2:17" ht="14.1" customHeight="1">
      <c r="B106" s="211" t="s">
        <v>977</v>
      </c>
      <c r="C106" s="301">
        <v>8.3893656729277996E-3</v>
      </c>
      <c r="D106" s="302">
        <v>0</v>
      </c>
      <c r="E106" s="302">
        <v>0</v>
      </c>
      <c r="F106" s="301">
        <v>1.362175E-2</v>
      </c>
      <c r="G106" s="301">
        <v>1.3225000000000001E-2</v>
      </c>
      <c r="H106" s="303">
        <f t="shared" si="5"/>
        <v>-5.2323843270722006E-3</v>
      </c>
      <c r="I106" s="42"/>
      <c r="J106" s="304">
        <v>1.39436602821379E-3</v>
      </c>
      <c r="K106" s="303">
        <f t="shared" si="6"/>
        <v>-6.6267503552859906E-3</v>
      </c>
      <c r="L106" s="42"/>
      <c r="M106" s="170">
        <f t="shared" si="7"/>
        <v>-0.44130921356993946</v>
      </c>
      <c r="N106" s="301">
        <v>3.8225315058802799E-2</v>
      </c>
      <c r="O106" s="305">
        <f t="shared" si="8"/>
        <v>7.131083060472509E-6</v>
      </c>
      <c r="P106" s="306">
        <f t="shared" si="9"/>
        <v>1.388805680896111E-4</v>
      </c>
      <c r="Q106" s="101"/>
    </row>
    <row r="107" spans="2:17" ht="14.1" customHeight="1">
      <c r="B107" s="211" t="s">
        <v>978</v>
      </c>
      <c r="C107" s="301">
        <v>1.4999999999999999E-2</v>
      </c>
      <c r="D107" s="302">
        <v>0</v>
      </c>
      <c r="E107" s="302">
        <v>0</v>
      </c>
      <c r="F107" s="301">
        <v>4.0324499999999999E-3</v>
      </c>
      <c r="G107" s="301">
        <v>3.9150000000000001E-3</v>
      </c>
      <c r="H107" s="303">
        <f t="shared" si="5"/>
        <v>1.096755E-2</v>
      </c>
      <c r="I107" s="42"/>
      <c r="J107" s="304">
        <v>3.2259600000000003E-4</v>
      </c>
      <c r="K107" s="303">
        <f t="shared" si="6"/>
        <v>1.0644954E-2</v>
      </c>
      <c r="L107" s="42"/>
      <c r="M107" s="170">
        <f t="shared" si="7"/>
        <v>2.444280496692802</v>
      </c>
      <c r="N107" s="301">
        <v>2.1166727988935801E-2</v>
      </c>
      <c r="O107" s="305">
        <f t="shared" si="8"/>
        <v>0</v>
      </c>
      <c r="P107" s="306">
        <f t="shared" si="9"/>
        <v>0</v>
      </c>
      <c r="Q107" s="101"/>
    </row>
    <row r="108" spans="2:17" ht="14.1" customHeight="1">
      <c r="B108" s="211" t="s">
        <v>979</v>
      </c>
      <c r="C108" s="301">
        <v>1.649</v>
      </c>
      <c r="D108" s="302">
        <v>0</v>
      </c>
      <c r="E108" s="302">
        <v>0</v>
      </c>
      <c r="F108" s="301">
        <v>1.24519275</v>
      </c>
      <c r="G108" s="301">
        <v>1.208925</v>
      </c>
      <c r="H108" s="303">
        <f t="shared" si="5"/>
        <v>0.40380725000000006</v>
      </c>
      <c r="I108" s="42"/>
      <c r="J108" s="304">
        <v>9.9615419999999996E-2</v>
      </c>
      <c r="K108" s="303">
        <f t="shared" si="6"/>
        <v>0.30419183000000005</v>
      </c>
      <c r="L108" s="42"/>
      <c r="M108" s="170">
        <f t="shared" si="7"/>
        <v>0.22619719063723423</v>
      </c>
      <c r="N108" s="301">
        <v>2.8722020559668802</v>
      </c>
      <c r="O108" s="305">
        <f t="shared" si="8"/>
        <v>0</v>
      </c>
      <c r="P108" s="306">
        <f t="shared" si="9"/>
        <v>0</v>
      </c>
      <c r="Q108" s="101"/>
    </row>
    <row r="109" spans="2:17" ht="14.1" customHeight="1">
      <c r="B109" s="211" t="s">
        <v>980</v>
      </c>
      <c r="C109" s="301">
        <v>0.52677426936875005</v>
      </c>
      <c r="D109" s="302">
        <v>0</v>
      </c>
      <c r="E109" s="302">
        <v>0</v>
      </c>
      <c r="F109" s="301">
        <v>0.30570297000000002</v>
      </c>
      <c r="G109" s="301">
        <v>0.29679899999999998</v>
      </c>
      <c r="H109" s="303">
        <f t="shared" si="5"/>
        <v>0.22107129936875003</v>
      </c>
      <c r="I109" s="42"/>
      <c r="J109" s="304">
        <v>2.44562376E-2</v>
      </c>
      <c r="K109" s="303">
        <f t="shared" si="6"/>
        <v>0.19661506176875004</v>
      </c>
      <c r="L109" s="42"/>
      <c r="M109" s="170">
        <f t="shared" si="7"/>
        <v>0.59551591245323199</v>
      </c>
      <c r="N109" s="301">
        <v>0.49487802737157799</v>
      </c>
      <c r="O109" s="305">
        <f t="shared" si="8"/>
        <v>0</v>
      </c>
      <c r="P109" s="306">
        <f t="shared" si="9"/>
        <v>0</v>
      </c>
      <c r="Q109" s="101"/>
    </row>
    <row r="110" spans="2:17" ht="14.1" customHeight="1">
      <c r="B110" s="211" t="s">
        <v>981</v>
      </c>
      <c r="C110" s="301">
        <v>0.84878659074999996</v>
      </c>
      <c r="D110" s="302">
        <v>0</v>
      </c>
      <c r="E110" s="302">
        <v>0</v>
      </c>
      <c r="F110" s="301">
        <v>0.35671062999999997</v>
      </c>
      <c r="G110" s="301">
        <v>0.34632099999999999</v>
      </c>
      <c r="H110" s="303">
        <f t="shared" si="5"/>
        <v>0.49207596074999999</v>
      </c>
      <c r="I110" s="42"/>
      <c r="J110" s="304">
        <v>2.8536850400000001E-2</v>
      </c>
      <c r="K110" s="303">
        <f t="shared" si="6"/>
        <v>0.46353911035000001</v>
      </c>
      <c r="L110" s="42"/>
      <c r="M110" s="170">
        <f t="shared" si="7"/>
        <v>1.2032242491727925</v>
      </c>
      <c r="N110" s="301">
        <v>1.1313770979459601</v>
      </c>
      <c r="O110" s="305">
        <f t="shared" si="8"/>
        <v>0</v>
      </c>
      <c r="P110" s="306">
        <f t="shared" si="9"/>
        <v>0</v>
      </c>
      <c r="Q110" s="101"/>
    </row>
    <row r="111" spans="2:17" ht="14.1" customHeight="1">
      <c r="B111" s="211" t="s">
        <v>982</v>
      </c>
      <c r="C111" s="301">
        <v>5.6562498565565198</v>
      </c>
      <c r="D111" s="302">
        <v>0</v>
      </c>
      <c r="E111" s="302">
        <v>0</v>
      </c>
      <c r="F111" s="301">
        <v>3.44679818</v>
      </c>
      <c r="G111" s="301">
        <v>3.346406</v>
      </c>
      <c r="H111" s="303">
        <f t="shared" si="5"/>
        <v>2.2094516765565198</v>
      </c>
      <c r="I111" s="42"/>
      <c r="J111" s="304">
        <v>0.27574385439999999</v>
      </c>
      <c r="K111" s="303">
        <f t="shared" si="6"/>
        <v>1.9337078221565198</v>
      </c>
      <c r="L111" s="42"/>
      <c r="M111" s="170">
        <f t="shared" si="7"/>
        <v>0.51945896225942689</v>
      </c>
      <c r="N111" s="301">
        <v>8.42134552648211</v>
      </c>
      <c r="O111" s="305">
        <f t="shared" si="8"/>
        <v>0</v>
      </c>
      <c r="P111" s="306">
        <f t="shared" si="9"/>
        <v>0</v>
      </c>
      <c r="Q111" s="101"/>
    </row>
    <row r="112" spans="2:17" ht="14.1" customHeight="1">
      <c r="B112" s="211" t="s">
        <v>983</v>
      </c>
      <c r="C112" s="301">
        <v>2.0833365835375002</v>
      </c>
      <c r="D112" s="302">
        <v>0</v>
      </c>
      <c r="E112" s="302">
        <v>0</v>
      </c>
      <c r="F112" s="301">
        <v>1.78227183</v>
      </c>
      <c r="G112" s="301">
        <v>1.730361</v>
      </c>
      <c r="H112" s="303">
        <f t="shared" si="5"/>
        <v>0.30106475353750017</v>
      </c>
      <c r="I112" s="42"/>
      <c r="J112" s="304">
        <v>0.14258174639999999</v>
      </c>
      <c r="K112" s="303">
        <f t="shared" si="6"/>
        <v>0.15848300713750019</v>
      </c>
      <c r="L112" s="42"/>
      <c r="M112" s="170">
        <f t="shared" si="7"/>
        <v>8.233509763059825E-2</v>
      </c>
      <c r="N112" s="301">
        <v>5.1248270282150097</v>
      </c>
      <c r="O112" s="305">
        <f t="shared" si="8"/>
        <v>0</v>
      </c>
      <c r="P112" s="306">
        <f t="shared" si="9"/>
        <v>0</v>
      </c>
      <c r="Q112" s="101"/>
    </row>
    <row r="113" spans="2:17" ht="14.1" customHeight="1">
      <c r="B113" s="211" t="s">
        <v>984</v>
      </c>
      <c r="C113" s="301">
        <v>2.9849999999999998E-3</v>
      </c>
      <c r="D113" s="302">
        <v>0</v>
      </c>
      <c r="E113" s="302">
        <v>0</v>
      </c>
      <c r="F113" s="301">
        <v>1.85297E-3</v>
      </c>
      <c r="G113" s="301">
        <v>1.799E-3</v>
      </c>
      <c r="H113" s="303">
        <f t="shared" si="5"/>
        <v>1.1320299999999998E-3</v>
      </c>
      <c r="I113" s="42"/>
      <c r="J113" s="304">
        <v>1.482376E-4</v>
      </c>
      <c r="K113" s="303">
        <f t="shared" si="6"/>
        <v>9.8379239999999975E-4</v>
      </c>
      <c r="L113" s="42"/>
      <c r="M113" s="170">
        <f t="shared" si="7"/>
        <v>0.4915993722990058</v>
      </c>
      <c r="N113" s="301">
        <v>1.59124767643594E-2</v>
      </c>
      <c r="O113" s="305">
        <f t="shared" si="8"/>
        <v>0</v>
      </c>
      <c r="P113" s="306">
        <f t="shared" si="9"/>
        <v>0</v>
      </c>
      <c r="Q113" s="101"/>
    </row>
    <row r="114" spans="2:17" ht="14.1" customHeight="1">
      <c r="B114" s="211" t="s">
        <v>985</v>
      </c>
      <c r="C114" s="301">
        <v>1.1939999999999999E-2</v>
      </c>
      <c r="D114" s="302">
        <v>0</v>
      </c>
      <c r="E114" s="302">
        <v>0</v>
      </c>
      <c r="F114" s="301">
        <v>9.7654300000000003E-3</v>
      </c>
      <c r="G114" s="301">
        <v>9.4809999999999998E-3</v>
      </c>
      <c r="H114" s="303">
        <f t="shared" si="5"/>
        <v>2.1745699999999989E-3</v>
      </c>
      <c r="I114" s="42"/>
      <c r="J114" s="304">
        <v>7.8123440000000004E-4</v>
      </c>
      <c r="K114" s="303">
        <f t="shared" si="6"/>
        <v>1.3933355999999988E-3</v>
      </c>
      <c r="L114" s="42"/>
      <c r="M114" s="170">
        <f t="shared" si="7"/>
        <v>0.13211149489121876</v>
      </c>
      <c r="N114" s="301">
        <v>2.7051210499411001E-2</v>
      </c>
      <c r="O114" s="305">
        <f t="shared" si="8"/>
        <v>0</v>
      </c>
      <c r="P114" s="306">
        <f t="shared" si="9"/>
        <v>0</v>
      </c>
      <c r="Q114" s="101"/>
    </row>
    <row r="115" spans="2:17" ht="14.1" customHeight="1">
      <c r="B115" s="211" t="s">
        <v>986</v>
      </c>
      <c r="C115" s="301">
        <v>0.61292000000000002</v>
      </c>
      <c r="D115" s="302">
        <v>0</v>
      </c>
      <c r="E115" s="302">
        <v>0</v>
      </c>
      <c r="F115" s="301">
        <v>0.44684901999999999</v>
      </c>
      <c r="G115" s="301">
        <v>0.433834</v>
      </c>
      <c r="H115" s="303">
        <f t="shared" si="5"/>
        <v>0.16607098000000003</v>
      </c>
      <c r="I115" s="42"/>
      <c r="J115" s="304">
        <v>3.8199573544831E-2</v>
      </c>
      <c r="K115" s="303">
        <f t="shared" si="6"/>
        <v>0.12787140645516903</v>
      </c>
      <c r="L115" s="42"/>
      <c r="M115" s="170">
        <f t="shared" si="7"/>
        <v>0.26362597099944052</v>
      </c>
      <c r="N115" s="301">
        <v>1.01998976059544</v>
      </c>
      <c r="O115" s="305">
        <f t="shared" si="8"/>
        <v>0</v>
      </c>
      <c r="P115" s="306">
        <f t="shared" si="9"/>
        <v>0</v>
      </c>
      <c r="Q115" s="101"/>
    </row>
    <row r="116" spans="2:17" ht="14.1" customHeight="1">
      <c r="B116" s="211" t="s">
        <v>987</v>
      </c>
      <c r="C116" s="301">
        <v>2.9849999999999998E-3</v>
      </c>
      <c r="D116" s="302">
        <v>0</v>
      </c>
      <c r="E116" s="302">
        <v>0</v>
      </c>
      <c r="F116" s="301">
        <v>1.3060400000000001E-3</v>
      </c>
      <c r="G116" s="301">
        <v>1.268E-3</v>
      </c>
      <c r="H116" s="303">
        <f t="shared" si="5"/>
        <v>1.6789599999999997E-3</v>
      </c>
      <c r="I116" s="42"/>
      <c r="J116" s="304">
        <v>1.044832E-4</v>
      </c>
      <c r="K116" s="303">
        <f t="shared" si="6"/>
        <v>1.5744767999999998E-3</v>
      </c>
      <c r="L116" s="42"/>
      <c r="M116" s="170">
        <f t="shared" si="7"/>
        <v>1.1162360179541888</v>
      </c>
      <c r="N116" s="301">
        <v>1.1138733735051601E-2</v>
      </c>
      <c r="O116" s="305">
        <f t="shared" si="8"/>
        <v>0</v>
      </c>
      <c r="P116" s="306">
        <f t="shared" si="9"/>
        <v>0</v>
      </c>
      <c r="Q116" s="101"/>
    </row>
    <row r="117" spans="2:17" ht="14.1" customHeight="1">
      <c r="B117" s="211" t="s">
        <v>988</v>
      </c>
      <c r="C117" s="301">
        <v>0.97</v>
      </c>
      <c r="D117" s="302">
        <v>0</v>
      </c>
      <c r="E117" s="302">
        <v>0</v>
      </c>
      <c r="F117" s="301">
        <v>1.04642747</v>
      </c>
      <c r="G117" s="301">
        <v>1.015949</v>
      </c>
      <c r="H117" s="303">
        <f t="shared" si="5"/>
        <v>-7.6427470000000053E-2</v>
      </c>
      <c r="I117" s="42"/>
      <c r="J117" s="304">
        <v>0.12924578260303801</v>
      </c>
      <c r="K117" s="303">
        <f t="shared" si="6"/>
        <v>-0.20567325260303806</v>
      </c>
      <c r="L117" s="42"/>
      <c r="M117" s="170">
        <f t="shared" si="7"/>
        <v>-0.17494082828512125</v>
      </c>
      <c r="N117" s="301">
        <v>1.67717505096348</v>
      </c>
      <c r="O117" s="305">
        <f t="shared" si="8"/>
        <v>3.128836106903071E-4</v>
      </c>
      <c r="P117" s="306">
        <f t="shared" si="9"/>
        <v>9.5755818219567896E-4</v>
      </c>
      <c r="Q117" s="101"/>
    </row>
    <row r="118" spans="2:17" ht="14.1" customHeight="1">
      <c r="B118" s="211" t="s">
        <v>989</v>
      </c>
      <c r="C118" s="301">
        <v>1.2513000000000001</v>
      </c>
      <c r="D118" s="302">
        <v>0</v>
      </c>
      <c r="E118" s="302">
        <v>0</v>
      </c>
      <c r="F118" s="301">
        <v>0.77465476</v>
      </c>
      <c r="G118" s="301">
        <v>0.75209199999999998</v>
      </c>
      <c r="H118" s="303">
        <f t="shared" si="5"/>
        <v>0.47664524000000008</v>
      </c>
      <c r="I118" s="42"/>
      <c r="J118" s="304">
        <v>6.1972380799999997E-2</v>
      </c>
      <c r="K118" s="303">
        <f t="shared" si="6"/>
        <v>0.41467285920000008</v>
      </c>
      <c r="L118" s="42"/>
      <c r="M118" s="170">
        <f t="shared" si="7"/>
        <v>0.49564834676948372</v>
      </c>
      <c r="N118" s="301">
        <v>1.4610351157867301</v>
      </c>
      <c r="O118" s="305">
        <f t="shared" si="8"/>
        <v>0</v>
      </c>
      <c r="P118" s="306">
        <f t="shared" si="9"/>
        <v>0</v>
      </c>
      <c r="Q118" s="101"/>
    </row>
    <row r="119" spans="2:17" ht="14.1" customHeight="1">
      <c r="B119" s="211" t="s">
        <v>990</v>
      </c>
      <c r="C119" s="301">
        <v>0.35824559581910098</v>
      </c>
      <c r="D119" s="302">
        <v>0</v>
      </c>
      <c r="E119" s="302">
        <v>0</v>
      </c>
      <c r="F119" s="301">
        <v>0.82969177999999999</v>
      </c>
      <c r="G119" s="301">
        <v>0.80552599999999996</v>
      </c>
      <c r="H119" s="303">
        <f t="shared" si="5"/>
        <v>-0.47144618418089901</v>
      </c>
      <c r="I119" s="42"/>
      <c r="J119" s="304">
        <v>8.6541699216288306E-2</v>
      </c>
      <c r="K119" s="303">
        <f t="shared" si="6"/>
        <v>-0.5579878833971873</v>
      </c>
      <c r="L119" s="42"/>
      <c r="M119" s="170">
        <f t="shared" si="7"/>
        <v>-0.6090018494788787</v>
      </c>
      <c r="N119" s="301">
        <v>1.4814515867618601</v>
      </c>
      <c r="O119" s="305">
        <f t="shared" si="8"/>
        <v>2.7637062765908542E-4</v>
      </c>
      <c r="P119" s="306">
        <f t="shared" si="9"/>
        <v>1.0250123732829035E-2</v>
      </c>
      <c r="Q119" s="101"/>
    </row>
    <row r="120" spans="2:17" ht="14.1" customHeight="1">
      <c r="B120" s="211" t="s">
        <v>991</v>
      </c>
      <c r="C120" s="301">
        <v>119.29778104716</v>
      </c>
      <c r="D120" s="302">
        <v>0</v>
      </c>
      <c r="E120" s="302">
        <v>0</v>
      </c>
      <c r="F120" s="301">
        <v>134.81313825999999</v>
      </c>
      <c r="G120" s="301">
        <v>130.88654199999999</v>
      </c>
      <c r="H120" s="303">
        <f t="shared" si="5"/>
        <v>-15.515357212839987</v>
      </c>
      <c r="I120" s="42"/>
      <c r="J120" s="304">
        <v>10.785051060800001</v>
      </c>
      <c r="K120" s="303">
        <f t="shared" si="6"/>
        <v>-26.300408273639988</v>
      </c>
      <c r="L120" s="42"/>
      <c r="M120" s="170">
        <f t="shared" si="7"/>
        <v>-0.18063691860680814</v>
      </c>
      <c r="N120" s="301">
        <v>375.46525705100299</v>
      </c>
      <c r="O120" s="305">
        <f t="shared" si="8"/>
        <v>7.0044522333787163E-2</v>
      </c>
      <c r="P120" s="306">
        <f t="shared" si="9"/>
        <v>0.22855314956962652</v>
      </c>
      <c r="Q120" s="101"/>
    </row>
    <row r="121" spans="2:17" ht="14.1" customHeight="1">
      <c r="B121" s="211" t="s">
        <v>992</v>
      </c>
      <c r="C121" s="301">
        <v>12.9451605559263</v>
      </c>
      <c r="D121" s="302">
        <v>0</v>
      </c>
      <c r="E121" s="302">
        <v>0</v>
      </c>
      <c r="F121" s="301">
        <v>11.59081042</v>
      </c>
      <c r="G121" s="301">
        <v>11.253214</v>
      </c>
      <c r="H121" s="303">
        <f t="shared" si="5"/>
        <v>1.3543501359262997</v>
      </c>
      <c r="I121" s="42"/>
      <c r="J121" s="304">
        <v>1.0173092963267401</v>
      </c>
      <c r="K121" s="303">
        <f t="shared" si="6"/>
        <v>0.33704083959955966</v>
      </c>
      <c r="L121" s="42"/>
      <c r="M121" s="170">
        <f t="shared" si="7"/>
        <v>2.6732046267225119E-2</v>
      </c>
      <c r="N121" s="301">
        <v>33.259254412074696</v>
      </c>
      <c r="O121" s="305">
        <f t="shared" si="8"/>
        <v>0</v>
      </c>
      <c r="P121" s="306">
        <f t="shared" si="9"/>
        <v>0</v>
      </c>
      <c r="Q121" s="101"/>
    </row>
    <row r="122" spans="2:17" ht="14.1" customHeight="1">
      <c r="B122" s="211" t="s">
        <v>993</v>
      </c>
      <c r="C122" s="301">
        <v>18.219639752392901</v>
      </c>
      <c r="D122" s="302">
        <v>0</v>
      </c>
      <c r="E122" s="302">
        <v>0</v>
      </c>
      <c r="F122" s="301">
        <v>12.744900700000001</v>
      </c>
      <c r="G122" s="301">
        <v>12.37369</v>
      </c>
      <c r="H122" s="303">
        <f t="shared" si="5"/>
        <v>5.4747390523929003</v>
      </c>
      <c r="I122" s="42"/>
      <c r="J122" s="304">
        <v>1.019592056</v>
      </c>
      <c r="K122" s="303">
        <f t="shared" si="6"/>
        <v>4.4551469963928998</v>
      </c>
      <c r="L122" s="42"/>
      <c r="M122" s="170">
        <f t="shared" si="7"/>
        <v>0.32366953692869521</v>
      </c>
      <c r="N122" s="301">
        <v>35.382684392262703</v>
      </c>
      <c r="O122" s="305">
        <f t="shared" si="8"/>
        <v>0</v>
      </c>
      <c r="P122" s="306">
        <f t="shared" si="9"/>
        <v>0</v>
      </c>
      <c r="Q122" s="101"/>
    </row>
    <row r="123" spans="2:17" ht="14.1" customHeight="1">
      <c r="B123" s="211" t="s">
        <v>994</v>
      </c>
      <c r="C123" s="301">
        <v>1.94</v>
      </c>
      <c r="D123" s="302">
        <v>0</v>
      </c>
      <c r="E123" s="302">
        <v>0</v>
      </c>
      <c r="F123" s="301">
        <v>1.80392449</v>
      </c>
      <c r="G123" s="301">
        <v>1.7513829999999999</v>
      </c>
      <c r="H123" s="303">
        <f t="shared" si="5"/>
        <v>0.13607550999999996</v>
      </c>
      <c r="I123" s="42"/>
      <c r="J123" s="304">
        <v>0.14431395920000001</v>
      </c>
      <c r="K123" s="303">
        <f t="shared" si="6"/>
        <v>-8.2384492000000531E-3</v>
      </c>
      <c r="L123" s="42"/>
      <c r="M123" s="170">
        <f t="shared" si="7"/>
        <v>-4.2286657484780603E-3</v>
      </c>
      <c r="N123" s="301">
        <v>4.3914681040703201</v>
      </c>
      <c r="O123" s="305">
        <f t="shared" si="8"/>
        <v>8.1924566898578194E-4</v>
      </c>
      <c r="P123" s="306">
        <f t="shared" si="9"/>
        <v>1.4649434834094447E-6</v>
      </c>
      <c r="Q123" s="101"/>
    </row>
    <row r="124" spans="2:17" ht="14.1" customHeight="1">
      <c r="B124" s="211" t="s">
        <v>995</v>
      </c>
      <c r="C124" s="301">
        <v>6.31487101774783</v>
      </c>
      <c r="D124" s="302">
        <v>0</v>
      </c>
      <c r="E124" s="302">
        <v>0</v>
      </c>
      <c r="F124" s="301">
        <v>7.48892297</v>
      </c>
      <c r="G124" s="301">
        <v>7.2707990000000002</v>
      </c>
      <c r="H124" s="303">
        <f t="shared" si="5"/>
        <v>-1.17405195225217</v>
      </c>
      <c r="I124" s="42"/>
      <c r="J124" s="304">
        <v>0.59911383760000003</v>
      </c>
      <c r="K124" s="303">
        <f t="shared" si="6"/>
        <v>-1.77316578985217</v>
      </c>
      <c r="L124" s="42"/>
      <c r="M124" s="170">
        <f t="shared" si="7"/>
        <v>-0.21923315039639757</v>
      </c>
      <c r="N124" s="301">
        <v>18.220593835244799</v>
      </c>
      <c r="O124" s="305">
        <f t="shared" si="8"/>
        <v>3.3991235350287114E-3</v>
      </c>
      <c r="P124" s="306">
        <f t="shared" si="9"/>
        <v>1.6337266670265627E-2</v>
      </c>
      <c r="Q124" s="101"/>
    </row>
    <row r="125" spans="2:17" ht="14.1" customHeight="1">
      <c r="B125" s="211" t="s">
        <v>996</v>
      </c>
      <c r="C125" s="301">
        <v>0.44774999999999998</v>
      </c>
      <c r="D125" s="302">
        <v>0</v>
      </c>
      <c r="E125" s="302">
        <v>0</v>
      </c>
      <c r="F125" s="301">
        <v>0.28679732000000002</v>
      </c>
      <c r="G125" s="301">
        <v>0.27844400000000002</v>
      </c>
      <c r="H125" s="303">
        <f t="shared" si="5"/>
        <v>0.16095267999999996</v>
      </c>
      <c r="I125" s="42"/>
      <c r="J125" s="304">
        <v>2.2943785599999999E-2</v>
      </c>
      <c r="K125" s="303">
        <f t="shared" si="6"/>
        <v>0.13800889439999997</v>
      </c>
      <c r="L125" s="42"/>
      <c r="M125" s="170">
        <f t="shared" si="7"/>
        <v>0.44556209009670417</v>
      </c>
      <c r="N125" s="301">
        <v>0.79327451373647695</v>
      </c>
      <c r="O125" s="305">
        <f t="shared" si="8"/>
        <v>0</v>
      </c>
      <c r="P125" s="306">
        <f t="shared" si="9"/>
        <v>0</v>
      </c>
      <c r="Q125" s="101"/>
    </row>
    <row r="126" spans="2:17" ht="14.1" customHeight="1">
      <c r="B126" s="211" t="s">
        <v>997</v>
      </c>
      <c r="C126" s="301">
        <v>17.296468146540398</v>
      </c>
      <c r="D126" s="302">
        <v>0</v>
      </c>
      <c r="E126" s="302">
        <v>0</v>
      </c>
      <c r="F126" s="301">
        <v>17.237349729999998</v>
      </c>
      <c r="G126" s="301">
        <v>16.735291</v>
      </c>
      <c r="H126" s="303">
        <f t="shared" si="5"/>
        <v>5.9118416540400176E-2</v>
      </c>
      <c r="I126" s="42"/>
      <c r="J126" s="304">
        <v>1.42949860266697</v>
      </c>
      <c r="K126" s="303">
        <f t="shared" si="6"/>
        <v>-1.3703801861265699</v>
      </c>
      <c r="L126" s="42"/>
      <c r="M126" s="170">
        <f t="shared" si="7"/>
        <v>-7.3412509798368358E-2</v>
      </c>
      <c r="N126" s="301">
        <v>26.3753545312337</v>
      </c>
      <c r="O126" s="305">
        <f t="shared" si="8"/>
        <v>4.9204262573716564E-3</v>
      </c>
      <c r="P126" s="306">
        <f t="shared" si="9"/>
        <v>2.6518128516913363E-3</v>
      </c>
      <c r="Q126" s="101"/>
    </row>
    <row r="127" spans="2:17" ht="14.1" customHeight="1">
      <c r="B127" s="211" t="s">
        <v>998</v>
      </c>
      <c r="C127" s="301">
        <v>29.9859971402553</v>
      </c>
      <c r="D127" s="302">
        <v>0</v>
      </c>
      <c r="E127" s="302">
        <v>0</v>
      </c>
      <c r="F127" s="301">
        <v>32.180937870000001</v>
      </c>
      <c r="G127" s="301">
        <v>31.243628999999999</v>
      </c>
      <c r="H127" s="303">
        <f t="shared" si="5"/>
        <v>-2.194940729744701</v>
      </c>
      <c r="I127" s="42"/>
      <c r="J127" s="304">
        <v>2.5744750295999999</v>
      </c>
      <c r="K127" s="303">
        <f t="shared" si="6"/>
        <v>-4.7694157593447013</v>
      </c>
      <c r="L127" s="42"/>
      <c r="M127" s="170">
        <f t="shared" si="7"/>
        <v>-0.13722799879035799</v>
      </c>
      <c r="N127" s="301">
        <v>47.013764952202301</v>
      </c>
      <c r="O127" s="305">
        <f t="shared" si="8"/>
        <v>8.7706029981427219E-3</v>
      </c>
      <c r="P127" s="306">
        <f t="shared" si="9"/>
        <v>1.6516381780188372E-2</v>
      </c>
      <c r="Q127" s="101"/>
    </row>
    <row r="128" spans="2:17" ht="14.1" customHeight="1">
      <c r="B128" s="211" t="s">
        <v>999</v>
      </c>
      <c r="C128" s="301">
        <v>9.9699999999999997E-2</v>
      </c>
      <c r="D128" s="302">
        <v>0</v>
      </c>
      <c r="E128" s="302">
        <v>0</v>
      </c>
      <c r="F128" s="301">
        <v>2.4176159999999999E-2</v>
      </c>
      <c r="G128" s="301">
        <v>2.3472E-2</v>
      </c>
      <c r="H128" s="303">
        <f t="shared" si="5"/>
        <v>7.5523839999999995E-2</v>
      </c>
      <c r="I128" s="42"/>
      <c r="J128" s="304">
        <v>1.9340927999999999E-3</v>
      </c>
      <c r="K128" s="303">
        <f t="shared" si="6"/>
        <v>7.35897472E-2</v>
      </c>
      <c r="L128" s="42"/>
      <c r="M128" s="170">
        <f t="shared" si="7"/>
        <v>2.8184233896042556</v>
      </c>
      <c r="N128" s="301">
        <v>7.6385372886178096E-2</v>
      </c>
      <c r="O128" s="305">
        <f t="shared" si="8"/>
        <v>0</v>
      </c>
      <c r="P128" s="306">
        <f t="shared" si="9"/>
        <v>0</v>
      </c>
      <c r="Q128" s="101"/>
    </row>
    <row r="129" spans="2:17" ht="14.1" customHeight="1">
      <c r="B129" s="211" t="s">
        <v>1000</v>
      </c>
      <c r="C129" s="301">
        <v>14.6423767084425</v>
      </c>
      <c r="D129" s="302">
        <v>0</v>
      </c>
      <c r="E129" s="302">
        <v>0</v>
      </c>
      <c r="F129" s="301">
        <v>12.96083608</v>
      </c>
      <c r="G129" s="301">
        <v>12.583335999999999</v>
      </c>
      <c r="H129" s="303">
        <f t="shared" si="5"/>
        <v>1.6815406284424999</v>
      </c>
      <c r="I129" s="42"/>
      <c r="J129" s="304">
        <v>1.0368668863999999</v>
      </c>
      <c r="K129" s="303">
        <f t="shared" si="6"/>
        <v>0.64467374204249994</v>
      </c>
      <c r="L129" s="42"/>
      <c r="M129" s="170">
        <f t="shared" si="7"/>
        <v>4.6055680963510287E-2</v>
      </c>
      <c r="N129" s="301">
        <v>20.714317735845398</v>
      </c>
      <c r="O129" s="305">
        <f t="shared" si="8"/>
        <v>0</v>
      </c>
      <c r="P129" s="306">
        <f t="shared" si="9"/>
        <v>0</v>
      </c>
      <c r="Q129" s="101"/>
    </row>
    <row r="130" spans="2:17" ht="14.1" customHeight="1">
      <c r="B130" s="211" t="s">
        <v>1001</v>
      </c>
      <c r="C130" s="301">
        <v>17.880438158488499</v>
      </c>
      <c r="D130" s="302">
        <v>0</v>
      </c>
      <c r="E130" s="302">
        <v>0</v>
      </c>
      <c r="F130" s="301">
        <v>15.795934770000001</v>
      </c>
      <c r="G130" s="301">
        <v>15.335858999999999</v>
      </c>
      <c r="H130" s="303">
        <f t="shared" si="5"/>
        <v>2.084503388488498</v>
      </c>
      <c r="I130" s="42"/>
      <c r="J130" s="304">
        <v>1.3872202395002899</v>
      </c>
      <c r="K130" s="303">
        <f t="shared" si="6"/>
        <v>0.69728314898820809</v>
      </c>
      <c r="L130" s="42"/>
      <c r="M130" s="170">
        <f t="shared" si="7"/>
        <v>4.0579459860700287E-2</v>
      </c>
      <c r="N130" s="301">
        <v>36.3006191068758</v>
      </c>
      <c r="O130" s="305">
        <f t="shared" si="8"/>
        <v>0</v>
      </c>
      <c r="P130" s="306">
        <f t="shared" si="9"/>
        <v>0</v>
      </c>
      <c r="Q130" s="101"/>
    </row>
    <row r="131" spans="2:17" ht="14.1" customHeight="1">
      <c r="B131" s="211" t="s">
        <v>1002</v>
      </c>
      <c r="C131" s="301">
        <v>0.4</v>
      </c>
      <c r="D131" s="302">
        <v>0</v>
      </c>
      <c r="E131" s="302">
        <v>0</v>
      </c>
      <c r="F131" s="301">
        <v>0.16474953000000001</v>
      </c>
      <c r="G131" s="301">
        <v>0.15995100000000001</v>
      </c>
      <c r="H131" s="303">
        <f t="shared" si="5"/>
        <v>0.23525047000000002</v>
      </c>
      <c r="I131" s="42"/>
      <c r="J131" s="304">
        <v>1.31799624E-2</v>
      </c>
      <c r="K131" s="303">
        <f t="shared" si="6"/>
        <v>0.22207050760000002</v>
      </c>
      <c r="L131" s="42"/>
      <c r="M131" s="170">
        <f t="shared" si="7"/>
        <v>1.2480814990511377</v>
      </c>
      <c r="N131" s="301">
        <v>0.135385731961949</v>
      </c>
      <c r="O131" s="305">
        <f t="shared" si="8"/>
        <v>0</v>
      </c>
      <c r="P131" s="306">
        <f t="shared" si="9"/>
        <v>0</v>
      </c>
      <c r="Q131" s="101"/>
    </row>
    <row r="132" spans="2:17" ht="14.1" customHeight="1">
      <c r="B132" s="211" t="s">
        <v>1003</v>
      </c>
      <c r="C132" s="301">
        <v>0.39944000000000002</v>
      </c>
      <c r="D132" s="302">
        <v>0</v>
      </c>
      <c r="E132" s="302">
        <v>0</v>
      </c>
      <c r="F132" s="301">
        <v>0.28389683999999998</v>
      </c>
      <c r="G132" s="301">
        <v>0.27562799999999998</v>
      </c>
      <c r="H132" s="303">
        <f t="shared" si="5"/>
        <v>0.11554316000000003</v>
      </c>
      <c r="I132" s="42"/>
      <c r="J132" s="304">
        <v>2.27117472E-2</v>
      </c>
      <c r="K132" s="303">
        <f t="shared" si="6"/>
        <v>9.283141280000004E-2</v>
      </c>
      <c r="L132" s="42"/>
      <c r="M132" s="170">
        <f t="shared" si="7"/>
        <v>0.30276846988452527</v>
      </c>
      <c r="N132" s="301">
        <v>0.92388236686606096</v>
      </c>
      <c r="O132" s="305">
        <f t="shared" si="8"/>
        <v>0</v>
      </c>
      <c r="P132" s="306">
        <f t="shared" si="9"/>
        <v>0</v>
      </c>
      <c r="Q132" s="101"/>
    </row>
    <row r="133" spans="2:17" ht="14.1" customHeight="1">
      <c r="B133" s="211" t="s">
        <v>1004</v>
      </c>
      <c r="C133" s="301">
        <v>0.24479320226127299</v>
      </c>
      <c r="D133" s="302">
        <v>0</v>
      </c>
      <c r="E133" s="302">
        <v>0</v>
      </c>
      <c r="F133" s="301">
        <v>0.18698825999999999</v>
      </c>
      <c r="G133" s="301">
        <v>0.18154200000000001</v>
      </c>
      <c r="H133" s="303">
        <f t="shared" si="5"/>
        <v>5.7804942261273001E-2</v>
      </c>
      <c r="I133" s="42"/>
      <c r="J133" s="304">
        <v>1.49590608E-2</v>
      </c>
      <c r="K133" s="303">
        <f t="shared" si="6"/>
        <v>4.2845881461273001E-2</v>
      </c>
      <c r="L133" s="42"/>
      <c r="M133" s="170">
        <f t="shared" si="7"/>
        <v>0.21216365382586944</v>
      </c>
      <c r="N133" s="301">
        <v>0.34481053609058898</v>
      </c>
      <c r="O133" s="305">
        <f t="shared" si="8"/>
        <v>0</v>
      </c>
      <c r="P133" s="306">
        <f t="shared" si="9"/>
        <v>0</v>
      </c>
      <c r="Q133" s="101"/>
    </row>
    <row r="134" spans="2:17" ht="14.1" customHeight="1">
      <c r="B134" s="211" t="s">
        <v>1005</v>
      </c>
      <c r="C134" s="301">
        <v>0.114186774157042</v>
      </c>
      <c r="D134" s="302">
        <v>0</v>
      </c>
      <c r="E134" s="302">
        <v>0</v>
      </c>
      <c r="F134" s="301">
        <v>7.4874819999999995E-2</v>
      </c>
      <c r="G134" s="301">
        <v>7.2693999999999995E-2</v>
      </c>
      <c r="H134" s="303">
        <f t="shared" si="5"/>
        <v>3.9311954157042001E-2</v>
      </c>
      <c r="I134" s="42"/>
      <c r="J134" s="304">
        <v>5.9899856E-3</v>
      </c>
      <c r="K134" s="303">
        <f t="shared" si="6"/>
        <v>3.3321968557042003E-2</v>
      </c>
      <c r="L134" s="42"/>
      <c r="M134" s="170">
        <f t="shared" si="7"/>
        <v>0.41207010033351277</v>
      </c>
      <c r="N134" s="301">
        <v>0.230578824747695</v>
      </c>
      <c r="O134" s="305">
        <f t="shared" si="8"/>
        <v>0</v>
      </c>
      <c r="P134" s="306">
        <f t="shared" si="9"/>
        <v>0</v>
      </c>
      <c r="Q134" s="101"/>
    </row>
    <row r="135" spans="2:17" ht="14.1" customHeight="1">
      <c r="B135" s="211" t="s">
        <v>1006</v>
      </c>
      <c r="C135" s="301">
        <v>9.9180000000000004E-2</v>
      </c>
      <c r="D135" s="302">
        <v>0</v>
      </c>
      <c r="E135" s="302">
        <v>0</v>
      </c>
      <c r="F135" s="301">
        <v>3.9104979999999998E-2</v>
      </c>
      <c r="G135" s="301">
        <v>3.7966E-2</v>
      </c>
      <c r="H135" s="303">
        <f t="shared" si="5"/>
        <v>6.0075020000000007E-2</v>
      </c>
      <c r="I135" s="42"/>
      <c r="J135" s="304">
        <v>3.1283983999999998E-3</v>
      </c>
      <c r="K135" s="303">
        <f t="shared" si="6"/>
        <v>5.6946621600000004E-2</v>
      </c>
      <c r="L135" s="42"/>
      <c r="M135" s="170">
        <f t="shared" si="7"/>
        <v>1.3483794988089326</v>
      </c>
      <c r="N135" s="301">
        <v>6.1346659795258301E-2</v>
      </c>
      <c r="O135" s="305">
        <f t="shared" si="8"/>
        <v>0</v>
      </c>
      <c r="P135" s="306">
        <f t="shared" si="9"/>
        <v>0</v>
      </c>
      <c r="Q135" s="101"/>
    </row>
    <row r="136" spans="2:17" ht="14.1" customHeight="1">
      <c r="B136" s="211" t="s">
        <v>1007</v>
      </c>
      <c r="C136" s="301">
        <v>9.919E-2</v>
      </c>
      <c r="D136" s="302">
        <v>0</v>
      </c>
      <c r="E136" s="302">
        <v>0</v>
      </c>
      <c r="F136" s="301">
        <v>8.6120360000000007E-2</v>
      </c>
      <c r="G136" s="301">
        <v>8.3612000000000006E-2</v>
      </c>
      <c r="H136" s="303">
        <f t="shared" si="5"/>
        <v>1.3069639999999993E-2</v>
      </c>
      <c r="I136" s="42"/>
      <c r="J136" s="304">
        <v>6.8896288000000003E-3</v>
      </c>
      <c r="K136" s="303">
        <f t="shared" si="6"/>
        <v>6.1800111999999931E-3</v>
      </c>
      <c r="L136" s="42"/>
      <c r="M136" s="170">
        <f t="shared" si="7"/>
        <v>6.6444596754966945E-2</v>
      </c>
      <c r="N136" s="301">
        <v>0.217886412376262</v>
      </c>
      <c r="O136" s="305">
        <f t="shared" si="8"/>
        <v>0</v>
      </c>
      <c r="P136" s="306">
        <f t="shared" si="9"/>
        <v>0</v>
      </c>
      <c r="Q136" s="101"/>
    </row>
    <row r="137" spans="2:17" ht="14.1" customHeight="1">
      <c r="B137" s="211" t="s">
        <v>1008</v>
      </c>
      <c r="C137" s="301">
        <v>9.9379999999999996E-2</v>
      </c>
      <c r="D137" s="302">
        <v>0</v>
      </c>
      <c r="E137" s="302">
        <v>0</v>
      </c>
      <c r="F137" s="301">
        <v>9.5142130000000005E-2</v>
      </c>
      <c r="G137" s="301">
        <v>9.2370999999999995E-2</v>
      </c>
      <c r="H137" s="303">
        <f t="shared" si="5"/>
        <v>4.2378699999999908E-3</v>
      </c>
      <c r="I137" s="42"/>
      <c r="J137" s="304">
        <v>7.6113704000000003E-3</v>
      </c>
      <c r="K137" s="303">
        <f t="shared" si="6"/>
        <v>-3.3735004000000094E-3</v>
      </c>
      <c r="L137" s="42"/>
      <c r="M137" s="170">
        <f t="shared" si="7"/>
        <v>-3.2831002222480095E-2</v>
      </c>
      <c r="N137" s="301">
        <v>0.12057791752861099</v>
      </c>
      <c r="O137" s="305">
        <f t="shared" si="8"/>
        <v>2.2494285366454196E-5</v>
      </c>
      <c r="P137" s="306">
        <f t="shared" si="9"/>
        <v>2.4246021247022679E-6</v>
      </c>
      <c r="Q137" s="101"/>
    </row>
    <row r="138" spans="2:17" ht="14.1" customHeight="1">
      <c r="B138" s="211" t="s">
        <v>1009</v>
      </c>
      <c r="C138" s="301">
        <v>0.19878000000000001</v>
      </c>
      <c r="D138" s="302">
        <v>0</v>
      </c>
      <c r="E138" s="302">
        <v>0</v>
      </c>
      <c r="F138" s="301">
        <v>0.13877705000000001</v>
      </c>
      <c r="G138" s="301">
        <v>0.13473499999999999</v>
      </c>
      <c r="H138" s="303">
        <f t="shared" si="5"/>
        <v>6.0002949999999999E-2</v>
      </c>
      <c r="I138" s="42"/>
      <c r="J138" s="304">
        <v>1.1102163999999999E-2</v>
      </c>
      <c r="K138" s="303">
        <f t="shared" si="6"/>
        <v>4.8900786000000002E-2</v>
      </c>
      <c r="L138" s="42"/>
      <c r="M138" s="170">
        <f t="shared" si="7"/>
        <v>0.32626796401534369</v>
      </c>
      <c r="N138" s="301">
        <v>0.137501134023855</v>
      </c>
      <c r="O138" s="305">
        <f t="shared" si="8"/>
        <v>0</v>
      </c>
      <c r="P138" s="306">
        <f t="shared" si="9"/>
        <v>0</v>
      </c>
      <c r="Q138" s="101"/>
    </row>
    <row r="139" spans="2:17" ht="14.1" customHeight="1">
      <c r="B139" s="211" t="s">
        <v>1010</v>
      </c>
      <c r="C139" s="301">
        <v>8.1664550279795893</v>
      </c>
      <c r="D139" s="302">
        <v>0</v>
      </c>
      <c r="E139" s="302">
        <v>0</v>
      </c>
      <c r="F139" s="301">
        <v>6.3091517000000001</v>
      </c>
      <c r="G139" s="301">
        <v>6.1253900000000003</v>
      </c>
      <c r="H139" s="303">
        <f t="shared" si="5"/>
        <v>1.8573033279795892</v>
      </c>
      <c r="I139" s="42"/>
      <c r="J139" s="304">
        <v>0.504732136</v>
      </c>
      <c r="K139" s="303">
        <f t="shared" si="6"/>
        <v>1.3525711919795893</v>
      </c>
      <c r="L139" s="42"/>
      <c r="M139" s="170">
        <f t="shared" si="7"/>
        <v>0.19850223815579429</v>
      </c>
      <c r="N139" s="301">
        <v>5.2648219728914798</v>
      </c>
      <c r="O139" s="305">
        <f t="shared" si="8"/>
        <v>0</v>
      </c>
      <c r="P139" s="306">
        <f t="shared" si="9"/>
        <v>0</v>
      </c>
      <c r="Q139" s="101"/>
    </row>
    <row r="140" spans="2:17" ht="14.1" customHeight="1">
      <c r="B140" s="211" t="s">
        <v>1011</v>
      </c>
      <c r="C140" s="301">
        <v>0.148345940157143</v>
      </c>
      <c r="D140" s="302">
        <v>0</v>
      </c>
      <c r="E140" s="302">
        <v>0</v>
      </c>
      <c r="F140" s="301">
        <v>0.10983199</v>
      </c>
      <c r="G140" s="301">
        <v>0.10663300000000001</v>
      </c>
      <c r="H140" s="303">
        <f t="shared" si="5"/>
        <v>3.8513950157142998E-2</v>
      </c>
      <c r="I140" s="42"/>
      <c r="J140" s="304">
        <v>8.7865592000000003E-3</v>
      </c>
      <c r="K140" s="303">
        <f t="shared" si="6"/>
        <v>2.9727390957142996E-2</v>
      </c>
      <c r="L140" s="42"/>
      <c r="M140" s="170">
        <f t="shared" si="7"/>
        <v>0.25061334131662938</v>
      </c>
      <c r="N140" s="301">
        <v>0.224098551627049</v>
      </c>
      <c r="O140" s="305">
        <f t="shared" si="8"/>
        <v>0</v>
      </c>
      <c r="P140" s="306">
        <f t="shared" si="9"/>
        <v>0</v>
      </c>
      <c r="Q140" s="101"/>
    </row>
    <row r="141" spans="2:17" ht="14.1" customHeight="1">
      <c r="B141" s="211" t="s">
        <v>1012</v>
      </c>
      <c r="C141" s="301">
        <v>2.7842945310521698</v>
      </c>
      <c r="D141" s="302">
        <v>0</v>
      </c>
      <c r="E141" s="302">
        <v>0</v>
      </c>
      <c r="F141" s="301">
        <v>2.3925550699999998</v>
      </c>
      <c r="G141" s="301">
        <v>2.3228689999999999</v>
      </c>
      <c r="H141" s="303">
        <f t="shared" ref="H141:H204" si="10">+C141+D141-E141-F141</f>
        <v>0.39173946105217006</v>
      </c>
      <c r="I141" s="42"/>
      <c r="J141" s="304">
        <v>0.20032344157687701</v>
      </c>
      <c r="K141" s="303">
        <f t="shared" ref="K141:K204" si="11">+H141-J141</f>
        <v>0.19141601947529305</v>
      </c>
      <c r="L141" s="42"/>
      <c r="M141" s="170">
        <f t="shared" ref="M141:M204" si="12">+IF(ISERROR(K141/(F141+J141)),0,K141/(F141+J141))</f>
        <v>7.3823751718657307E-2</v>
      </c>
      <c r="N141" s="301">
        <v>5.0744119396302096</v>
      </c>
      <c r="O141" s="305">
        <f t="shared" ref="O141:O204" si="13">IF(K141&lt;0,N141/$N$263,0)</f>
        <v>0</v>
      </c>
      <c r="P141" s="306">
        <f t="shared" ref="P141:P204" si="14">(M141^2*O141)*100</f>
        <v>0</v>
      </c>
      <c r="Q141" s="101"/>
    </row>
    <row r="142" spans="2:17" ht="14.1" customHeight="1">
      <c r="B142" s="211" t="s">
        <v>1013</v>
      </c>
      <c r="C142" s="301">
        <v>6.2685000000000005E-2</v>
      </c>
      <c r="D142" s="302">
        <v>0</v>
      </c>
      <c r="E142" s="302">
        <v>0</v>
      </c>
      <c r="F142" s="301">
        <v>3.4777950000000002E-2</v>
      </c>
      <c r="G142" s="301">
        <v>3.3765000000000003E-2</v>
      </c>
      <c r="H142" s="303">
        <f t="shared" si="10"/>
        <v>2.7907050000000003E-2</v>
      </c>
      <c r="I142" s="42"/>
      <c r="J142" s="304">
        <v>2.782236E-3</v>
      </c>
      <c r="K142" s="303">
        <f t="shared" si="11"/>
        <v>2.5124814000000002E-2</v>
      </c>
      <c r="L142" s="42"/>
      <c r="M142" s="170">
        <f t="shared" si="12"/>
        <v>0.66892144783308582</v>
      </c>
      <c r="N142" s="301">
        <v>0.103085333748443</v>
      </c>
      <c r="O142" s="305">
        <f t="shared" si="13"/>
        <v>0</v>
      </c>
      <c r="P142" s="306">
        <f t="shared" si="14"/>
        <v>0</v>
      </c>
      <c r="Q142" s="101"/>
    </row>
    <row r="143" spans="2:17" ht="14.1" customHeight="1">
      <c r="B143" s="211" t="s">
        <v>1014</v>
      </c>
      <c r="C143" s="301">
        <v>0.123761874983721</v>
      </c>
      <c r="D143" s="302">
        <v>0</v>
      </c>
      <c r="E143" s="302">
        <v>0</v>
      </c>
      <c r="F143" s="301">
        <v>0.13247448000000001</v>
      </c>
      <c r="G143" s="301">
        <v>0.12861600000000001</v>
      </c>
      <c r="H143" s="303">
        <f t="shared" si="10"/>
        <v>-8.7126050162790042E-3</v>
      </c>
      <c r="I143" s="42"/>
      <c r="J143" s="304">
        <v>1.0597958399999999E-2</v>
      </c>
      <c r="K143" s="303">
        <f t="shared" si="11"/>
        <v>-1.9310563416279004E-2</v>
      </c>
      <c r="L143" s="42"/>
      <c r="M143" s="170">
        <f t="shared" si="12"/>
        <v>-0.13497053403319226</v>
      </c>
      <c r="N143" s="301">
        <v>0.20915864818524599</v>
      </c>
      <c r="O143" s="305">
        <f t="shared" si="13"/>
        <v>3.9019369512865713E-5</v>
      </c>
      <c r="P143" s="306">
        <f t="shared" si="14"/>
        <v>7.108176125196101E-5</v>
      </c>
      <c r="Q143" s="101"/>
    </row>
    <row r="144" spans="2:17" ht="14.1" customHeight="1">
      <c r="B144" s="211" t="s">
        <v>1015</v>
      </c>
      <c r="C144" s="301">
        <v>0.54725000000000001</v>
      </c>
      <c r="D144" s="302">
        <v>0</v>
      </c>
      <c r="E144" s="302">
        <v>0</v>
      </c>
      <c r="F144" s="301">
        <v>0.41437311999999998</v>
      </c>
      <c r="G144" s="301">
        <v>0.40230399999999999</v>
      </c>
      <c r="H144" s="303">
        <f t="shared" si="10"/>
        <v>0.13287688000000003</v>
      </c>
      <c r="I144" s="42"/>
      <c r="J144" s="304">
        <v>3.3149849600000003E-2</v>
      </c>
      <c r="K144" s="303">
        <f t="shared" si="11"/>
        <v>9.9727030400000027E-2</v>
      </c>
      <c r="L144" s="42"/>
      <c r="M144" s="170">
        <f t="shared" si="12"/>
        <v>0.22284226101095311</v>
      </c>
      <c r="N144" s="301">
        <v>0.58265623423032797</v>
      </c>
      <c r="O144" s="305">
        <f t="shared" si="13"/>
        <v>0</v>
      </c>
      <c r="P144" s="306">
        <f t="shared" si="14"/>
        <v>0</v>
      </c>
      <c r="Q144" s="101"/>
    </row>
    <row r="145" spans="2:17" ht="14.1" customHeight="1">
      <c r="B145" s="211" t="s">
        <v>1016</v>
      </c>
      <c r="C145" s="301">
        <v>2.7337649764875001</v>
      </c>
      <c r="D145" s="302">
        <v>0</v>
      </c>
      <c r="E145" s="302">
        <v>0</v>
      </c>
      <c r="F145" s="301">
        <v>3.2537421900000001</v>
      </c>
      <c r="G145" s="301">
        <v>3.158973</v>
      </c>
      <c r="H145" s="303">
        <f t="shared" si="10"/>
        <v>-0.51997721351250004</v>
      </c>
      <c r="I145" s="42"/>
      <c r="J145" s="304">
        <v>0.267297231311306</v>
      </c>
      <c r="K145" s="303">
        <f t="shared" si="11"/>
        <v>-0.78727444482380604</v>
      </c>
      <c r="L145" s="42"/>
      <c r="M145" s="170">
        <f t="shared" si="12"/>
        <v>-0.22359148837095644</v>
      </c>
      <c r="N145" s="301">
        <v>5.7745046181267998</v>
      </c>
      <c r="O145" s="305">
        <f t="shared" si="13"/>
        <v>1.0772565772603469E-3</v>
      </c>
      <c r="P145" s="306">
        <f t="shared" si="14"/>
        <v>5.3855453611084143E-3</v>
      </c>
      <c r="Q145" s="101"/>
    </row>
    <row r="146" spans="2:17" ht="14.1" customHeight="1">
      <c r="B146" s="211" t="s">
        <v>1017</v>
      </c>
      <c r="C146" s="301">
        <v>0.42785000000000001</v>
      </c>
      <c r="D146" s="302">
        <v>0</v>
      </c>
      <c r="E146" s="302">
        <v>0</v>
      </c>
      <c r="F146" s="301">
        <v>0.19934310999999999</v>
      </c>
      <c r="G146" s="301">
        <v>0.19353699999999999</v>
      </c>
      <c r="H146" s="303">
        <f t="shared" si="10"/>
        <v>0.22850689000000002</v>
      </c>
      <c r="I146" s="42"/>
      <c r="J146" s="304">
        <v>1.59474488E-2</v>
      </c>
      <c r="K146" s="303">
        <f t="shared" si="11"/>
        <v>0.21255944120000003</v>
      </c>
      <c r="L146" s="42"/>
      <c r="M146" s="170">
        <f t="shared" si="12"/>
        <v>0.98731427139572303</v>
      </c>
      <c r="N146" s="301">
        <v>0.47359493910516398</v>
      </c>
      <c r="O146" s="305">
        <f t="shared" si="13"/>
        <v>0</v>
      </c>
      <c r="P146" s="306">
        <f t="shared" si="14"/>
        <v>0</v>
      </c>
      <c r="Q146" s="101"/>
    </row>
    <row r="147" spans="2:17" ht="14.1" customHeight="1">
      <c r="B147" s="211" t="s">
        <v>1018</v>
      </c>
      <c r="C147" s="301">
        <v>5.1803684975E-2</v>
      </c>
      <c r="D147" s="302">
        <v>0</v>
      </c>
      <c r="E147" s="302">
        <v>0</v>
      </c>
      <c r="F147" s="301">
        <v>4.2354629999999997E-2</v>
      </c>
      <c r="G147" s="301">
        <v>4.1120999999999998E-2</v>
      </c>
      <c r="H147" s="303">
        <f t="shared" si="10"/>
        <v>9.4490549750000027E-3</v>
      </c>
      <c r="I147" s="42"/>
      <c r="J147" s="304">
        <v>3.3883704000000001E-3</v>
      </c>
      <c r="K147" s="303">
        <f t="shared" si="11"/>
        <v>6.0606845750000027E-3</v>
      </c>
      <c r="L147" s="42"/>
      <c r="M147" s="170">
        <f t="shared" si="12"/>
        <v>0.13249425096741146</v>
      </c>
      <c r="N147" s="301">
        <v>8.8145430306639405E-2</v>
      </c>
      <c r="O147" s="305">
        <f t="shared" si="13"/>
        <v>0</v>
      </c>
      <c r="P147" s="306">
        <f t="shared" si="14"/>
        <v>0</v>
      </c>
      <c r="Q147" s="101"/>
    </row>
    <row r="148" spans="2:17" ht="14.1" customHeight="1">
      <c r="B148" s="211" t="s">
        <v>1019</v>
      </c>
      <c r="C148" s="301">
        <v>2.359543E-3</v>
      </c>
      <c r="D148" s="302">
        <v>0</v>
      </c>
      <c r="E148" s="302">
        <v>0</v>
      </c>
      <c r="F148" s="301">
        <v>4.9131000000000001E-3</v>
      </c>
      <c r="G148" s="301">
        <v>4.7699999999999999E-3</v>
      </c>
      <c r="H148" s="303">
        <f t="shared" si="10"/>
        <v>-2.5535570000000001E-3</v>
      </c>
      <c r="I148" s="42"/>
      <c r="J148" s="304">
        <v>3.9304800000000001E-4</v>
      </c>
      <c r="K148" s="303">
        <f t="shared" si="11"/>
        <v>-2.9466050000000001E-3</v>
      </c>
      <c r="L148" s="42"/>
      <c r="M148" s="170">
        <f t="shared" si="12"/>
        <v>-0.55531903746371192</v>
      </c>
      <c r="N148" s="301">
        <v>1.9421874474344299E-2</v>
      </c>
      <c r="O148" s="305">
        <f t="shared" si="13"/>
        <v>3.623227169051822E-6</v>
      </c>
      <c r="P148" s="306">
        <f t="shared" si="14"/>
        <v>1.117328016716192E-4</v>
      </c>
      <c r="Q148" s="101"/>
    </row>
    <row r="149" spans="2:17" ht="14.1" customHeight="1">
      <c r="B149" s="211" t="s">
        <v>1020</v>
      </c>
      <c r="C149" s="301">
        <v>0.20596500000000001</v>
      </c>
      <c r="D149" s="302">
        <v>0</v>
      </c>
      <c r="E149" s="302">
        <v>0</v>
      </c>
      <c r="F149" s="301">
        <v>0.10353972</v>
      </c>
      <c r="G149" s="301">
        <v>0.100524</v>
      </c>
      <c r="H149" s="303">
        <f t="shared" si="10"/>
        <v>0.10242528000000001</v>
      </c>
      <c r="I149" s="42"/>
      <c r="J149" s="304">
        <v>8.2831776000000003E-3</v>
      </c>
      <c r="K149" s="303">
        <f t="shared" si="11"/>
        <v>9.4142102400000011E-2</v>
      </c>
      <c r="L149" s="42"/>
      <c r="M149" s="170">
        <f t="shared" si="12"/>
        <v>0.84188573557407098</v>
      </c>
      <c r="N149" s="301">
        <v>0.15686898613893499</v>
      </c>
      <c r="O149" s="305">
        <f t="shared" si="13"/>
        <v>0</v>
      </c>
      <c r="P149" s="306">
        <f t="shared" si="14"/>
        <v>0</v>
      </c>
      <c r="Q149" s="101"/>
    </row>
    <row r="150" spans="2:17" ht="14.1" customHeight="1">
      <c r="B150" s="211" t="s">
        <v>1021</v>
      </c>
      <c r="C150" s="301">
        <v>7.9600000000000004E-2</v>
      </c>
      <c r="D150" s="302">
        <v>0</v>
      </c>
      <c r="E150" s="302">
        <v>0</v>
      </c>
      <c r="F150" s="301">
        <v>4.7980490000000001E-2</v>
      </c>
      <c r="G150" s="301">
        <v>4.6582999999999999E-2</v>
      </c>
      <c r="H150" s="303">
        <f t="shared" si="10"/>
        <v>3.1619510000000003E-2</v>
      </c>
      <c r="I150" s="42"/>
      <c r="J150" s="304">
        <v>5.9269627935156499E-3</v>
      </c>
      <c r="K150" s="303">
        <f t="shared" si="11"/>
        <v>2.5692547206484354E-2</v>
      </c>
      <c r="L150" s="42"/>
      <c r="M150" s="170">
        <f t="shared" si="12"/>
        <v>0.47660473413380838</v>
      </c>
      <c r="N150" s="301">
        <v>0.15238701510639399</v>
      </c>
      <c r="O150" s="305">
        <f t="shared" si="13"/>
        <v>0</v>
      </c>
      <c r="P150" s="306">
        <f t="shared" si="14"/>
        <v>0</v>
      </c>
      <c r="Q150" s="101"/>
    </row>
    <row r="151" spans="2:17" ht="14.1" customHeight="1">
      <c r="B151" s="211" t="s">
        <v>1022</v>
      </c>
      <c r="C151" s="301">
        <v>0.46765000000000001</v>
      </c>
      <c r="D151" s="302">
        <v>0</v>
      </c>
      <c r="E151" s="302">
        <v>0</v>
      </c>
      <c r="F151" s="301">
        <v>0.33597776000000001</v>
      </c>
      <c r="G151" s="301">
        <v>0.32619199999999998</v>
      </c>
      <c r="H151" s="303">
        <f t="shared" si="10"/>
        <v>0.13167224</v>
      </c>
      <c r="I151" s="42"/>
      <c r="J151" s="304">
        <v>2.6878220800000002E-2</v>
      </c>
      <c r="K151" s="303">
        <f t="shared" si="11"/>
        <v>0.10479401919999999</v>
      </c>
      <c r="L151" s="42"/>
      <c r="M151" s="170">
        <f t="shared" si="12"/>
        <v>0.28880334001649172</v>
      </c>
      <c r="N151" s="301">
        <v>0.38694349914270498</v>
      </c>
      <c r="O151" s="305">
        <f t="shared" si="13"/>
        <v>0</v>
      </c>
      <c r="P151" s="306">
        <f t="shared" si="14"/>
        <v>0</v>
      </c>
      <c r="Q151" s="101"/>
    </row>
    <row r="152" spans="2:17" ht="14.1" customHeight="1">
      <c r="B152" s="211" t="s">
        <v>1023</v>
      </c>
      <c r="C152" s="301">
        <v>0.14924999999999999</v>
      </c>
      <c r="D152" s="302">
        <v>0</v>
      </c>
      <c r="E152" s="302">
        <v>0</v>
      </c>
      <c r="F152" s="301">
        <v>6.7498989999999995E-2</v>
      </c>
      <c r="G152" s="301">
        <v>6.5532999999999994E-2</v>
      </c>
      <c r="H152" s="303">
        <f t="shared" si="10"/>
        <v>8.1751009999999999E-2</v>
      </c>
      <c r="I152" s="42"/>
      <c r="J152" s="304">
        <v>5.3999191999999996E-3</v>
      </c>
      <c r="K152" s="303">
        <f t="shared" si="11"/>
        <v>7.6351090799999993E-2</v>
      </c>
      <c r="L152" s="42"/>
      <c r="M152" s="170">
        <f t="shared" si="12"/>
        <v>1.047355737388729</v>
      </c>
      <c r="N152" s="301">
        <v>0.177784850957459</v>
      </c>
      <c r="O152" s="305">
        <f t="shared" si="13"/>
        <v>0</v>
      </c>
      <c r="P152" s="306">
        <f t="shared" si="14"/>
        <v>0</v>
      </c>
      <c r="Q152" s="101"/>
    </row>
    <row r="153" spans="2:17" ht="14.1" customHeight="1">
      <c r="B153" s="211" t="s">
        <v>1024</v>
      </c>
      <c r="C153" s="301">
        <v>0.13930000000000001</v>
      </c>
      <c r="D153" s="302">
        <v>0</v>
      </c>
      <c r="E153" s="302">
        <v>0</v>
      </c>
      <c r="F153" s="301">
        <v>0.11383045</v>
      </c>
      <c r="G153" s="301">
        <v>0.110515</v>
      </c>
      <c r="H153" s="303">
        <f t="shared" si="10"/>
        <v>2.5469550000000007E-2</v>
      </c>
      <c r="I153" s="42"/>
      <c r="J153" s="304">
        <v>9.1064360000000007E-3</v>
      </c>
      <c r="K153" s="303">
        <f t="shared" si="11"/>
        <v>1.6363114000000005E-2</v>
      </c>
      <c r="L153" s="42"/>
      <c r="M153" s="170">
        <f t="shared" si="12"/>
        <v>0.1331017445813619</v>
      </c>
      <c r="N153" s="301">
        <v>0.13595312132040999</v>
      </c>
      <c r="O153" s="305">
        <f t="shared" si="13"/>
        <v>0</v>
      </c>
      <c r="P153" s="306">
        <f t="shared" si="14"/>
        <v>0</v>
      </c>
      <c r="Q153" s="101"/>
    </row>
    <row r="154" spans="2:17" ht="14.1" customHeight="1">
      <c r="B154" s="211" t="s">
        <v>1025</v>
      </c>
      <c r="C154" s="301">
        <v>0.86155553433478305</v>
      </c>
      <c r="D154" s="302">
        <v>0</v>
      </c>
      <c r="E154" s="302">
        <v>0</v>
      </c>
      <c r="F154" s="301">
        <v>0.89908082</v>
      </c>
      <c r="G154" s="301">
        <v>0.87289399999999995</v>
      </c>
      <c r="H154" s="303">
        <f t="shared" si="10"/>
        <v>-3.7525285665216956E-2</v>
      </c>
      <c r="I154" s="42"/>
      <c r="J154" s="304">
        <v>8.55916844258552E-2</v>
      </c>
      <c r="K154" s="303">
        <f t="shared" si="11"/>
        <v>-0.12311697009107216</v>
      </c>
      <c r="L154" s="42"/>
      <c r="M154" s="170">
        <f t="shared" si="12"/>
        <v>-0.12503341927157746</v>
      </c>
      <c r="N154" s="301">
        <v>0.98155165612647599</v>
      </c>
      <c r="O154" s="305">
        <f t="shared" si="13"/>
        <v>1.8311232692823414E-4</v>
      </c>
      <c r="P154" s="306">
        <f t="shared" si="14"/>
        <v>2.8626601829079404E-4</v>
      </c>
      <c r="Q154" s="101"/>
    </row>
    <row r="155" spans="2:17" ht="14.1" customHeight="1">
      <c r="B155" s="211" t="s">
        <v>1026</v>
      </c>
      <c r="C155" s="301">
        <v>0</v>
      </c>
      <c r="D155" s="302">
        <v>0</v>
      </c>
      <c r="E155" s="302">
        <v>0</v>
      </c>
      <c r="F155" s="301">
        <v>2.5574900000000001E-2</v>
      </c>
      <c r="G155" s="301">
        <v>2.4830000000000001E-2</v>
      </c>
      <c r="H155" s="303">
        <f t="shared" si="10"/>
        <v>-2.5574900000000001E-2</v>
      </c>
      <c r="I155" s="42"/>
      <c r="J155" s="304">
        <v>2.0459919999999999E-3</v>
      </c>
      <c r="K155" s="303">
        <f t="shared" si="11"/>
        <v>-2.7620892000000001E-2</v>
      </c>
      <c r="L155" s="42"/>
      <c r="M155" s="170">
        <f t="shared" si="12"/>
        <v>-1</v>
      </c>
      <c r="N155" s="301">
        <v>1.6433893785983599E-2</v>
      </c>
      <c r="O155" s="305">
        <f t="shared" si="13"/>
        <v>3.0658076045823038E-6</v>
      </c>
      <c r="P155" s="306">
        <f t="shared" si="14"/>
        <v>3.0658076045823039E-4</v>
      </c>
      <c r="Q155" s="101"/>
    </row>
    <row r="156" spans="2:17" ht="14.1" customHeight="1">
      <c r="B156" s="211" t="s">
        <v>1027</v>
      </c>
      <c r="C156" s="301">
        <v>0.39536177433846198</v>
      </c>
      <c r="D156" s="302">
        <v>0</v>
      </c>
      <c r="E156" s="302">
        <v>0</v>
      </c>
      <c r="F156" s="301">
        <v>0.63035279</v>
      </c>
      <c r="G156" s="301">
        <v>0.61199300000000001</v>
      </c>
      <c r="H156" s="303">
        <f t="shared" si="10"/>
        <v>-0.23499101566153802</v>
      </c>
      <c r="I156" s="42"/>
      <c r="J156" s="304">
        <v>7.19804541719581E-2</v>
      </c>
      <c r="K156" s="303">
        <f t="shared" si="11"/>
        <v>-0.3069714698334961</v>
      </c>
      <c r="L156" s="42"/>
      <c r="M156" s="170">
        <f t="shared" si="12"/>
        <v>-0.43707381414845531</v>
      </c>
      <c r="N156" s="301">
        <v>1.00396151128918</v>
      </c>
      <c r="O156" s="305">
        <f t="shared" si="13"/>
        <v>1.8729297366175529E-4</v>
      </c>
      <c r="P156" s="306">
        <f t="shared" si="14"/>
        <v>3.5779235845253684E-3</v>
      </c>
      <c r="Q156" s="101"/>
    </row>
    <row r="157" spans="2:17" ht="14.1" customHeight="1">
      <c r="B157" s="211" t="s">
        <v>1028</v>
      </c>
      <c r="C157" s="301">
        <v>9.0545E-2</v>
      </c>
      <c r="D157" s="302">
        <v>0</v>
      </c>
      <c r="E157" s="302">
        <v>0</v>
      </c>
      <c r="F157" s="301">
        <v>4.7656039999999997E-2</v>
      </c>
      <c r="G157" s="301">
        <v>4.6267999999999997E-2</v>
      </c>
      <c r="H157" s="303">
        <f t="shared" si="10"/>
        <v>4.2888960000000004E-2</v>
      </c>
      <c r="I157" s="42"/>
      <c r="J157" s="304">
        <v>3.8124831999999998E-3</v>
      </c>
      <c r="K157" s="303">
        <f t="shared" si="11"/>
        <v>3.9076476800000003E-2</v>
      </c>
      <c r="L157" s="42"/>
      <c r="M157" s="170">
        <f t="shared" si="12"/>
        <v>0.75923058153726086</v>
      </c>
      <c r="N157" s="301">
        <v>0.129977159943689</v>
      </c>
      <c r="O157" s="305">
        <f t="shared" si="13"/>
        <v>0</v>
      </c>
      <c r="P157" s="306">
        <f t="shared" si="14"/>
        <v>0</v>
      </c>
      <c r="Q157" s="101"/>
    </row>
    <row r="158" spans="2:17" ht="14.1" customHeight="1">
      <c r="B158" s="211" t="s">
        <v>1029</v>
      </c>
      <c r="C158" s="301">
        <v>0.16317999999999999</v>
      </c>
      <c r="D158" s="302">
        <v>0</v>
      </c>
      <c r="E158" s="302">
        <v>0</v>
      </c>
      <c r="F158" s="301">
        <v>0.13577254</v>
      </c>
      <c r="G158" s="301">
        <v>0.13181799999999999</v>
      </c>
      <c r="H158" s="303">
        <f t="shared" si="10"/>
        <v>2.7407459999999995E-2</v>
      </c>
      <c r="I158" s="42"/>
      <c r="J158" s="304">
        <v>1.0861803200000001E-2</v>
      </c>
      <c r="K158" s="303">
        <f t="shared" si="11"/>
        <v>1.6545656799999996E-2</v>
      </c>
      <c r="L158" s="42"/>
      <c r="M158" s="170">
        <f t="shared" si="12"/>
        <v>0.1128361640180893</v>
      </c>
      <c r="N158" s="301">
        <v>0.28684614608262299</v>
      </c>
      <c r="O158" s="305">
        <f t="shared" si="13"/>
        <v>0</v>
      </c>
      <c r="P158" s="306">
        <f t="shared" si="14"/>
        <v>0</v>
      </c>
      <c r="Q158" s="101"/>
    </row>
    <row r="159" spans="2:17" ht="14.1" customHeight="1">
      <c r="B159" s="211" t="s">
        <v>1030</v>
      </c>
      <c r="C159" s="301">
        <v>0.6169</v>
      </c>
      <c r="D159" s="302">
        <v>0</v>
      </c>
      <c r="E159" s="302">
        <v>0</v>
      </c>
      <c r="F159" s="301">
        <v>0.37678018000000002</v>
      </c>
      <c r="G159" s="301">
        <v>0.36580600000000002</v>
      </c>
      <c r="H159" s="303">
        <f t="shared" si="10"/>
        <v>0.24011981999999998</v>
      </c>
      <c r="I159" s="42"/>
      <c r="J159" s="304">
        <v>3.8264065271929402E-2</v>
      </c>
      <c r="K159" s="303">
        <f t="shared" si="11"/>
        <v>0.20185575472807057</v>
      </c>
      <c r="L159" s="42"/>
      <c r="M159" s="170">
        <f t="shared" si="12"/>
        <v>0.48634755698351723</v>
      </c>
      <c r="N159" s="301">
        <v>0.82020069895500103</v>
      </c>
      <c r="O159" s="305">
        <f t="shared" si="13"/>
        <v>0</v>
      </c>
      <c r="P159" s="306">
        <f t="shared" si="14"/>
        <v>0</v>
      </c>
      <c r="Q159" s="101"/>
    </row>
    <row r="160" spans="2:17" ht="14.1" customHeight="1">
      <c r="B160" s="211" t="s">
        <v>1031</v>
      </c>
      <c r="C160" s="301">
        <v>4.0794999999999998E-2</v>
      </c>
      <c r="D160" s="302">
        <v>0</v>
      </c>
      <c r="E160" s="302">
        <v>0</v>
      </c>
      <c r="F160" s="301">
        <v>1.8053840000000002E-2</v>
      </c>
      <c r="G160" s="301">
        <v>1.7527999999999998E-2</v>
      </c>
      <c r="H160" s="303">
        <f t="shared" si="10"/>
        <v>2.2741159999999996E-2</v>
      </c>
      <c r="I160" s="42"/>
      <c r="J160" s="304">
        <v>1.4443072E-3</v>
      </c>
      <c r="K160" s="303">
        <f t="shared" si="11"/>
        <v>2.1296852799999995E-2</v>
      </c>
      <c r="L160" s="42"/>
      <c r="M160" s="170">
        <f t="shared" si="12"/>
        <v>1.092250077997154</v>
      </c>
      <c r="N160" s="301">
        <v>2.9879806883606599E-2</v>
      </c>
      <c r="O160" s="305">
        <f t="shared" si="13"/>
        <v>0</v>
      </c>
      <c r="P160" s="306">
        <f t="shared" si="14"/>
        <v>0</v>
      </c>
      <c r="Q160" s="101"/>
    </row>
    <row r="161" spans="2:17" ht="14.1" customHeight="1">
      <c r="B161" s="211" t="s">
        <v>1032</v>
      </c>
      <c r="C161" s="301">
        <v>1.1639999999999999</v>
      </c>
      <c r="D161" s="302">
        <v>0</v>
      </c>
      <c r="E161" s="302">
        <v>0</v>
      </c>
      <c r="F161" s="301">
        <v>0.74489291000000002</v>
      </c>
      <c r="G161" s="301">
        <v>0.72319699999999998</v>
      </c>
      <c r="H161" s="303">
        <f t="shared" si="10"/>
        <v>0.4191070899999999</v>
      </c>
      <c r="I161" s="42"/>
      <c r="J161" s="304">
        <v>5.9591432799999997E-2</v>
      </c>
      <c r="K161" s="303">
        <f t="shared" si="11"/>
        <v>0.35951565719999989</v>
      </c>
      <c r="L161" s="42"/>
      <c r="M161" s="170">
        <f t="shared" si="12"/>
        <v>0.44688956400159274</v>
      </c>
      <c r="N161" s="301">
        <v>1.44767664351074</v>
      </c>
      <c r="O161" s="305">
        <f t="shared" si="13"/>
        <v>0</v>
      </c>
      <c r="P161" s="306">
        <f t="shared" si="14"/>
        <v>0</v>
      </c>
      <c r="Q161" s="101"/>
    </row>
    <row r="162" spans="2:17" ht="14.1" customHeight="1">
      <c r="B162" s="211" t="s">
        <v>1033</v>
      </c>
      <c r="C162" s="301">
        <v>0.54914550125106398</v>
      </c>
      <c r="D162" s="302">
        <v>0</v>
      </c>
      <c r="E162" s="302">
        <v>0</v>
      </c>
      <c r="F162" s="301">
        <v>0.53190641999999999</v>
      </c>
      <c r="G162" s="301">
        <v>0.51641400000000004</v>
      </c>
      <c r="H162" s="303">
        <f t="shared" si="10"/>
        <v>1.7239081251063992E-2</v>
      </c>
      <c r="I162" s="42"/>
      <c r="J162" s="304">
        <v>4.33681628890683E-2</v>
      </c>
      <c r="K162" s="303">
        <f t="shared" si="11"/>
        <v>-2.6129081638004308E-2</v>
      </c>
      <c r="L162" s="42"/>
      <c r="M162" s="170">
        <f t="shared" si="12"/>
        <v>-4.5420191357633553E-2</v>
      </c>
      <c r="N162" s="301">
        <v>0.85605646721532902</v>
      </c>
      <c r="O162" s="305">
        <f t="shared" si="13"/>
        <v>1.5970070522051483E-4</v>
      </c>
      <c r="P162" s="306">
        <f t="shared" si="14"/>
        <v>3.2946156200489649E-5</v>
      </c>
      <c r="Q162" s="101"/>
    </row>
    <row r="163" spans="2:17" ht="14.1" customHeight="1">
      <c r="B163" s="211" t="s">
        <v>1034</v>
      </c>
      <c r="C163" s="301">
        <v>0.96592240986867495</v>
      </c>
      <c r="D163" s="302">
        <v>0</v>
      </c>
      <c r="E163" s="302">
        <v>0</v>
      </c>
      <c r="F163" s="301">
        <v>0.86610845999999997</v>
      </c>
      <c r="G163" s="301">
        <v>0.84088200000000002</v>
      </c>
      <c r="H163" s="303">
        <f t="shared" si="10"/>
        <v>9.9813949868674978E-2</v>
      </c>
      <c r="I163" s="42"/>
      <c r="J163" s="304">
        <v>6.9288676800000004E-2</v>
      </c>
      <c r="K163" s="303">
        <f t="shared" si="11"/>
        <v>3.0525273068674974E-2</v>
      </c>
      <c r="L163" s="42"/>
      <c r="M163" s="170">
        <f t="shared" si="12"/>
        <v>3.263348995604385E-2</v>
      </c>
      <c r="N163" s="301">
        <v>1.4840084772520501</v>
      </c>
      <c r="O163" s="305">
        <f t="shared" si="13"/>
        <v>0</v>
      </c>
      <c r="P163" s="306">
        <f t="shared" si="14"/>
        <v>0</v>
      </c>
      <c r="Q163" s="101"/>
    </row>
    <row r="164" spans="2:17" ht="14.1" customHeight="1">
      <c r="B164" s="211" t="s">
        <v>1035</v>
      </c>
      <c r="C164" s="301">
        <v>0.86565000000000003</v>
      </c>
      <c r="D164" s="302">
        <v>0</v>
      </c>
      <c r="E164" s="302">
        <v>0</v>
      </c>
      <c r="F164" s="301">
        <v>0.83134390000000002</v>
      </c>
      <c r="G164" s="301">
        <v>0.80713000000000001</v>
      </c>
      <c r="H164" s="303">
        <f t="shared" si="10"/>
        <v>3.4306100000000006E-2</v>
      </c>
      <c r="I164" s="42"/>
      <c r="J164" s="304">
        <v>6.6507512000000005E-2</v>
      </c>
      <c r="K164" s="303">
        <f t="shared" si="11"/>
        <v>-3.2201411999999999E-2</v>
      </c>
      <c r="L164" s="42"/>
      <c r="M164" s="170">
        <f t="shared" si="12"/>
        <v>-3.5864967821646637E-2</v>
      </c>
      <c r="N164" s="301">
        <v>1.59728145629638</v>
      </c>
      <c r="O164" s="305">
        <f t="shared" si="13"/>
        <v>2.9797914597381255E-4</v>
      </c>
      <c r="P164" s="306">
        <f t="shared" si="14"/>
        <v>3.8328935877189442E-5</v>
      </c>
      <c r="Q164" s="101"/>
    </row>
    <row r="165" spans="2:17" ht="14.1" customHeight="1">
      <c r="B165" s="211" t="s">
        <v>1036</v>
      </c>
      <c r="C165" s="301">
        <v>9.7557713778157904</v>
      </c>
      <c r="D165" s="302">
        <v>0</v>
      </c>
      <c r="E165" s="302">
        <v>0</v>
      </c>
      <c r="F165" s="301">
        <v>7.0873939500000001</v>
      </c>
      <c r="G165" s="301">
        <v>6.8809649999999998</v>
      </c>
      <c r="H165" s="303">
        <f t="shared" si="10"/>
        <v>2.6683774278157903</v>
      </c>
      <c r="I165" s="42"/>
      <c r="J165" s="304">
        <v>0.56699151599999997</v>
      </c>
      <c r="K165" s="303">
        <f t="shared" si="11"/>
        <v>2.1013859118157905</v>
      </c>
      <c r="L165" s="42"/>
      <c r="M165" s="170">
        <f t="shared" si="12"/>
        <v>0.27453358877076839</v>
      </c>
      <c r="N165" s="301">
        <v>10.747660314594301</v>
      </c>
      <c r="O165" s="305">
        <f t="shared" si="13"/>
        <v>0</v>
      </c>
      <c r="P165" s="306">
        <f t="shared" si="14"/>
        <v>0</v>
      </c>
      <c r="Q165" s="101"/>
    </row>
    <row r="166" spans="2:17" ht="14.1" customHeight="1">
      <c r="B166" s="211" t="s">
        <v>1037</v>
      </c>
      <c r="C166" s="301">
        <v>3.4840032260471201</v>
      </c>
      <c r="D166" s="302">
        <v>0</v>
      </c>
      <c r="E166" s="302">
        <v>0</v>
      </c>
      <c r="F166" s="301">
        <v>3.5463415</v>
      </c>
      <c r="G166" s="301">
        <v>3.4430499999999999</v>
      </c>
      <c r="H166" s="303">
        <f t="shared" si="10"/>
        <v>-6.2338273952879941E-2</v>
      </c>
      <c r="I166" s="42"/>
      <c r="J166" s="304">
        <v>0.28370731999999999</v>
      </c>
      <c r="K166" s="303">
        <f t="shared" si="11"/>
        <v>-0.34604559395287993</v>
      </c>
      <c r="L166" s="42"/>
      <c r="M166" s="170">
        <f t="shared" si="12"/>
        <v>-9.0350178343909446E-2</v>
      </c>
      <c r="N166" s="301">
        <v>5.2748955969739999</v>
      </c>
      <c r="O166" s="305">
        <f t="shared" si="13"/>
        <v>9.840525468391109E-4</v>
      </c>
      <c r="P166" s="306">
        <f t="shared" si="14"/>
        <v>8.0329731991258895E-4</v>
      </c>
      <c r="Q166" s="101"/>
    </row>
    <row r="167" spans="2:17" ht="14.1" customHeight="1">
      <c r="B167" s="211" t="s">
        <v>1038</v>
      </c>
      <c r="C167" s="301">
        <v>0.18905</v>
      </c>
      <c r="D167" s="302">
        <v>0</v>
      </c>
      <c r="E167" s="302">
        <v>0</v>
      </c>
      <c r="F167" s="301">
        <v>0.10325028999999999</v>
      </c>
      <c r="G167" s="301">
        <v>0.100243</v>
      </c>
      <c r="H167" s="303">
        <f t="shared" si="10"/>
        <v>8.5799710000000001E-2</v>
      </c>
      <c r="I167" s="42"/>
      <c r="J167" s="304">
        <v>8.2600231999999992E-3</v>
      </c>
      <c r="K167" s="303">
        <f t="shared" si="11"/>
        <v>7.7539686800000007E-2</v>
      </c>
      <c r="L167" s="42"/>
      <c r="M167" s="170">
        <f t="shared" si="12"/>
        <v>0.69535888273336866</v>
      </c>
      <c r="N167" s="301">
        <v>0.312514339944306</v>
      </c>
      <c r="O167" s="305">
        <f t="shared" si="13"/>
        <v>0</v>
      </c>
      <c r="P167" s="306">
        <f t="shared" si="14"/>
        <v>0</v>
      </c>
      <c r="Q167" s="101"/>
    </row>
    <row r="168" spans="2:17" ht="14.1" customHeight="1">
      <c r="B168" s="211" t="s">
        <v>1039</v>
      </c>
      <c r="C168" s="301">
        <v>3.1800790330736501</v>
      </c>
      <c r="D168" s="302">
        <v>0</v>
      </c>
      <c r="E168" s="302">
        <v>0</v>
      </c>
      <c r="F168" s="301">
        <v>2.9694312900000002</v>
      </c>
      <c r="G168" s="301">
        <v>2.882943</v>
      </c>
      <c r="H168" s="303">
        <f t="shared" si="10"/>
        <v>0.21064774307364997</v>
      </c>
      <c r="I168" s="42"/>
      <c r="J168" s="304">
        <v>0.66256120447690303</v>
      </c>
      <c r="K168" s="303">
        <f t="shared" si="11"/>
        <v>-0.45191346140325306</v>
      </c>
      <c r="L168" s="42"/>
      <c r="M168" s="170">
        <f t="shared" si="12"/>
        <v>-0.12442576962658063</v>
      </c>
      <c r="N168" s="301">
        <v>6.8123129117219303</v>
      </c>
      <c r="O168" s="305">
        <f t="shared" si="13"/>
        <v>1.2708638014542997E-3</v>
      </c>
      <c r="P168" s="306">
        <f t="shared" si="14"/>
        <v>1.967522380419784E-3</v>
      </c>
      <c r="Q168" s="101"/>
    </row>
    <row r="169" spans="2:17" ht="14.1" customHeight="1">
      <c r="B169" s="211" t="s">
        <v>1040</v>
      </c>
      <c r="C169" s="301">
        <v>9.8586382813999993</v>
      </c>
      <c r="D169" s="302">
        <v>0</v>
      </c>
      <c r="E169" s="302">
        <v>0</v>
      </c>
      <c r="F169" s="301">
        <v>8.4448453699999995</v>
      </c>
      <c r="G169" s="301">
        <v>8.1988789999999998</v>
      </c>
      <c r="H169" s="303">
        <f t="shared" si="10"/>
        <v>1.4137929113999999</v>
      </c>
      <c r="I169" s="42"/>
      <c r="J169" s="304">
        <v>0.67558762959999996</v>
      </c>
      <c r="K169" s="303">
        <f t="shared" si="11"/>
        <v>0.73820528179999989</v>
      </c>
      <c r="L169" s="42"/>
      <c r="M169" s="170">
        <f t="shared" si="12"/>
        <v>8.093971874278072E-2</v>
      </c>
      <c r="N169" s="301">
        <v>12.7021406909919</v>
      </c>
      <c r="O169" s="305">
        <f t="shared" si="13"/>
        <v>0</v>
      </c>
      <c r="P169" s="306">
        <f t="shared" si="14"/>
        <v>0</v>
      </c>
      <c r="Q169" s="101"/>
    </row>
    <row r="170" spans="2:17" ht="14.1" customHeight="1">
      <c r="B170" s="211" t="s">
        <v>1041</v>
      </c>
      <c r="C170" s="301">
        <v>7.9070897378571398E-2</v>
      </c>
      <c r="D170" s="302">
        <v>0</v>
      </c>
      <c r="E170" s="302">
        <v>0</v>
      </c>
      <c r="F170" s="301">
        <v>0.52847960999999999</v>
      </c>
      <c r="G170" s="301">
        <v>0.51308699999999996</v>
      </c>
      <c r="H170" s="303">
        <f t="shared" si="10"/>
        <v>-0.44940871262142856</v>
      </c>
      <c r="I170" s="42"/>
      <c r="J170" s="304">
        <v>4.22783688E-2</v>
      </c>
      <c r="K170" s="303">
        <f t="shared" si="11"/>
        <v>-0.49168708142142858</v>
      </c>
      <c r="L170" s="42"/>
      <c r="M170" s="170">
        <f t="shared" si="12"/>
        <v>-0.86146335169099975</v>
      </c>
      <c r="N170" s="301">
        <v>1.0516453721894801</v>
      </c>
      <c r="O170" s="305">
        <f t="shared" si="13"/>
        <v>1.961885856979405E-4</v>
      </c>
      <c r="P170" s="306">
        <f t="shared" si="14"/>
        <v>1.4559529788572929E-2</v>
      </c>
      <c r="Q170" s="101"/>
    </row>
    <row r="171" spans="2:17" ht="14.1" customHeight="1">
      <c r="B171" s="211" t="s">
        <v>1042</v>
      </c>
      <c r="C171" s="301">
        <v>0.26771351440845098</v>
      </c>
      <c r="D171" s="302">
        <v>0</v>
      </c>
      <c r="E171" s="302">
        <v>0</v>
      </c>
      <c r="F171" s="301">
        <v>0.21586739999999999</v>
      </c>
      <c r="G171" s="301">
        <v>0.20957999999999999</v>
      </c>
      <c r="H171" s="303">
        <f t="shared" si="10"/>
        <v>5.1846114408450994E-2</v>
      </c>
      <c r="I171" s="42"/>
      <c r="J171" s="304">
        <v>1.7269392000000001E-2</v>
      </c>
      <c r="K171" s="303">
        <f t="shared" si="11"/>
        <v>3.4576722408450992E-2</v>
      </c>
      <c r="L171" s="42"/>
      <c r="M171" s="170">
        <f t="shared" si="12"/>
        <v>0.14831087839816803</v>
      </c>
      <c r="N171" s="301">
        <v>0.41951653242523701</v>
      </c>
      <c r="O171" s="305">
        <f t="shared" si="13"/>
        <v>0</v>
      </c>
      <c r="P171" s="306">
        <f t="shared" si="14"/>
        <v>0</v>
      </c>
      <c r="Q171" s="101"/>
    </row>
    <row r="172" spans="2:17" ht="14.1" customHeight="1">
      <c r="B172" s="211" t="s">
        <v>1043</v>
      </c>
      <c r="C172" s="301">
        <v>1.0034275615736801</v>
      </c>
      <c r="D172" s="302">
        <v>0</v>
      </c>
      <c r="E172" s="302">
        <v>0</v>
      </c>
      <c r="F172" s="301">
        <v>0.51665932999999997</v>
      </c>
      <c r="G172" s="301">
        <v>0.50161100000000003</v>
      </c>
      <c r="H172" s="303">
        <f t="shared" si="10"/>
        <v>0.4867682315736801</v>
      </c>
      <c r="I172" s="42"/>
      <c r="J172" s="304">
        <v>4.9454983313163801E-2</v>
      </c>
      <c r="K172" s="303">
        <f t="shared" si="11"/>
        <v>0.43731324826051632</v>
      </c>
      <c r="L172" s="42"/>
      <c r="M172" s="170">
        <f t="shared" si="12"/>
        <v>0.77248223190322851</v>
      </c>
      <c r="N172" s="301">
        <v>0.96978265773258798</v>
      </c>
      <c r="O172" s="305">
        <f t="shared" si="13"/>
        <v>0</v>
      </c>
      <c r="P172" s="306">
        <f t="shared" si="14"/>
        <v>0</v>
      </c>
      <c r="Q172" s="101"/>
    </row>
    <row r="173" spans="2:17" ht="14.1" customHeight="1">
      <c r="B173" s="211" t="s">
        <v>1044</v>
      </c>
      <c r="C173" s="301">
        <v>0.19900000000000001</v>
      </c>
      <c r="D173" s="302">
        <v>0</v>
      </c>
      <c r="E173" s="302">
        <v>0</v>
      </c>
      <c r="F173" s="301">
        <v>0.15119782000000001</v>
      </c>
      <c r="G173" s="301">
        <v>0.14679400000000001</v>
      </c>
      <c r="H173" s="303">
        <f t="shared" si="10"/>
        <v>4.780218E-2</v>
      </c>
      <c r="I173" s="42"/>
      <c r="J173" s="304">
        <v>1.20958256E-2</v>
      </c>
      <c r="K173" s="303">
        <f t="shared" si="11"/>
        <v>3.5706354400000001E-2</v>
      </c>
      <c r="L173" s="42"/>
      <c r="M173" s="170">
        <f t="shared" si="12"/>
        <v>0.21866346524876654</v>
      </c>
      <c r="N173" s="301">
        <v>0.37202874847195899</v>
      </c>
      <c r="O173" s="305">
        <f t="shared" si="13"/>
        <v>0</v>
      </c>
      <c r="P173" s="306">
        <f t="shared" si="14"/>
        <v>0</v>
      </c>
      <c r="Q173" s="101"/>
    </row>
    <row r="174" spans="2:17" ht="14.1" customHeight="1">
      <c r="B174" s="211" t="s">
        <v>1045</v>
      </c>
      <c r="C174" s="301">
        <v>2.5870000000000001E-2</v>
      </c>
      <c r="D174" s="302">
        <v>0</v>
      </c>
      <c r="E174" s="302">
        <v>0</v>
      </c>
      <c r="F174" s="301">
        <v>1.4896889999999999E-2</v>
      </c>
      <c r="G174" s="301">
        <v>1.4463E-2</v>
      </c>
      <c r="H174" s="303">
        <f t="shared" si="10"/>
        <v>1.0973110000000001E-2</v>
      </c>
      <c r="I174" s="42"/>
      <c r="J174" s="304">
        <v>1.1917512000000001E-3</v>
      </c>
      <c r="K174" s="303">
        <f t="shared" si="11"/>
        <v>9.7813588000000007E-3</v>
      </c>
      <c r="L174" s="42"/>
      <c r="M174" s="170">
        <f t="shared" si="12"/>
        <v>0.60796674364271364</v>
      </c>
      <c r="N174" s="301">
        <v>3.68221243519474E-2</v>
      </c>
      <c r="O174" s="305">
        <f t="shared" si="13"/>
        <v>0</v>
      </c>
      <c r="P174" s="306">
        <f t="shared" si="14"/>
        <v>0</v>
      </c>
      <c r="Q174" s="101"/>
    </row>
    <row r="175" spans="2:17" ht="14.1" customHeight="1">
      <c r="B175" s="211" t="s">
        <v>1046</v>
      </c>
      <c r="C175" s="301">
        <v>6.9176151930947398</v>
      </c>
      <c r="D175" s="302">
        <v>0</v>
      </c>
      <c r="E175" s="302">
        <v>0</v>
      </c>
      <c r="F175" s="301">
        <v>6.5354859599999999</v>
      </c>
      <c r="G175" s="301">
        <v>6.3451320000000004</v>
      </c>
      <c r="H175" s="303">
        <f t="shared" si="10"/>
        <v>0.3821292330947399</v>
      </c>
      <c r="I175" s="42"/>
      <c r="J175" s="304">
        <v>0.52283887679999996</v>
      </c>
      <c r="K175" s="303">
        <f t="shared" si="11"/>
        <v>-0.14070964370526007</v>
      </c>
      <c r="L175" s="42"/>
      <c r="M175" s="170">
        <f t="shared" si="12"/>
        <v>-1.993527458124936E-2</v>
      </c>
      <c r="N175" s="301">
        <v>13.595940798356001</v>
      </c>
      <c r="O175" s="305">
        <f t="shared" si="13"/>
        <v>2.5363762985131065E-3</v>
      </c>
      <c r="P175" s="306">
        <f t="shared" si="14"/>
        <v>1.0079944245277367E-4</v>
      </c>
      <c r="Q175" s="101"/>
    </row>
    <row r="176" spans="2:17" ht="14.1" customHeight="1">
      <c r="B176" s="211" t="s">
        <v>1047</v>
      </c>
      <c r="C176" s="301">
        <v>1.3012399294117601E-3</v>
      </c>
      <c r="D176" s="302">
        <v>0</v>
      </c>
      <c r="E176" s="302">
        <v>0</v>
      </c>
      <c r="F176" s="301">
        <v>4.1653200000000001E-3</v>
      </c>
      <c r="G176" s="301">
        <v>4.0439999999999999E-3</v>
      </c>
      <c r="H176" s="303">
        <f t="shared" si="10"/>
        <v>-2.8640800705882399E-3</v>
      </c>
      <c r="I176" s="42"/>
      <c r="J176" s="304">
        <v>3.3322560000000002E-4</v>
      </c>
      <c r="K176" s="303">
        <f t="shared" si="11"/>
        <v>-3.19730567058824E-3</v>
      </c>
      <c r="L176" s="42"/>
      <c r="M176" s="170">
        <f t="shared" si="12"/>
        <v>-0.71074208308308362</v>
      </c>
      <c r="N176" s="301">
        <v>1.1138733735051601E-2</v>
      </c>
      <c r="O176" s="305">
        <f t="shared" si="13"/>
        <v>2.0779746440532777E-6</v>
      </c>
      <c r="P176" s="306">
        <f t="shared" si="14"/>
        <v>1.0496978447407168E-4</v>
      </c>
      <c r="Q176" s="101"/>
    </row>
    <row r="177" spans="2:17" ht="14.1" customHeight="1">
      <c r="B177" s="211" t="s">
        <v>1048</v>
      </c>
      <c r="C177" s="301">
        <v>2.36861325416667E-2</v>
      </c>
      <c r="D177" s="302">
        <v>0</v>
      </c>
      <c r="E177" s="302">
        <v>0</v>
      </c>
      <c r="F177" s="301">
        <v>0.20364645000000001</v>
      </c>
      <c r="G177" s="301">
        <v>0.197715</v>
      </c>
      <c r="H177" s="303">
        <f t="shared" si="10"/>
        <v>-0.1799603174583333</v>
      </c>
      <c r="I177" s="42"/>
      <c r="J177" s="304">
        <v>1.7284857824800898E-2</v>
      </c>
      <c r="K177" s="303">
        <f t="shared" si="11"/>
        <v>-0.19724517528313421</v>
      </c>
      <c r="L177" s="42"/>
      <c r="M177" s="170">
        <f t="shared" si="12"/>
        <v>-0.89278960607769597</v>
      </c>
      <c r="N177" s="301">
        <v>0.37523498149127399</v>
      </c>
      <c r="O177" s="305">
        <f t="shared" si="13"/>
        <v>7.0001563521264682E-5</v>
      </c>
      <c r="P177" s="306">
        <f t="shared" si="14"/>
        <v>5.5796375891449647E-3</v>
      </c>
      <c r="Q177" s="101"/>
    </row>
    <row r="178" spans="2:17" ht="14.1" customHeight="1">
      <c r="B178" s="211" t="s">
        <v>1049</v>
      </c>
      <c r="C178" s="301">
        <v>13.871</v>
      </c>
      <c r="D178" s="302">
        <v>0</v>
      </c>
      <c r="E178" s="302">
        <v>0</v>
      </c>
      <c r="F178" s="301">
        <v>9.4471157100000003</v>
      </c>
      <c r="G178" s="301">
        <v>9.1719570000000008</v>
      </c>
      <c r="H178" s="303">
        <f t="shared" si="10"/>
        <v>4.4238842900000002</v>
      </c>
      <c r="I178" s="42"/>
      <c r="J178" s="304">
        <v>2.6884647198710301</v>
      </c>
      <c r="K178" s="303">
        <f t="shared" si="11"/>
        <v>1.7354195701289701</v>
      </c>
      <c r="L178" s="42"/>
      <c r="M178" s="170">
        <f t="shared" si="12"/>
        <v>0.14300260133065701</v>
      </c>
      <c r="N178" s="301">
        <v>19.784559693854298</v>
      </c>
      <c r="O178" s="305">
        <f t="shared" si="13"/>
        <v>0</v>
      </c>
      <c r="P178" s="306">
        <f t="shared" si="14"/>
        <v>0</v>
      </c>
      <c r="Q178" s="101"/>
    </row>
    <row r="179" spans="2:17" ht="14.1" customHeight="1">
      <c r="B179" s="211" t="s">
        <v>1050</v>
      </c>
      <c r="C179" s="301">
        <v>206.77161950155599</v>
      </c>
      <c r="D179" s="302">
        <v>0</v>
      </c>
      <c r="E179" s="302">
        <v>0</v>
      </c>
      <c r="F179" s="301">
        <v>193.86539798999999</v>
      </c>
      <c r="G179" s="301">
        <v>188.21883299999999</v>
      </c>
      <c r="H179" s="303">
        <f t="shared" si="10"/>
        <v>12.906221511555998</v>
      </c>
      <c r="I179" s="42"/>
      <c r="J179" s="304">
        <v>15.910411955743999</v>
      </c>
      <c r="K179" s="303">
        <f t="shared" si="11"/>
        <v>-3.0041904441880014</v>
      </c>
      <c r="L179" s="42"/>
      <c r="M179" s="170">
        <f t="shared" si="12"/>
        <v>-1.4320957430530239E-2</v>
      </c>
      <c r="N179" s="301">
        <v>703.60126085478203</v>
      </c>
      <c r="O179" s="305">
        <f t="shared" si="13"/>
        <v>0.13125958608556146</v>
      </c>
      <c r="P179" s="306">
        <f t="shared" si="14"/>
        <v>2.6920005110255387E-3</v>
      </c>
      <c r="Q179" s="101"/>
    </row>
    <row r="180" spans="2:17" ht="14.1" customHeight="1">
      <c r="B180" s="211" t="s">
        <v>1051</v>
      </c>
      <c r="C180" s="301">
        <v>614.17738099999997</v>
      </c>
      <c r="D180" s="302">
        <v>0</v>
      </c>
      <c r="E180" s="302">
        <v>0</v>
      </c>
      <c r="F180" s="301">
        <v>404.73720529000002</v>
      </c>
      <c r="G180" s="301">
        <v>392.94874299999998</v>
      </c>
      <c r="H180" s="303">
        <f t="shared" si="10"/>
        <v>209.44017570999995</v>
      </c>
      <c r="I180" s="42"/>
      <c r="J180" s="304">
        <v>32.378976423200001</v>
      </c>
      <c r="K180" s="303">
        <f t="shared" si="11"/>
        <v>177.06119928679993</v>
      </c>
      <c r="L180" s="42"/>
      <c r="M180" s="170">
        <f t="shared" si="12"/>
        <v>0.40506667722260864</v>
      </c>
      <c r="N180" s="301">
        <v>1338.66150175091</v>
      </c>
      <c r="O180" s="305">
        <f t="shared" si="13"/>
        <v>0</v>
      </c>
      <c r="P180" s="306">
        <f t="shared" si="14"/>
        <v>0</v>
      </c>
      <c r="Q180" s="101"/>
    </row>
    <row r="181" spans="2:17" ht="14.1" customHeight="1">
      <c r="B181" s="211" t="s">
        <v>1052</v>
      </c>
      <c r="C181" s="301">
        <v>7.2082534326469396</v>
      </c>
      <c r="D181" s="302">
        <v>0</v>
      </c>
      <c r="E181" s="302">
        <v>0</v>
      </c>
      <c r="F181" s="301">
        <v>8.4671561999999998</v>
      </c>
      <c r="G181" s="301">
        <v>8.2205399999999997</v>
      </c>
      <c r="H181" s="303">
        <f t="shared" si="10"/>
        <v>-1.2589027673530602</v>
      </c>
      <c r="I181" s="42"/>
      <c r="J181" s="304">
        <v>0.77748800228135995</v>
      </c>
      <c r="K181" s="303">
        <f t="shared" si="11"/>
        <v>-2.0363907696344201</v>
      </c>
      <c r="L181" s="42"/>
      <c r="M181" s="170">
        <f t="shared" si="12"/>
        <v>-0.22027789551185614</v>
      </c>
      <c r="N181" s="301">
        <v>21.906392548739198</v>
      </c>
      <c r="O181" s="305">
        <f t="shared" si="13"/>
        <v>4.0867238001848901E-3</v>
      </c>
      <c r="P181" s="306">
        <f t="shared" si="14"/>
        <v>1.9829744769893309E-2</v>
      </c>
      <c r="Q181" s="101"/>
    </row>
    <row r="182" spans="2:17" ht="14.1" customHeight="1">
      <c r="B182" s="211" t="s">
        <v>1053</v>
      </c>
      <c r="C182" s="301">
        <v>18.075940546261201</v>
      </c>
      <c r="D182" s="302">
        <v>0</v>
      </c>
      <c r="E182" s="302">
        <v>0</v>
      </c>
      <c r="F182" s="301">
        <v>12.044873559999999</v>
      </c>
      <c r="G182" s="301">
        <v>11.694051999999999</v>
      </c>
      <c r="H182" s="303">
        <f t="shared" si="10"/>
        <v>6.0310669862612016</v>
      </c>
      <c r="I182" s="42"/>
      <c r="J182" s="304">
        <v>1.0354790784105801</v>
      </c>
      <c r="K182" s="303">
        <f t="shared" si="11"/>
        <v>4.9955879078506218</v>
      </c>
      <c r="L182" s="42"/>
      <c r="M182" s="170">
        <f t="shared" si="12"/>
        <v>0.38191538454254137</v>
      </c>
      <c r="N182" s="301">
        <v>49.640212053063301</v>
      </c>
      <c r="O182" s="305">
        <f t="shared" si="13"/>
        <v>0</v>
      </c>
      <c r="P182" s="306">
        <f t="shared" si="14"/>
        <v>0</v>
      </c>
      <c r="Q182" s="101"/>
    </row>
    <row r="183" spans="2:17" ht="14.1" customHeight="1">
      <c r="B183" s="211" t="s">
        <v>1054</v>
      </c>
      <c r="C183" s="301">
        <v>22.795000000000002</v>
      </c>
      <c r="D183" s="302">
        <v>0</v>
      </c>
      <c r="E183" s="302">
        <v>0</v>
      </c>
      <c r="F183" s="301">
        <v>15.34367413</v>
      </c>
      <c r="G183" s="301">
        <v>14.896770999999999</v>
      </c>
      <c r="H183" s="303">
        <f t="shared" si="10"/>
        <v>7.4513258700000016</v>
      </c>
      <c r="I183" s="42"/>
      <c r="J183" s="304">
        <v>1.5275133635321201</v>
      </c>
      <c r="K183" s="303">
        <f t="shared" si="11"/>
        <v>5.9238125064678817</v>
      </c>
      <c r="L183" s="42"/>
      <c r="M183" s="170">
        <f t="shared" si="12"/>
        <v>0.35112006838516163</v>
      </c>
      <c r="N183" s="301">
        <v>48.539793279229201</v>
      </c>
      <c r="O183" s="305">
        <f t="shared" si="13"/>
        <v>0</v>
      </c>
      <c r="P183" s="306">
        <f t="shared" si="14"/>
        <v>0</v>
      </c>
      <c r="Q183" s="101"/>
    </row>
    <row r="184" spans="2:17" ht="14.1" customHeight="1">
      <c r="B184" s="211" t="s">
        <v>1055</v>
      </c>
      <c r="C184" s="301">
        <v>1.87179948265306E-3</v>
      </c>
      <c r="D184" s="302">
        <v>0</v>
      </c>
      <c r="E184" s="302">
        <v>0</v>
      </c>
      <c r="F184" s="301">
        <v>9.3318000000000003E-4</v>
      </c>
      <c r="G184" s="301">
        <v>9.0600000000000001E-4</v>
      </c>
      <c r="H184" s="303">
        <f t="shared" si="10"/>
        <v>9.3861948265306001E-4</v>
      </c>
      <c r="I184" s="42"/>
      <c r="J184" s="304">
        <v>7.4654399999999995E-5</v>
      </c>
      <c r="K184" s="303">
        <f t="shared" si="11"/>
        <v>8.6396508265306003E-4</v>
      </c>
      <c r="L184" s="42"/>
      <c r="M184" s="170">
        <f t="shared" si="12"/>
        <v>0.85724905069033164</v>
      </c>
      <c r="N184" s="301">
        <v>1.49399034418033E-3</v>
      </c>
      <c r="O184" s="305">
        <f t="shared" si="13"/>
        <v>0</v>
      </c>
      <c r="P184" s="306">
        <f t="shared" si="14"/>
        <v>0</v>
      </c>
      <c r="Q184" s="101"/>
    </row>
    <row r="185" spans="2:17" ht="14.1" customHeight="1">
      <c r="B185" s="211" t="s">
        <v>1056</v>
      </c>
      <c r="C185" s="301">
        <v>1.4925000000000001E-2</v>
      </c>
      <c r="D185" s="302">
        <v>0</v>
      </c>
      <c r="E185" s="302">
        <v>0</v>
      </c>
      <c r="F185" s="301">
        <v>5.7906600000000004E-3</v>
      </c>
      <c r="G185" s="301">
        <v>5.6220000000000003E-3</v>
      </c>
      <c r="H185" s="303">
        <f t="shared" si="10"/>
        <v>9.1343400000000012E-3</v>
      </c>
      <c r="I185" s="42"/>
      <c r="J185" s="304">
        <v>4.6325279999999999E-4</v>
      </c>
      <c r="K185" s="303">
        <f t="shared" si="11"/>
        <v>8.6710872000000019E-3</v>
      </c>
      <c r="L185" s="42"/>
      <c r="M185" s="170">
        <f t="shared" si="12"/>
        <v>1.3865059327338241</v>
      </c>
      <c r="N185" s="301">
        <v>3.2867787571967198E-2</v>
      </c>
      <c r="O185" s="305">
        <f t="shared" si="13"/>
        <v>0</v>
      </c>
      <c r="P185" s="306">
        <f t="shared" si="14"/>
        <v>0</v>
      </c>
      <c r="Q185" s="101"/>
    </row>
    <row r="186" spans="2:17" ht="14.1" customHeight="1">
      <c r="B186" s="211" t="s">
        <v>1057</v>
      </c>
      <c r="C186" s="301">
        <v>5.8014542363636302E-3</v>
      </c>
      <c r="D186" s="302">
        <v>0</v>
      </c>
      <c r="E186" s="302">
        <v>0</v>
      </c>
      <c r="F186" s="301">
        <v>6.3097800000000001E-3</v>
      </c>
      <c r="G186" s="301">
        <v>6.1260000000000004E-3</v>
      </c>
      <c r="H186" s="303">
        <f t="shared" si="10"/>
        <v>-5.0832576363636986E-4</v>
      </c>
      <c r="I186" s="42"/>
      <c r="J186" s="304">
        <v>5.0478239999999998E-4</v>
      </c>
      <c r="K186" s="303">
        <f t="shared" si="11"/>
        <v>-1.0131081636363698E-3</v>
      </c>
      <c r="L186" s="42"/>
      <c r="M186" s="170">
        <f t="shared" si="12"/>
        <v>-0.14866811750617617</v>
      </c>
      <c r="N186" s="301">
        <v>2.2277467470103202E-2</v>
      </c>
      <c r="O186" s="305">
        <f t="shared" si="13"/>
        <v>4.1559492881065554E-6</v>
      </c>
      <c r="P186" s="306">
        <f t="shared" si="14"/>
        <v>9.1855660435846386E-6</v>
      </c>
      <c r="Q186" s="101"/>
    </row>
    <row r="187" spans="2:17" ht="14.1" customHeight="1">
      <c r="B187" s="211" t="s">
        <v>1058</v>
      </c>
      <c r="C187" s="301">
        <v>14.4712981851064</v>
      </c>
      <c r="D187" s="302">
        <v>0</v>
      </c>
      <c r="E187" s="302">
        <v>0</v>
      </c>
      <c r="F187" s="301">
        <v>14.7384451</v>
      </c>
      <c r="G187" s="301">
        <v>14.30917</v>
      </c>
      <c r="H187" s="303">
        <f t="shared" si="10"/>
        <v>-0.26714691489359943</v>
      </c>
      <c r="I187" s="42"/>
      <c r="J187" s="304">
        <v>1.3155611402646199</v>
      </c>
      <c r="K187" s="303">
        <f t="shared" si="11"/>
        <v>-1.5827080551582193</v>
      </c>
      <c r="L187" s="42"/>
      <c r="M187" s="170">
        <f t="shared" si="12"/>
        <v>-9.8586485608101487E-2</v>
      </c>
      <c r="N187" s="301">
        <v>34.373385226418598</v>
      </c>
      <c r="O187" s="305">
        <f t="shared" si="13"/>
        <v>6.4124903808415257E-3</v>
      </c>
      <c r="P187" s="306">
        <f t="shared" si="14"/>
        <v>6.232488662302766E-3</v>
      </c>
      <c r="Q187" s="101"/>
    </row>
    <row r="188" spans="2:17" ht="14.1" customHeight="1">
      <c r="B188" s="211" t="s">
        <v>1059</v>
      </c>
      <c r="C188" s="301">
        <v>83.024446381020397</v>
      </c>
      <c r="D188" s="302">
        <v>0</v>
      </c>
      <c r="E188" s="302">
        <v>0</v>
      </c>
      <c r="F188" s="301">
        <v>86.122637330000003</v>
      </c>
      <c r="G188" s="301">
        <v>83.614210999999997</v>
      </c>
      <c r="H188" s="303">
        <f t="shared" si="10"/>
        <v>-3.0981909489796067</v>
      </c>
      <c r="I188" s="42"/>
      <c r="J188" s="304">
        <v>7.6873506126132103</v>
      </c>
      <c r="K188" s="303">
        <f t="shared" si="11"/>
        <v>-10.785541561592817</v>
      </c>
      <c r="L188" s="42"/>
      <c r="M188" s="170">
        <f t="shared" si="12"/>
        <v>-0.11497220922990313</v>
      </c>
      <c r="N188" s="301">
        <v>202.14099487194599</v>
      </c>
      <c r="O188" s="305">
        <f t="shared" si="13"/>
        <v>3.7710198650839868E-2</v>
      </c>
      <c r="P188" s="306">
        <f t="shared" si="14"/>
        <v>4.9847636732592515E-2</v>
      </c>
      <c r="Q188" s="101"/>
    </row>
    <row r="189" spans="2:17" ht="14.1" customHeight="1">
      <c r="B189" s="211" t="s">
        <v>1060</v>
      </c>
      <c r="C189" s="301">
        <v>4.4908261530612199</v>
      </c>
      <c r="D189" s="302">
        <v>0</v>
      </c>
      <c r="E189" s="302">
        <v>0</v>
      </c>
      <c r="F189" s="301">
        <v>5.1275975000000003</v>
      </c>
      <c r="G189" s="301">
        <v>4.9782500000000001</v>
      </c>
      <c r="H189" s="303">
        <f t="shared" si="10"/>
        <v>-0.63677134693878035</v>
      </c>
      <c r="I189" s="42"/>
      <c r="J189" s="304">
        <v>0.45769197280641299</v>
      </c>
      <c r="K189" s="303">
        <f t="shared" si="11"/>
        <v>-1.0944633197451934</v>
      </c>
      <c r="L189" s="42"/>
      <c r="M189" s="170">
        <f t="shared" si="12"/>
        <v>-0.19595462779035941</v>
      </c>
      <c r="N189" s="301">
        <v>8.3547255140137704</v>
      </c>
      <c r="O189" s="305">
        <f t="shared" si="13"/>
        <v>1.5586069466328955E-3</v>
      </c>
      <c r="P189" s="306">
        <f t="shared" si="14"/>
        <v>5.9847726433532944E-3</v>
      </c>
      <c r="Q189" s="101"/>
    </row>
    <row r="190" spans="2:17" ht="14.1" customHeight="1">
      <c r="B190" s="211" t="s">
        <v>1061</v>
      </c>
      <c r="C190" s="301">
        <v>51.197152053253099</v>
      </c>
      <c r="D190" s="302">
        <v>0</v>
      </c>
      <c r="E190" s="302">
        <v>0</v>
      </c>
      <c r="F190" s="301">
        <v>50.221549580000001</v>
      </c>
      <c r="G190" s="301">
        <v>48.758786000000001</v>
      </c>
      <c r="H190" s="303">
        <f t="shared" si="10"/>
        <v>0.97560247325309746</v>
      </c>
      <c r="I190" s="42"/>
      <c r="J190" s="304">
        <v>4.4828011763141102</v>
      </c>
      <c r="K190" s="303">
        <f t="shared" si="11"/>
        <v>-3.5071987030610128</v>
      </c>
      <c r="L190" s="42"/>
      <c r="M190" s="170">
        <f t="shared" si="12"/>
        <v>-6.4111878755022111E-2</v>
      </c>
      <c r="N190" s="301">
        <v>119.655241694035</v>
      </c>
      <c r="O190" s="305">
        <f t="shared" si="13"/>
        <v>2.2322156555896835E-2</v>
      </c>
      <c r="P190" s="306">
        <f t="shared" si="14"/>
        <v>9.1751496667033701E-3</v>
      </c>
      <c r="Q190" s="101"/>
    </row>
    <row r="191" spans="2:17" ht="14.1" customHeight="1">
      <c r="B191" s="211" t="s">
        <v>1062</v>
      </c>
      <c r="C191" s="301">
        <v>50.979254124772503</v>
      </c>
      <c r="D191" s="302">
        <v>0</v>
      </c>
      <c r="E191" s="302">
        <v>0</v>
      </c>
      <c r="F191" s="301">
        <v>52.93012822</v>
      </c>
      <c r="G191" s="301">
        <v>51.388474000000002</v>
      </c>
      <c r="H191" s="303">
        <f t="shared" si="10"/>
        <v>-1.9508740952274977</v>
      </c>
      <c r="I191" s="42"/>
      <c r="J191" s="304">
        <v>4.2344102575999996</v>
      </c>
      <c r="K191" s="303">
        <f t="shared" si="11"/>
        <v>-6.1852843528274972</v>
      </c>
      <c r="L191" s="42"/>
      <c r="M191" s="170">
        <f t="shared" si="12"/>
        <v>-0.10820142202759513</v>
      </c>
      <c r="N191" s="301">
        <v>141.59474758355699</v>
      </c>
      <c r="O191" s="305">
        <f t="shared" si="13"/>
        <v>2.6415057780209389E-2</v>
      </c>
      <c r="P191" s="306">
        <f t="shared" si="14"/>
        <v>3.0925554972064603E-2</v>
      </c>
      <c r="Q191" s="101"/>
    </row>
    <row r="192" spans="2:17" ht="14.1" customHeight="1">
      <c r="B192" s="211" t="s">
        <v>1063</v>
      </c>
      <c r="C192" s="301">
        <v>16.782399999999999</v>
      </c>
      <c r="D192" s="302">
        <v>0</v>
      </c>
      <c r="E192" s="302">
        <v>0</v>
      </c>
      <c r="F192" s="301">
        <v>15.884687810000001</v>
      </c>
      <c r="G192" s="301">
        <v>15.422027</v>
      </c>
      <c r="H192" s="303">
        <f t="shared" si="10"/>
        <v>0.89771218999999824</v>
      </c>
      <c r="I192" s="42"/>
      <c r="J192" s="304">
        <v>1.2707750248</v>
      </c>
      <c r="K192" s="303">
        <f t="shared" si="11"/>
        <v>-0.3730628348000018</v>
      </c>
      <c r="L192" s="42"/>
      <c r="M192" s="170">
        <f t="shared" si="12"/>
        <v>-2.1746008160341827E-2</v>
      </c>
      <c r="N192" s="301">
        <v>32.175032251977903</v>
      </c>
      <c r="O192" s="305">
        <f t="shared" si="13"/>
        <v>6.0023789760602258E-3</v>
      </c>
      <c r="P192" s="306">
        <f t="shared" si="14"/>
        <v>2.8384582167609616E-4</v>
      </c>
      <c r="Q192" s="101"/>
    </row>
    <row r="193" spans="2:17" ht="14.1" customHeight="1">
      <c r="B193" s="211" t="s">
        <v>1064</v>
      </c>
      <c r="C193" s="301">
        <v>8.2256322407959193</v>
      </c>
      <c r="D193" s="302">
        <v>0</v>
      </c>
      <c r="E193" s="302">
        <v>0</v>
      </c>
      <c r="F193" s="301">
        <v>14.540305030000001</v>
      </c>
      <c r="G193" s="301">
        <v>14.116801000000001</v>
      </c>
      <c r="H193" s="303">
        <f t="shared" si="10"/>
        <v>-6.3146727892040815</v>
      </c>
      <c r="I193" s="42"/>
      <c r="J193" s="304">
        <v>1.1632244024</v>
      </c>
      <c r="K193" s="303">
        <f t="shared" si="11"/>
        <v>-7.4778971916040815</v>
      </c>
      <c r="L193" s="42"/>
      <c r="M193" s="170">
        <f t="shared" si="12"/>
        <v>-0.4761921339909394</v>
      </c>
      <c r="N193" s="301">
        <v>30.93265869987</v>
      </c>
      <c r="O193" s="305">
        <f t="shared" si="13"/>
        <v>5.7706092972861717E-3</v>
      </c>
      <c r="P193" s="306">
        <f t="shared" si="14"/>
        <v>0.13085372963117753</v>
      </c>
      <c r="Q193" s="101"/>
    </row>
    <row r="194" spans="2:17" ht="14.1" customHeight="1">
      <c r="B194" s="211" t="s">
        <v>1065</v>
      </c>
      <c r="C194" s="301">
        <v>9.1256079999999997</v>
      </c>
      <c r="D194" s="302">
        <v>0</v>
      </c>
      <c r="E194" s="302">
        <v>0</v>
      </c>
      <c r="F194" s="301">
        <v>5.4384628299999997</v>
      </c>
      <c r="G194" s="301">
        <v>5.2800609999999999</v>
      </c>
      <c r="H194" s="303">
        <f t="shared" si="10"/>
        <v>3.68714517</v>
      </c>
      <c r="I194" s="42"/>
      <c r="J194" s="304">
        <v>0.43507702640000001</v>
      </c>
      <c r="K194" s="303">
        <f t="shared" si="11"/>
        <v>3.2520681435999998</v>
      </c>
      <c r="L194" s="42"/>
      <c r="M194" s="170">
        <f t="shared" si="12"/>
        <v>0.55368112298692251</v>
      </c>
      <c r="N194" s="301">
        <v>12.7386204254079</v>
      </c>
      <c r="O194" s="305">
        <f t="shared" si="13"/>
        <v>0</v>
      </c>
      <c r="P194" s="306">
        <f t="shared" si="14"/>
        <v>0</v>
      </c>
      <c r="Q194" s="101"/>
    </row>
    <row r="195" spans="2:17" ht="14.1" customHeight="1">
      <c r="B195" s="211" t="s">
        <v>1066</v>
      </c>
      <c r="C195" s="301">
        <v>4.7869576441105304</v>
      </c>
      <c r="D195" s="302">
        <v>0</v>
      </c>
      <c r="E195" s="302">
        <v>0</v>
      </c>
      <c r="F195" s="301">
        <v>4.6157482700000001</v>
      </c>
      <c r="G195" s="301">
        <v>4.4813090000000004</v>
      </c>
      <c r="H195" s="303">
        <f t="shared" si="10"/>
        <v>0.17120937411053028</v>
      </c>
      <c r="I195" s="42"/>
      <c r="J195" s="304">
        <v>0.36925986160000002</v>
      </c>
      <c r="K195" s="303">
        <f t="shared" si="11"/>
        <v>-0.19805048748946974</v>
      </c>
      <c r="L195" s="42"/>
      <c r="M195" s="170">
        <f t="shared" si="12"/>
        <v>-3.9729220547109319E-2</v>
      </c>
      <c r="N195" s="301">
        <v>4.8677294652425296</v>
      </c>
      <c r="O195" s="305">
        <f t="shared" si="13"/>
        <v>9.0809410149152289E-4</v>
      </c>
      <c r="P195" s="306">
        <f t="shared" si="14"/>
        <v>1.4333456873010837E-4</v>
      </c>
      <c r="Q195" s="101"/>
    </row>
    <row r="196" spans="2:17" ht="14.1" customHeight="1">
      <c r="B196" s="211" t="s">
        <v>1067</v>
      </c>
      <c r="C196" s="301">
        <v>4.8499999999999996</v>
      </c>
      <c r="D196" s="302">
        <v>0</v>
      </c>
      <c r="E196" s="302">
        <v>0</v>
      </c>
      <c r="F196" s="301">
        <v>4.6577372500000003</v>
      </c>
      <c r="G196" s="301">
        <v>4.5220750000000001</v>
      </c>
      <c r="H196" s="303">
        <f t="shared" si="10"/>
        <v>0.19226274999999937</v>
      </c>
      <c r="I196" s="42"/>
      <c r="J196" s="304">
        <v>0.37261897999999999</v>
      </c>
      <c r="K196" s="303">
        <f t="shared" si="11"/>
        <v>-0.18035623000000062</v>
      </c>
      <c r="L196" s="42"/>
      <c r="M196" s="170">
        <f t="shared" si="12"/>
        <v>-3.5853570155607167E-2</v>
      </c>
      <c r="N196" s="301">
        <v>12.907055975612399</v>
      </c>
      <c r="O196" s="305">
        <f t="shared" si="13"/>
        <v>2.4078621219124296E-3</v>
      </c>
      <c r="P196" s="306">
        <f t="shared" si="14"/>
        <v>3.0952549715943184E-4</v>
      </c>
      <c r="Q196" s="101"/>
    </row>
    <row r="197" spans="2:17" ht="14.1" customHeight="1">
      <c r="B197" s="211" t="s">
        <v>1068</v>
      </c>
      <c r="C197" s="301">
        <v>117.77884544939</v>
      </c>
      <c r="D197" s="302">
        <v>0</v>
      </c>
      <c r="E197" s="302">
        <v>0</v>
      </c>
      <c r="F197" s="301">
        <v>98.537497189999996</v>
      </c>
      <c r="G197" s="301">
        <v>95.667473000000001</v>
      </c>
      <c r="H197" s="303">
        <f t="shared" si="10"/>
        <v>19.241348259390008</v>
      </c>
      <c r="I197" s="42"/>
      <c r="J197" s="304">
        <v>7.8829997752000001</v>
      </c>
      <c r="K197" s="303">
        <f t="shared" si="11"/>
        <v>11.358348484190008</v>
      </c>
      <c r="L197" s="42"/>
      <c r="M197" s="170">
        <f t="shared" si="12"/>
        <v>0.10673083483066463</v>
      </c>
      <c r="N197" s="301">
        <v>163.17397614892101</v>
      </c>
      <c r="O197" s="305">
        <f t="shared" si="13"/>
        <v>0</v>
      </c>
      <c r="P197" s="306">
        <f t="shared" si="14"/>
        <v>0</v>
      </c>
      <c r="Q197" s="101"/>
    </row>
    <row r="198" spans="2:17" ht="14.1" customHeight="1">
      <c r="B198" s="211" t="s">
        <v>1069</v>
      </c>
      <c r="C198" s="301">
        <v>57.291867079546101</v>
      </c>
      <c r="D198" s="302">
        <v>0</v>
      </c>
      <c r="E198" s="302">
        <v>0</v>
      </c>
      <c r="F198" s="301">
        <v>72.152441420000002</v>
      </c>
      <c r="G198" s="301">
        <v>70.050914000000006</v>
      </c>
      <c r="H198" s="303">
        <f t="shared" si="10"/>
        <v>-14.860574340453901</v>
      </c>
      <c r="I198" s="42"/>
      <c r="J198" s="304">
        <v>5.7721953136000002</v>
      </c>
      <c r="K198" s="303">
        <f t="shared" si="11"/>
        <v>-20.632769654053902</v>
      </c>
      <c r="L198" s="42"/>
      <c r="M198" s="170">
        <f t="shared" si="12"/>
        <v>-0.26477851574195849</v>
      </c>
      <c r="N198" s="301">
        <v>172.40435578322101</v>
      </c>
      <c r="O198" s="305">
        <f t="shared" si="13"/>
        <v>3.2162711522093289E-2</v>
      </c>
      <c r="P198" s="306">
        <f t="shared" si="14"/>
        <v>0.22548525212117304</v>
      </c>
      <c r="Q198" s="101"/>
    </row>
    <row r="199" spans="2:17" ht="14.1" customHeight="1">
      <c r="B199" s="211" t="s">
        <v>1070</v>
      </c>
      <c r="C199" s="301">
        <v>137.359186678063</v>
      </c>
      <c r="D199" s="302">
        <v>0</v>
      </c>
      <c r="E199" s="302">
        <v>0</v>
      </c>
      <c r="F199" s="301">
        <v>127.41436295</v>
      </c>
      <c r="G199" s="301">
        <v>123.703265</v>
      </c>
      <c r="H199" s="303">
        <f t="shared" si="10"/>
        <v>9.9448237280629996</v>
      </c>
      <c r="I199" s="42"/>
      <c r="J199" s="304">
        <v>10.425239301796701</v>
      </c>
      <c r="K199" s="303">
        <f t="shared" si="11"/>
        <v>-0.48041557373370125</v>
      </c>
      <c r="L199" s="42"/>
      <c r="M199" s="170">
        <f t="shared" si="12"/>
        <v>-3.48532327346758E-3</v>
      </c>
      <c r="N199" s="301">
        <v>387.02882238465799</v>
      </c>
      <c r="O199" s="305">
        <f t="shared" si="13"/>
        <v>7.2201750985601887E-2</v>
      </c>
      <c r="P199" s="306">
        <f t="shared" si="14"/>
        <v>8.7706920480513673E-5</v>
      </c>
      <c r="Q199" s="101"/>
    </row>
    <row r="200" spans="2:17" ht="14.1" customHeight="1">
      <c r="B200" s="211" t="s">
        <v>1071</v>
      </c>
      <c r="C200" s="301">
        <v>13.649723153877</v>
      </c>
      <c r="D200" s="302">
        <v>0</v>
      </c>
      <c r="E200" s="302">
        <v>0</v>
      </c>
      <c r="F200" s="301">
        <v>8.7618649499999997</v>
      </c>
      <c r="G200" s="301">
        <v>8.5066649999999999</v>
      </c>
      <c r="H200" s="303">
        <f t="shared" si="10"/>
        <v>4.8878582038770002</v>
      </c>
      <c r="I200" s="42"/>
      <c r="J200" s="304">
        <v>0.71690927709319996</v>
      </c>
      <c r="K200" s="303">
        <f t="shared" si="11"/>
        <v>4.1709489267838</v>
      </c>
      <c r="L200" s="42"/>
      <c r="M200" s="170">
        <f t="shared" si="12"/>
        <v>0.44003041182919711</v>
      </c>
      <c r="N200" s="301">
        <v>17.957686090718699</v>
      </c>
      <c r="O200" s="305">
        <f t="shared" si="13"/>
        <v>0</v>
      </c>
      <c r="P200" s="306">
        <f t="shared" si="14"/>
        <v>0</v>
      </c>
      <c r="Q200" s="101"/>
    </row>
    <row r="201" spans="2:17" ht="14.1" customHeight="1">
      <c r="B201" s="211"/>
      <c r="C201" s="307"/>
      <c r="D201" s="307"/>
      <c r="E201" s="307"/>
      <c r="F201" s="307"/>
      <c r="G201" s="307"/>
      <c r="H201" s="303">
        <f t="shared" si="10"/>
        <v>0</v>
      </c>
      <c r="I201" s="42"/>
      <c r="J201" s="17"/>
      <c r="K201" s="303">
        <f t="shared" si="11"/>
        <v>0</v>
      </c>
      <c r="L201" s="42"/>
      <c r="M201" s="170">
        <f t="shared" si="12"/>
        <v>0</v>
      </c>
      <c r="N201" s="307"/>
      <c r="O201" s="305">
        <f t="shared" si="13"/>
        <v>0</v>
      </c>
      <c r="P201" s="306">
        <f t="shared" si="14"/>
        <v>0</v>
      </c>
      <c r="Q201" s="101"/>
    </row>
    <row r="202" spans="2:17" ht="14.1" customHeight="1">
      <c r="B202" s="211"/>
      <c r="C202" s="307"/>
      <c r="D202" s="307"/>
      <c r="E202" s="307"/>
      <c r="F202" s="307"/>
      <c r="G202" s="307"/>
      <c r="H202" s="303">
        <f t="shared" si="10"/>
        <v>0</v>
      </c>
      <c r="I202" s="42"/>
      <c r="J202" s="17"/>
      <c r="K202" s="303">
        <f t="shared" si="11"/>
        <v>0</v>
      </c>
      <c r="L202" s="42"/>
      <c r="M202" s="170">
        <f t="shared" si="12"/>
        <v>0</v>
      </c>
      <c r="N202" s="307"/>
      <c r="O202" s="305">
        <f t="shared" si="13"/>
        <v>0</v>
      </c>
      <c r="P202" s="306">
        <f t="shared" si="14"/>
        <v>0</v>
      </c>
      <c r="Q202" s="101"/>
    </row>
    <row r="203" spans="2:17" ht="14.1" customHeight="1">
      <c r="B203" s="211"/>
      <c r="C203" s="307"/>
      <c r="D203" s="307"/>
      <c r="E203" s="307"/>
      <c r="F203" s="307"/>
      <c r="G203" s="307"/>
      <c r="H203" s="303">
        <f t="shared" si="10"/>
        <v>0</v>
      </c>
      <c r="I203" s="42"/>
      <c r="J203" s="17"/>
      <c r="K203" s="303">
        <f t="shared" si="11"/>
        <v>0</v>
      </c>
      <c r="L203" s="42"/>
      <c r="M203" s="170">
        <f t="shared" si="12"/>
        <v>0</v>
      </c>
      <c r="N203" s="307"/>
      <c r="O203" s="305">
        <f t="shared" si="13"/>
        <v>0</v>
      </c>
      <c r="P203" s="306">
        <f t="shared" si="14"/>
        <v>0</v>
      </c>
      <c r="Q203" s="101"/>
    </row>
    <row r="204" spans="2:17" ht="14.1" customHeight="1">
      <c r="B204" s="211"/>
      <c r="C204" s="307"/>
      <c r="D204" s="307"/>
      <c r="E204" s="307"/>
      <c r="F204" s="307"/>
      <c r="G204" s="307"/>
      <c r="H204" s="303">
        <f t="shared" si="10"/>
        <v>0</v>
      </c>
      <c r="I204" s="42"/>
      <c r="J204" s="17"/>
      <c r="K204" s="303">
        <f t="shared" si="11"/>
        <v>0</v>
      </c>
      <c r="L204" s="42"/>
      <c r="M204" s="170">
        <f t="shared" si="12"/>
        <v>0</v>
      </c>
      <c r="N204" s="307"/>
      <c r="O204" s="305">
        <f t="shared" si="13"/>
        <v>0</v>
      </c>
      <c r="P204" s="306">
        <f t="shared" si="14"/>
        <v>0</v>
      </c>
      <c r="Q204" s="101"/>
    </row>
    <row r="205" spans="2:17" ht="14.1" customHeight="1">
      <c r="B205" s="211"/>
      <c r="C205" s="307"/>
      <c r="D205" s="307"/>
      <c r="E205" s="307"/>
      <c r="F205" s="307"/>
      <c r="G205" s="307"/>
      <c r="H205" s="303">
        <f t="shared" ref="H205:H262" si="15">+C205+D205-E205-F205</f>
        <v>0</v>
      </c>
      <c r="I205" s="42"/>
      <c r="J205" s="17"/>
      <c r="K205" s="303">
        <f t="shared" ref="K205:K262" si="16">+H205-J205</f>
        <v>0</v>
      </c>
      <c r="L205" s="42"/>
      <c r="M205" s="170">
        <f t="shared" ref="M205:M262" si="17">+IF(ISERROR(K205/(F205+J205)),0,K205/(F205+J205))</f>
        <v>0</v>
      </c>
      <c r="N205" s="307"/>
      <c r="O205" s="305">
        <f t="shared" ref="O205:O262" si="18">IF(K205&lt;0,N205/$N$263,0)</f>
        <v>0</v>
      </c>
      <c r="P205" s="306">
        <f t="shared" ref="P205:P262" si="19">(M205^2*O205)*100</f>
        <v>0</v>
      </c>
      <c r="Q205" s="101"/>
    </row>
    <row r="206" spans="2:17" ht="14.1" customHeight="1">
      <c r="B206" s="211"/>
      <c r="C206" s="307"/>
      <c r="D206" s="307"/>
      <c r="E206" s="307"/>
      <c r="F206" s="307"/>
      <c r="G206" s="307"/>
      <c r="H206" s="303">
        <f t="shared" si="15"/>
        <v>0</v>
      </c>
      <c r="I206" s="42"/>
      <c r="J206" s="17"/>
      <c r="K206" s="303">
        <f t="shared" si="16"/>
        <v>0</v>
      </c>
      <c r="L206" s="42"/>
      <c r="M206" s="170">
        <f t="shared" si="17"/>
        <v>0</v>
      </c>
      <c r="N206" s="307"/>
      <c r="O206" s="305">
        <f t="shared" si="18"/>
        <v>0</v>
      </c>
      <c r="P206" s="306">
        <f t="shared" si="19"/>
        <v>0</v>
      </c>
      <c r="Q206" s="101"/>
    </row>
    <row r="207" spans="2:17" ht="14.1" customHeight="1">
      <c r="B207" s="211"/>
      <c r="C207" s="307"/>
      <c r="D207" s="307"/>
      <c r="E207" s="307"/>
      <c r="F207" s="307"/>
      <c r="G207" s="307"/>
      <c r="H207" s="303">
        <f t="shared" si="15"/>
        <v>0</v>
      </c>
      <c r="I207" s="42"/>
      <c r="J207" s="17"/>
      <c r="K207" s="303">
        <f t="shared" si="16"/>
        <v>0</v>
      </c>
      <c r="L207" s="42"/>
      <c r="M207" s="170">
        <f t="shared" si="17"/>
        <v>0</v>
      </c>
      <c r="N207" s="307"/>
      <c r="O207" s="305">
        <f t="shared" si="18"/>
        <v>0</v>
      </c>
      <c r="P207" s="306">
        <f t="shared" si="19"/>
        <v>0</v>
      </c>
      <c r="Q207" s="101"/>
    </row>
    <row r="208" spans="2:17" ht="14.1" customHeight="1">
      <c r="B208" s="211"/>
      <c r="C208" s="307"/>
      <c r="D208" s="307"/>
      <c r="E208" s="307"/>
      <c r="F208" s="307"/>
      <c r="G208" s="307"/>
      <c r="H208" s="303">
        <f t="shared" si="15"/>
        <v>0</v>
      </c>
      <c r="I208" s="42"/>
      <c r="J208" s="17"/>
      <c r="K208" s="303">
        <f t="shared" si="16"/>
        <v>0</v>
      </c>
      <c r="L208" s="42"/>
      <c r="M208" s="170">
        <f t="shared" si="17"/>
        <v>0</v>
      </c>
      <c r="N208" s="307"/>
      <c r="O208" s="305">
        <f t="shared" si="18"/>
        <v>0</v>
      </c>
      <c r="P208" s="306">
        <f t="shared" si="19"/>
        <v>0</v>
      </c>
      <c r="Q208" s="101"/>
    </row>
    <row r="209" spans="2:17" ht="14.1" customHeight="1">
      <c r="B209" s="211"/>
      <c r="C209" s="307"/>
      <c r="D209" s="307"/>
      <c r="E209" s="307"/>
      <c r="F209" s="307"/>
      <c r="G209" s="307"/>
      <c r="H209" s="303">
        <f t="shared" si="15"/>
        <v>0</v>
      </c>
      <c r="I209" s="42"/>
      <c r="J209" s="17"/>
      <c r="K209" s="303">
        <f t="shared" si="16"/>
        <v>0</v>
      </c>
      <c r="L209" s="42"/>
      <c r="M209" s="170">
        <f t="shared" si="17"/>
        <v>0</v>
      </c>
      <c r="N209" s="307"/>
      <c r="O209" s="305">
        <f t="shared" si="18"/>
        <v>0</v>
      </c>
      <c r="P209" s="306">
        <f t="shared" si="19"/>
        <v>0</v>
      </c>
      <c r="Q209" s="101"/>
    </row>
    <row r="210" spans="2:17" ht="14.1" customHeight="1">
      <c r="B210" s="211"/>
      <c r="C210" s="307"/>
      <c r="D210" s="307"/>
      <c r="E210" s="307"/>
      <c r="F210" s="307"/>
      <c r="G210" s="307"/>
      <c r="H210" s="303">
        <f t="shared" si="15"/>
        <v>0</v>
      </c>
      <c r="I210" s="42"/>
      <c r="J210" s="17"/>
      <c r="K210" s="303">
        <f t="shared" si="16"/>
        <v>0</v>
      </c>
      <c r="L210" s="42"/>
      <c r="M210" s="170">
        <f t="shared" si="17"/>
        <v>0</v>
      </c>
      <c r="N210" s="307"/>
      <c r="O210" s="305">
        <f t="shared" si="18"/>
        <v>0</v>
      </c>
      <c r="P210" s="306">
        <f t="shared" si="19"/>
        <v>0</v>
      </c>
      <c r="Q210" s="101"/>
    </row>
    <row r="211" spans="2:17" ht="14.1" customHeight="1">
      <c r="B211" s="211"/>
      <c r="C211" s="307"/>
      <c r="D211" s="307"/>
      <c r="E211" s="307"/>
      <c r="F211" s="307"/>
      <c r="G211" s="307"/>
      <c r="H211" s="303">
        <f t="shared" si="15"/>
        <v>0</v>
      </c>
      <c r="I211" s="42"/>
      <c r="J211" s="17"/>
      <c r="K211" s="303">
        <f t="shared" si="16"/>
        <v>0</v>
      </c>
      <c r="L211" s="42"/>
      <c r="M211" s="170">
        <f t="shared" si="17"/>
        <v>0</v>
      </c>
      <c r="N211" s="307"/>
      <c r="O211" s="305">
        <f t="shared" si="18"/>
        <v>0</v>
      </c>
      <c r="P211" s="306">
        <f t="shared" si="19"/>
        <v>0</v>
      </c>
      <c r="Q211" s="101"/>
    </row>
    <row r="212" spans="2:17" ht="14.1" customHeight="1">
      <c r="B212" s="211"/>
      <c r="C212" s="307"/>
      <c r="D212" s="307"/>
      <c r="E212" s="307"/>
      <c r="F212" s="307"/>
      <c r="G212" s="307"/>
      <c r="H212" s="303">
        <f t="shared" si="15"/>
        <v>0</v>
      </c>
      <c r="I212" s="42"/>
      <c r="J212" s="17"/>
      <c r="K212" s="303">
        <f t="shared" si="16"/>
        <v>0</v>
      </c>
      <c r="L212" s="42"/>
      <c r="M212" s="170">
        <f t="shared" si="17"/>
        <v>0</v>
      </c>
      <c r="N212" s="307"/>
      <c r="O212" s="305">
        <f t="shared" si="18"/>
        <v>0</v>
      </c>
      <c r="P212" s="306">
        <f t="shared" si="19"/>
        <v>0</v>
      </c>
      <c r="Q212" s="101"/>
    </row>
    <row r="213" spans="2:17" ht="14.1" customHeight="1">
      <c r="B213" s="211"/>
      <c r="C213" s="307"/>
      <c r="D213" s="307"/>
      <c r="E213" s="307"/>
      <c r="F213" s="307"/>
      <c r="G213" s="307"/>
      <c r="H213" s="303">
        <f t="shared" si="15"/>
        <v>0</v>
      </c>
      <c r="I213" s="42"/>
      <c r="J213" s="17"/>
      <c r="K213" s="303">
        <f t="shared" si="16"/>
        <v>0</v>
      </c>
      <c r="L213" s="42"/>
      <c r="M213" s="170">
        <f t="shared" si="17"/>
        <v>0</v>
      </c>
      <c r="N213" s="307"/>
      <c r="O213" s="305">
        <f t="shared" si="18"/>
        <v>0</v>
      </c>
      <c r="P213" s="306">
        <f t="shared" si="19"/>
        <v>0</v>
      </c>
      <c r="Q213" s="101"/>
    </row>
    <row r="214" spans="2:17" ht="14.1" customHeight="1">
      <c r="B214" s="211"/>
      <c r="C214" s="307"/>
      <c r="D214" s="307"/>
      <c r="E214" s="307"/>
      <c r="F214" s="307"/>
      <c r="G214" s="307"/>
      <c r="H214" s="303">
        <f t="shared" si="15"/>
        <v>0</v>
      </c>
      <c r="I214" s="42"/>
      <c r="J214" s="17"/>
      <c r="K214" s="303">
        <f t="shared" si="16"/>
        <v>0</v>
      </c>
      <c r="L214" s="42"/>
      <c r="M214" s="170">
        <f t="shared" si="17"/>
        <v>0</v>
      </c>
      <c r="N214" s="307"/>
      <c r="O214" s="305">
        <f t="shared" si="18"/>
        <v>0</v>
      </c>
      <c r="P214" s="306">
        <f t="shared" si="19"/>
        <v>0</v>
      </c>
      <c r="Q214" s="101"/>
    </row>
    <row r="215" spans="2:17" ht="14.1" customHeight="1">
      <c r="B215" s="211"/>
      <c r="C215" s="307"/>
      <c r="D215" s="307"/>
      <c r="E215" s="307"/>
      <c r="F215" s="307"/>
      <c r="G215" s="307"/>
      <c r="H215" s="303">
        <f t="shared" si="15"/>
        <v>0</v>
      </c>
      <c r="I215" s="42"/>
      <c r="J215" s="17"/>
      <c r="K215" s="303">
        <f t="shared" si="16"/>
        <v>0</v>
      </c>
      <c r="L215" s="42"/>
      <c r="M215" s="170">
        <f t="shared" si="17"/>
        <v>0</v>
      </c>
      <c r="N215" s="307"/>
      <c r="O215" s="305">
        <f t="shared" si="18"/>
        <v>0</v>
      </c>
      <c r="P215" s="306">
        <f t="shared" si="19"/>
        <v>0</v>
      </c>
      <c r="Q215" s="101"/>
    </row>
    <row r="216" spans="2:17" ht="14.1" customHeight="1">
      <c r="B216" s="211"/>
      <c r="C216" s="307"/>
      <c r="D216" s="307"/>
      <c r="E216" s="307"/>
      <c r="F216" s="307"/>
      <c r="G216" s="307"/>
      <c r="H216" s="303">
        <f t="shared" si="15"/>
        <v>0</v>
      </c>
      <c r="I216" s="42"/>
      <c r="J216" s="17"/>
      <c r="K216" s="303">
        <f t="shared" si="16"/>
        <v>0</v>
      </c>
      <c r="L216" s="42"/>
      <c r="M216" s="170">
        <f t="shared" si="17"/>
        <v>0</v>
      </c>
      <c r="N216" s="307"/>
      <c r="O216" s="305">
        <f t="shared" si="18"/>
        <v>0</v>
      </c>
      <c r="P216" s="306">
        <f t="shared" si="19"/>
        <v>0</v>
      </c>
      <c r="Q216" s="101"/>
    </row>
    <row r="217" spans="2:17" ht="14.1" customHeight="1">
      <c r="B217" s="211"/>
      <c r="C217" s="307"/>
      <c r="D217" s="307"/>
      <c r="E217" s="307"/>
      <c r="F217" s="307"/>
      <c r="G217" s="307"/>
      <c r="H217" s="303">
        <f t="shared" si="15"/>
        <v>0</v>
      </c>
      <c r="I217" s="42"/>
      <c r="J217" s="17"/>
      <c r="K217" s="303">
        <f t="shared" si="16"/>
        <v>0</v>
      </c>
      <c r="L217" s="42"/>
      <c r="M217" s="170">
        <f t="shared" si="17"/>
        <v>0</v>
      </c>
      <c r="N217" s="307"/>
      <c r="O217" s="305">
        <f t="shared" si="18"/>
        <v>0</v>
      </c>
      <c r="P217" s="306">
        <f t="shared" si="19"/>
        <v>0</v>
      </c>
      <c r="Q217" s="101"/>
    </row>
    <row r="218" spans="2:17" ht="14.1" customHeight="1">
      <c r="B218" s="211"/>
      <c r="C218" s="307"/>
      <c r="D218" s="307"/>
      <c r="E218" s="307"/>
      <c r="F218" s="307"/>
      <c r="G218" s="307"/>
      <c r="H218" s="303">
        <f t="shared" si="15"/>
        <v>0</v>
      </c>
      <c r="I218" s="42"/>
      <c r="J218" s="17"/>
      <c r="K218" s="303">
        <f t="shared" si="16"/>
        <v>0</v>
      </c>
      <c r="L218" s="42"/>
      <c r="M218" s="170">
        <f t="shared" si="17"/>
        <v>0</v>
      </c>
      <c r="N218" s="307"/>
      <c r="O218" s="305">
        <f t="shared" si="18"/>
        <v>0</v>
      </c>
      <c r="P218" s="306">
        <f t="shared" si="19"/>
        <v>0</v>
      </c>
      <c r="Q218" s="101"/>
    </row>
    <row r="219" spans="2:17" ht="14.1" customHeight="1">
      <c r="B219" s="211"/>
      <c r="C219" s="307"/>
      <c r="D219" s="307"/>
      <c r="E219" s="307"/>
      <c r="F219" s="307"/>
      <c r="G219" s="307"/>
      <c r="H219" s="303">
        <f t="shared" si="15"/>
        <v>0</v>
      </c>
      <c r="I219" s="42"/>
      <c r="J219" s="17"/>
      <c r="K219" s="303">
        <f t="shared" si="16"/>
        <v>0</v>
      </c>
      <c r="L219" s="42"/>
      <c r="M219" s="170">
        <f t="shared" si="17"/>
        <v>0</v>
      </c>
      <c r="N219" s="307"/>
      <c r="O219" s="305">
        <f t="shared" si="18"/>
        <v>0</v>
      </c>
      <c r="P219" s="306">
        <f t="shared" si="19"/>
        <v>0</v>
      </c>
      <c r="Q219" s="101"/>
    </row>
    <row r="220" spans="2:17" ht="14.1" customHeight="1">
      <c r="B220" s="211"/>
      <c r="C220" s="307"/>
      <c r="D220" s="307"/>
      <c r="E220" s="307"/>
      <c r="F220" s="307"/>
      <c r="G220" s="307"/>
      <c r="H220" s="303">
        <f t="shared" si="15"/>
        <v>0</v>
      </c>
      <c r="I220" s="42"/>
      <c r="J220" s="17"/>
      <c r="K220" s="303">
        <f t="shared" si="16"/>
        <v>0</v>
      </c>
      <c r="L220" s="42"/>
      <c r="M220" s="170">
        <f t="shared" si="17"/>
        <v>0</v>
      </c>
      <c r="N220" s="307"/>
      <c r="O220" s="305">
        <f t="shared" si="18"/>
        <v>0</v>
      </c>
      <c r="P220" s="306">
        <f t="shared" si="19"/>
        <v>0</v>
      </c>
      <c r="Q220" s="101"/>
    </row>
    <row r="221" spans="2:17" ht="14.1" customHeight="1">
      <c r="B221" s="211"/>
      <c r="C221" s="307"/>
      <c r="D221" s="307"/>
      <c r="E221" s="307"/>
      <c r="F221" s="307"/>
      <c r="G221" s="307"/>
      <c r="H221" s="303">
        <f t="shared" si="15"/>
        <v>0</v>
      </c>
      <c r="I221" s="42"/>
      <c r="J221" s="17"/>
      <c r="K221" s="303">
        <f t="shared" si="16"/>
        <v>0</v>
      </c>
      <c r="L221" s="42"/>
      <c r="M221" s="170">
        <f t="shared" si="17"/>
        <v>0</v>
      </c>
      <c r="N221" s="307"/>
      <c r="O221" s="305">
        <f t="shared" si="18"/>
        <v>0</v>
      </c>
      <c r="P221" s="306">
        <f t="shared" si="19"/>
        <v>0</v>
      </c>
      <c r="Q221" s="101"/>
    </row>
    <row r="222" spans="2:17" ht="14.1" customHeight="1">
      <c r="B222" s="211"/>
      <c r="C222" s="307"/>
      <c r="D222" s="307"/>
      <c r="E222" s="307"/>
      <c r="F222" s="307"/>
      <c r="G222" s="307"/>
      <c r="H222" s="303">
        <f t="shared" si="15"/>
        <v>0</v>
      </c>
      <c r="I222" s="42"/>
      <c r="J222" s="17"/>
      <c r="K222" s="303">
        <f t="shared" si="16"/>
        <v>0</v>
      </c>
      <c r="L222" s="42"/>
      <c r="M222" s="170">
        <f t="shared" si="17"/>
        <v>0</v>
      </c>
      <c r="N222" s="307"/>
      <c r="O222" s="305">
        <f t="shared" si="18"/>
        <v>0</v>
      </c>
      <c r="P222" s="306">
        <f t="shared" si="19"/>
        <v>0</v>
      </c>
      <c r="Q222" s="101"/>
    </row>
    <row r="223" spans="2:17" ht="14.1" customHeight="1">
      <c r="B223" s="211"/>
      <c r="C223" s="307"/>
      <c r="D223" s="307"/>
      <c r="E223" s="307"/>
      <c r="F223" s="307"/>
      <c r="G223" s="307"/>
      <c r="H223" s="303">
        <f t="shared" si="15"/>
        <v>0</v>
      </c>
      <c r="I223" s="42"/>
      <c r="J223" s="17"/>
      <c r="K223" s="303">
        <f t="shared" si="16"/>
        <v>0</v>
      </c>
      <c r="L223" s="42"/>
      <c r="M223" s="170">
        <f t="shared" si="17"/>
        <v>0</v>
      </c>
      <c r="N223" s="307"/>
      <c r="O223" s="305">
        <f t="shared" si="18"/>
        <v>0</v>
      </c>
      <c r="P223" s="306">
        <f t="shared" si="19"/>
        <v>0</v>
      </c>
      <c r="Q223" s="101"/>
    </row>
    <row r="224" spans="2:17" ht="14.1" customHeight="1">
      <c r="B224" s="211"/>
      <c r="C224" s="307"/>
      <c r="D224" s="307"/>
      <c r="E224" s="307"/>
      <c r="F224" s="307"/>
      <c r="G224" s="307"/>
      <c r="H224" s="303">
        <f t="shared" si="15"/>
        <v>0</v>
      </c>
      <c r="I224" s="42"/>
      <c r="J224" s="17"/>
      <c r="K224" s="303">
        <f t="shared" si="16"/>
        <v>0</v>
      </c>
      <c r="L224" s="42"/>
      <c r="M224" s="170">
        <f t="shared" si="17"/>
        <v>0</v>
      </c>
      <c r="N224" s="307"/>
      <c r="O224" s="305">
        <f t="shared" si="18"/>
        <v>0</v>
      </c>
      <c r="P224" s="306">
        <f t="shared" si="19"/>
        <v>0</v>
      </c>
      <c r="Q224" s="101"/>
    </row>
    <row r="225" spans="2:17" ht="14.1" customHeight="1">
      <c r="B225" s="211"/>
      <c r="C225" s="307"/>
      <c r="D225" s="307"/>
      <c r="E225" s="307"/>
      <c r="F225" s="307"/>
      <c r="G225" s="307"/>
      <c r="H225" s="303">
        <f t="shared" si="15"/>
        <v>0</v>
      </c>
      <c r="I225" s="42"/>
      <c r="J225" s="17"/>
      <c r="K225" s="303">
        <f t="shared" si="16"/>
        <v>0</v>
      </c>
      <c r="L225" s="42"/>
      <c r="M225" s="170">
        <f t="shared" si="17"/>
        <v>0</v>
      </c>
      <c r="N225" s="307"/>
      <c r="O225" s="305">
        <f t="shared" si="18"/>
        <v>0</v>
      </c>
      <c r="P225" s="306">
        <f t="shared" si="19"/>
        <v>0</v>
      </c>
      <c r="Q225" s="101"/>
    </row>
    <row r="226" spans="2:17" ht="14.1" customHeight="1">
      <c r="B226" s="211"/>
      <c r="C226" s="307"/>
      <c r="D226" s="307"/>
      <c r="E226" s="307"/>
      <c r="F226" s="307"/>
      <c r="G226" s="307"/>
      <c r="H226" s="303">
        <f t="shared" si="15"/>
        <v>0</v>
      </c>
      <c r="I226" s="42"/>
      <c r="J226" s="17"/>
      <c r="K226" s="303">
        <f t="shared" si="16"/>
        <v>0</v>
      </c>
      <c r="L226" s="42"/>
      <c r="M226" s="170">
        <f t="shared" si="17"/>
        <v>0</v>
      </c>
      <c r="N226" s="307"/>
      <c r="O226" s="305">
        <f t="shared" si="18"/>
        <v>0</v>
      </c>
      <c r="P226" s="306">
        <f t="shared" si="19"/>
        <v>0</v>
      </c>
      <c r="Q226" s="101"/>
    </row>
    <row r="227" spans="2:17" ht="14.1" customHeight="1">
      <c r="B227" s="211"/>
      <c r="C227" s="307"/>
      <c r="D227" s="307"/>
      <c r="E227" s="307"/>
      <c r="F227" s="307"/>
      <c r="G227" s="307"/>
      <c r="H227" s="303">
        <f t="shared" si="15"/>
        <v>0</v>
      </c>
      <c r="I227" s="42"/>
      <c r="J227" s="17"/>
      <c r="K227" s="303">
        <f t="shared" si="16"/>
        <v>0</v>
      </c>
      <c r="L227" s="42"/>
      <c r="M227" s="170">
        <f t="shared" si="17"/>
        <v>0</v>
      </c>
      <c r="N227" s="307"/>
      <c r="O227" s="305">
        <f t="shared" si="18"/>
        <v>0</v>
      </c>
      <c r="P227" s="306">
        <f t="shared" si="19"/>
        <v>0</v>
      </c>
      <c r="Q227" s="101"/>
    </row>
    <row r="228" spans="2:17" ht="14.1" customHeight="1">
      <c r="B228" s="211"/>
      <c r="C228" s="307"/>
      <c r="D228" s="307"/>
      <c r="E228" s="307"/>
      <c r="F228" s="307"/>
      <c r="G228" s="307"/>
      <c r="H228" s="303">
        <f t="shared" si="15"/>
        <v>0</v>
      </c>
      <c r="I228" s="42"/>
      <c r="J228" s="17"/>
      <c r="K228" s="303">
        <f t="shared" si="16"/>
        <v>0</v>
      </c>
      <c r="L228" s="42"/>
      <c r="M228" s="170">
        <f t="shared" si="17"/>
        <v>0</v>
      </c>
      <c r="N228" s="307"/>
      <c r="O228" s="305">
        <f t="shared" si="18"/>
        <v>0</v>
      </c>
      <c r="P228" s="306">
        <f t="shared" si="19"/>
        <v>0</v>
      </c>
      <c r="Q228" s="101"/>
    </row>
    <row r="229" spans="2:17" ht="14.1" customHeight="1">
      <c r="B229" s="211"/>
      <c r="C229" s="307"/>
      <c r="D229" s="307"/>
      <c r="E229" s="307"/>
      <c r="F229" s="307"/>
      <c r="G229" s="307"/>
      <c r="H229" s="303">
        <f t="shared" si="15"/>
        <v>0</v>
      </c>
      <c r="I229" s="42"/>
      <c r="J229" s="17"/>
      <c r="K229" s="303">
        <f t="shared" si="16"/>
        <v>0</v>
      </c>
      <c r="L229" s="42"/>
      <c r="M229" s="170">
        <f t="shared" si="17"/>
        <v>0</v>
      </c>
      <c r="N229" s="307"/>
      <c r="O229" s="305">
        <f t="shared" si="18"/>
        <v>0</v>
      </c>
      <c r="P229" s="306">
        <f t="shared" si="19"/>
        <v>0</v>
      </c>
      <c r="Q229" s="101"/>
    </row>
    <row r="230" spans="2:17" ht="14.1" customHeight="1">
      <c r="B230" s="211"/>
      <c r="C230" s="307"/>
      <c r="D230" s="307"/>
      <c r="E230" s="307"/>
      <c r="F230" s="307"/>
      <c r="G230" s="307"/>
      <c r="H230" s="303">
        <f t="shared" si="15"/>
        <v>0</v>
      </c>
      <c r="I230" s="42"/>
      <c r="J230" s="17"/>
      <c r="K230" s="303">
        <f t="shared" si="16"/>
        <v>0</v>
      </c>
      <c r="L230" s="42"/>
      <c r="M230" s="170">
        <f t="shared" si="17"/>
        <v>0</v>
      </c>
      <c r="N230" s="307"/>
      <c r="O230" s="305">
        <f t="shared" si="18"/>
        <v>0</v>
      </c>
      <c r="P230" s="306">
        <f t="shared" si="19"/>
        <v>0</v>
      </c>
      <c r="Q230" s="101"/>
    </row>
    <row r="231" spans="2:17" ht="14.1" customHeight="1">
      <c r="B231" s="211"/>
      <c r="C231" s="307"/>
      <c r="D231" s="307"/>
      <c r="E231" s="307"/>
      <c r="F231" s="307"/>
      <c r="G231" s="307"/>
      <c r="H231" s="303">
        <f t="shared" si="15"/>
        <v>0</v>
      </c>
      <c r="I231" s="42"/>
      <c r="J231" s="17"/>
      <c r="K231" s="303">
        <f t="shared" si="16"/>
        <v>0</v>
      </c>
      <c r="L231" s="42"/>
      <c r="M231" s="170">
        <f t="shared" si="17"/>
        <v>0</v>
      </c>
      <c r="N231" s="307"/>
      <c r="O231" s="305">
        <f t="shared" si="18"/>
        <v>0</v>
      </c>
      <c r="P231" s="306">
        <f t="shared" si="19"/>
        <v>0</v>
      </c>
      <c r="Q231" s="101"/>
    </row>
    <row r="232" spans="2:17" ht="14.1" customHeight="1">
      <c r="B232" s="211"/>
      <c r="C232" s="307"/>
      <c r="D232" s="307"/>
      <c r="E232" s="307"/>
      <c r="F232" s="307"/>
      <c r="G232" s="307"/>
      <c r="H232" s="303">
        <f t="shared" si="15"/>
        <v>0</v>
      </c>
      <c r="I232" s="42"/>
      <c r="J232" s="17"/>
      <c r="K232" s="303">
        <f t="shared" si="16"/>
        <v>0</v>
      </c>
      <c r="L232" s="42"/>
      <c r="M232" s="170">
        <f t="shared" si="17"/>
        <v>0</v>
      </c>
      <c r="N232" s="307"/>
      <c r="O232" s="305">
        <f t="shared" si="18"/>
        <v>0</v>
      </c>
      <c r="P232" s="306">
        <f t="shared" si="19"/>
        <v>0</v>
      </c>
      <c r="Q232" s="101"/>
    </row>
    <row r="233" spans="2:17" ht="14.1" customHeight="1">
      <c r="B233" s="211"/>
      <c r="C233" s="307"/>
      <c r="D233" s="307"/>
      <c r="E233" s="307"/>
      <c r="F233" s="307"/>
      <c r="G233" s="307"/>
      <c r="H233" s="303">
        <f t="shared" si="15"/>
        <v>0</v>
      </c>
      <c r="I233" s="42"/>
      <c r="J233" s="17"/>
      <c r="K233" s="303">
        <f t="shared" si="16"/>
        <v>0</v>
      </c>
      <c r="L233" s="42"/>
      <c r="M233" s="170">
        <f t="shared" si="17"/>
        <v>0</v>
      </c>
      <c r="N233" s="307"/>
      <c r="O233" s="305">
        <f t="shared" si="18"/>
        <v>0</v>
      </c>
      <c r="P233" s="306">
        <f t="shared" si="19"/>
        <v>0</v>
      </c>
      <c r="Q233" s="101"/>
    </row>
    <row r="234" spans="2:17" ht="14.1" customHeight="1">
      <c r="B234" s="211"/>
      <c r="C234" s="307"/>
      <c r="D234" s="307"/>
      <c r="E234" s="307"/>
      <c r="F234" s="307"/>
      <c r="G234" s="307"/>
      <c r="H234" s="303">
        <f t="shared" si="15"/>
        <v>0</v>
      </c>
      <c r="I234" s="42"/>
      <c r="J234" s="17"/>
      <c r="K234" s="303">
        <f t="shared" si="16"/>
        <v>0</v>
      </c>
      <c r="L234" s="42"/>
      <c r="M234" s="170">
        <f t="shared" si="17"/>
        <v>0</v>
      </c>
      <c r="N234" s="307"/>
      <c r="O234" s="305">
        <f t="shared" si="18"/>
        <v>0</v>
      </c>
      <c r="P234" s="306">
        <f t="shared" si="19"/>
        <v>0</v>
      </c>
      <c r="Q234" s="101"/>
    </row>
    <row r="235" spans="2:17" ht="14.1" customHeight="1">
      <c r="B235" s="211"/>
      <c r="C235" s="307"/>
      <c r="D235" s="307"/>
      <c r="E235" s="307"/>
      <c r="F235" s="307"/>
      <c r="G235" s="307"/>
      <c r="H235" s="303">
        <f t="shared" si="15"/>
        <v>0</v>
      </c>
      <c r="I235" s="42"/>
      <c r="J235" s="17"/>
      <c r="K235" s="303">
        <f t="shared" si="16"/>
        <v>0</v>
      </c>
      <c r="L235" s="42"/>
      <c r="M235" s="170">
        <f t="shared" si="17"/>
        <v>0</v>
      </c>
      <c r="N235" s="307"/>
      <c r="O235" s="305">
        <f t="shared" si="18"/>
        <v>0</v>
      </c>
      <c r="P235" s="306">
        <f t="shared" si="19"/>
        <v>0</v>
      </c>
      <c r="Q235" s="101"/>
    </row>
    <row r="236" spans="2:17" ht="14.1" customHeight="1">
      <c r="B236" s="211"/>
      <c r="C236" s="307"/>
      <c r="D236" s="307"/>
      <c r="E236" s="307"/>
      <c r="F236" s="307"/>
      <c r="G236" s="307"/>
      <c r="H236" s="303">
        <f t="shared" si="15"/>
        <v>0</v>
      </c>
      <c r="I236" s="42"/>
      <c r="J236" s="17"/>
      <c r="K236" s="303">
        <f t="shared" si="16"/>
        <v>0</v>
      </c>
      <c r="L236" s="42"/>
      <c r="M236" s="170">
        <f t="shared" si="17"/>
        <v>0</v>
      </c>
      <c r="N236" s="307"/>
      <c r="O236" s="305">
        <f t="shared" si="18"/>
        <v>0</v>
      </c>
      <c r="P236" s="306">
        <f t="shared" si="19"/>
        <v>0</v>
      </c>
      <c r="Q236" s="101"/>
    </row>
    <row r="237" spans="2:17" ht="14.1" customHeight="1">
      <c r="B237" s="211"/>
      <c r="C237" s="307"/>
      <c r="D237" s="307"/>
      <c r="E237" s="307"/>
      <c r="F237" s="307"/>
      <c r="G237" s="307"/>
      <c r="H237" s="303">
        <f t="shared" si="15"/>
        <v>0</v>
      </c>
      <c r="I237" s="42"/>
      <c r="J237" s="17"/>
      <c r="K237" s="303">
        <f t="shared" si="16"/>
        <v>0</v>
      </c>
      <c r="L237" s="42"/>
      <c r="M237" s="170">
        <f t="shared" si="17"/>
        <v>0</v>
      </c>
      <c r="N237" s="307"/>
      <c r="O237" s="305">
        <f t="shared" si="18"/>
        <v>0</v>
      </c>
      <c r="P237" s="306">
        <f t="shared" si="19"/>
        <v>0</v>
      </c>
      <c r="Q237" s="101"/>
    </row>
    <row r="238" spans="2:17" ht="14.1" customHeight="1">
      <c r="B238" s="211"/>
      <c r="C238" s="307"/>
      <c r="D238" s="307"/>
      <c r="E238" s="307"/>
      <c r="F238" s="307"/>
      <c r="G238" s="307"/>
      <c r="H238" s="303">
        <f t="shared" si="15"/>
        <v>0</v>
      </c>
      <c r="I238" s="42"/>
      <c r="J238" s="17"/>
      <c r="K238" s="303">
        <f t="shared" si="16"/>
        <v>0</v>
      </c>
      <c r="L238" s="42"/>
      <c r="M238" s="170">
        <f t="shared" si="17"/>
        <v>0</v>
      </c>
      <c r="N238" s="307"/>
      <c r="O238" s="305">
        <f t="shared" si="18"/>
        <v>0</v>
      </c>
      <c r="P238" s="306">
        <f t="shared" si="19"/>
        <v>0</v>
      </c>
      <c r="Q238" s="101"/>
    </row>
    <row r="239" spans="2:17" ht="14.1" customHeight="1">
      <c r="B239" s="211"/>
      <c r="C239" s="307"/>
      <c r="D239" s="307"/>
      <c r="E239" s="307"/>
      <c r="F239" s="307"/>
      <c r="G239" s="307"/>
      <c r="H239" s="303">
        <f t="shared" si="15"/>
        <v>0</v>
      </c>
      <c r="I239" s="42"/>
      <c r="J239" s="17"/>
      <c r="K239" s="303">
        <f t="shared" si="16"/>
        <v>0</v>
      </c>
      <c r="L239" s="42"/>
      <c r="M239" s="170">
        <f t="shared" si="17"/>
        <v>0</v>
      </c>
      <c r="N239" s="307"/>
      <c r="O239" s="305">
        <f t="shared" si="18"/>
        <v>0</v>
      </c>
      <c r="P239" s="306">
        <f t="shared" si="19"/>
        <v>0</v>
      </c>
      <c r="Q239" s="101"/>
    </row>
    <row r="240" spans="2:17" ht="14.1" customHeight="1">
      <c r="B240" s="211"/>
      <c r="C240" s="307"/>
      <c r="D240" s="307"/>
      <c r="E240" s="307"/>
      <c r="F240" s="307"/>
      <c r="G240" s="307"/>
      <c r="H240" s="303">
        <f t="shared" si="15"/>
        <v>0</v>
      </c>
      <c r="I240" s="42"/>
      <c r="J240" s="17"/>
      <c r="K240" s="303">
        <f t="shared" si="16"/>
        <v>0</v>
      </c>
      <c r="L240" s="42"/>
      <c r="M240" s="170">
        <f t="shared" si="17"/>
        <v>0</v>
      </c>
      <c r="N240" s="307"/>
      <c r="O240" s="305">
        <f t="shared" si="18"/>
        <v>0</v>
      </c>
      <c r="P240" s="306">
        <f t="shared" si="19"/>
        <v>0</v>
      </c>
      <c r="Q240" s="101"/>
    </row>
    <row r="241" spans="2:17" ht="14.1" customHeight="1">
      <c r="B241" s="211"/>
      <c r="C241" s="307"/>
      <c r="D241" s="307"/>
      <c r="E241" s="307"/>
      <c r="F241" s="307"/>
      <c r="G241" s="307"/>
      <c r="H241" s="303">
        <f t="shared" si="15"/>
        <v>0</v>
      </c>
      <c r="I241" s="42"/>
      <c r="J241" s="17"/>
      <c r="K241" s="303">
        <f t="shared" si="16"/>
        <v>0</v>
      </c>
      <c r="L241" s="42"/>
      <c r="M241" s="170">
        <f t="shared" si="17"/>
        <v>0</v>
      </c>
      <c r="N241" s="307"/>
      <c r="O241" s="305">
        <f t="shared" si="18"/>
        <v>0</v>
      </c>
      <c r="P241" s="306">
        <f t="shared" si="19"/>
        <v>0</v>
      </c>
      <c r="Q241" s="101"/>
    </row>
    <row r="242" spans="2:17" ht="14.1" customHeight="1">
      <c r="B242" s="211"/>
      <c r="C242" s="307"/>
      <c r="D242" s="307"/>
      <c r="E242" s="307"/>
      <c r="F242" s="307"/>
      <c r="G242" s="307"/>
      <c r="H242" s="303">
        <f t="shared" si="15"/>
        <v>0</v>
      </c>
      <c r="I242" s="42"/>
      <c r="J242" s="17"/>
      <c r="K242" s="303">
        <f t="shared" si="16"/>
        <v>0</v>
      </c>
      <c r="L242" s="42"/>
      <c r="M242" s="170">
        <f t="shared" si="17"/>
        <v>0</v>
      </c>
      <c r="N242" s="307"/>
      <c r="O242" s="305">
        <f t="shared" si="18"/>
        <v>0</v>
      </c>
      <c r="P242" s="306">
        <f t="shared" si="19"/>
        <v>0</v>
      </c>
      <c r="Q242" s="101"/>
    </row>
    <row r="243" spans="2:17" ht="14.1" customHeight="1">
      <c r="B243" s="211"/>
      <c r="C243" s="307"/>
      <c r="D243" s="307"/>
      <c r="E243" s="307"/>
      <c r="F243" s="307"/>
      <c r="G243" s="307"/>
      <c r="H243" s="303">
        <f t="shared" si="15"/>
        <v>0</v>
      </c>
      <c r="I243" s="42"/>
      <c r="J243" s="17"/>
      <c r="K243" s="303">
        <f t="shared" si="16"/>
        <v>0</v>
      </c>
      <c r="L243" s="42"/>
      <c r="M243" s="170">
        <f t="shared" si="17"/>
        <v>0</v>
      </c>
      <c r="N243" s="307"/>
      <c r="O243" s="305">
        <f t="shared" si="18"/>
        <v>0</v>
      </c>
      <c r="P243" s="306">
        <f t="shared" si="19"/>
        <v>0</v>
      </c>
      <c r="Q243" s="101"/>
    </row>
    <row r="244" spans="2:17" ht="14.1" customHeight="1">
      <c r="B244" s="211"/>
      <c r="C244" s="307"/>
      <c r="D244" s="307"/>
      <c r="E244" s="307"/>
      <c r="F244" s="307"/>
      <c r="G244" s="307"/>
      <c r="H244" s="303">
        <f t="shared" si="15"/>
        <v>0</v>
      </c>
      <c r="I244" s="42"/>
      <c r="J244" s="17"/>
      <c r="K244" s="303">
        <f t="shared" si="16"/>
        <v>0</v>
      </c>
      <c r="L244" s="42"/>
      <c r="M244" s="170">
        <f t="shared" si="17"/>
        <v>0</v>
      </c>
      <c r="N244" s="307"/>
      <c r="O244" s="305">
        <f t="shared" si="18"/>
        <v>0</v>
      </c>
      <c r="P244" s="306">
        <f t="shared" si="19"/>
        <v>0</v>
      </c>
      <c r="Q244" s="101"/>
    </row>
    <row r="245" spans="2:17" ht="14.1" customHeight="1">
      <c r="B245" s="211"/>
      <c r="C245" s="307"/>
      <c r="D245" s="307"/>
      <c r="E245" s="307"/>
      <c r="F245" s="307"/>
      <c r="G245" s="307"/>
      <c r="H245" s="303">
        <f t="shared" si="15"/>
        <v>0</v>
      </c>
      <c r="I245" s="42"/>
      <c r="J245" s="17"/>
      <c r="K245" s="303">
        <f t="shared" si="16"/>
        <v>0</v>
      </c>
      <c r="L245" s="42"/>
      <c r="M245" s="170">
        <f t="shared" si="17"/>
        <v>0</v>
      </c>
      <c r="N245" s="307"/>
      <c r="O245" s="305">
        <f t="shared" si="18"/>
        <v>0</v>
      </c>
      <c r="P245" s="306">
        <f t="shared" si="19"/>
        <v>0</v>
      </c>
      <c r="Q245" s="101"/>
    </row>
    <row r="246" spans="2:17" ht="14.1" customHeight="1">
      <c r="B246" s="211"/>
      <c r="C246" s="307"/>
      <c r="D246" s="307"/>
      <c r="E246" s="307"/>
      <c r="F246" s="307"/>
      <c r="G246" s="307"/>
      <c r="H246" s="303">
        <f t="shared" si="15"/>
        <v>0</v>
      </c>
      <c r="I246" s="42"/>
      <c r="J246" s="17"/>
      <c r="K246" s="303">
        <f t="shared" si="16"/>
        <v>0</v>
      </c>
      <c r="L246" s="42"/>
      <c r="M246" s="170">
        <f t="shared" si="17"/>
        <v>0</v>
      </c>
      <c r="N246" s="307"/>
      <c r="O246" s="305">
        <f t="shared" si="18"/>
        <v>0</v>
      </c>
      <c r="P246" s="306">
        <f t="shared" si="19"/>
        <v>0</v>
      </c>
      <c r="Q246" s="101"/>
    </row>
    <row r="247" spans="2:17" ht="14.1" customHeight="1">
      <c r="B247" s="211"/>
      <c r="C247" s="307"/>
      <c r="D247" s="307"/>
      <c r="E247" s="307"/>
      <c r="F247" s="307"/>
      <c r="G247" s="307"/>
      <c r="H247" s="303">
        <f t="shared" si="15"/>
        <v>0</v>
      </c>
      <c r="I247" s="42"/>
      <c r="J247" s="17"/>
      <c r="K247" s="303">
        <f t="shared" si="16"/>
        <v>0</v>
      </c>
      <c r="L247" s="42"/>
      <c r="M247" s="170">
        <f t="shared" si="17"/>
        <v>0</v>
      </c>
      <c r="N247" s="307"/>
      <c r="O247" s="305">
        <f t="shared" si="18"/>
        <v>0</v>
      </c>
      <c r="P247" s="306">
        <f t="shared" si="19"/>
        <v>0</v>
      </c>
      <c r="Q247" s="101"/>
    </row>
    <row r="248" spans="2:17" ht="14.1" customHeight="1">
      <c r="B248" s="211"/>
      <c r="C248" s="307"/>
      <c r="D248" s="307"/>
      <c r="E248" s="307"/>
      <c r="F248" s="307"/>
      <c r="G248" s="307"/>
      <c r="H248" s="303">
        <f t="shared" si="15"/>
        <v>0</v>
      </c>
      <c r="I248" s="42"/>
      <c r="J248" s="17"/>
      <c r="K248" s="303">
        <f t="shared" si="16"/>
        <v>0</v>
      </c>
      <c r="L248" s="42"/>
      <c r="M248" s="170">
        <f t="shared" si="17"/>
        <v>0</v>
      </c>
      <c r="N248" s="307"/>
      <c r="O248" s="305">
        <f t="shared" si="18"/>
        <v>0</v>
      </c>
      <c r="P248" s="306">
        <f t="shared" si="19"/>
        <v>0</v>
      </c>
      <c r="Q248" s="101"/>
    </row>
    <row r="249" spans="2:17" ht="14.1" customHeight="1">
      <c r="B249" s="211"/>
      <c r="C249" s="307"/>
      <c r="D249" s="307"/>
      <c r="E249" s="307"/>
      <c r="F249" s="307"/>
      <c r="G249" s="307"/>
      <c r="H249" s="303">
        <f t="shared" si="15"/>
        <v>0</v>
      </c>
      <c r="I249" s="42"/>
      <c r="J249" s="17"/>
      <c r="K249" s="303">
        <f t="shared" si="16"/>
        <v>0</v>
      </c>
      <c r="L249" s="42"/>
      <c r="M249" s="170">
        <f t="shared" si="17"/>
        <v>0</v>
      </c>
      <c r="N249" s="307"/>
      <c r="O249" s="305">
        <f t="shared" si="18"/>
        <v>0</v>
      </c>
      <c r="P249" s="306">
        <f t="shared" si="19"/>
        <v>0</v>
      </c>
      <c r="Q249" s="101"/>
    </row>
    <row r="250" spans="2:17" ht="14.1" customHeight="1">
      <c r="B250" s="211"/>
      <c r="C250" s="307"/>
      <c r="D250" s="307"/>
      <c r="E250" s="307"/>
      <c r="F250" s="307"/>
      <c r="G250" s="307"/>
      <c r="H250" s="303">
        <f t="shared" si="15"/>
        <v>0</v>
      </c>
      <c r="I250" s="42"/>
      <c r="J250" s="17"/>
      <c r="K250" s="303">
        <f t="shared" si="16"/>
        <v>0</v>
      </c>
      <c r="L250" s="42"/>
      <c r="M250" s="170">
        <f t="shared" si="17"/>
        <v>0</v>
      </c>
      <c r="N250" s="307"/>
      <c r="O250" s="305">
        <f t="shared" si="18"/>
        <v>0</v>
      </c>
      <c r="P250" s="306">
        <f t="shared" si="19"/>
        <v>0</v>
      </c>
      <c r="Q250" s="101"/>
    </row>
    <row r="251" spans="2:17" ht="14.1" customHeight="1">
      <c r="B251" s="211"/>
      <c r="C251" s="307"/>
      <c r="D251" s="307"/>
      <c r="E251" s="307"/>
      <c r="F251" s="307"/>
      <c r="G251" s="307"/>
      <c r="H251" s="303">
        <f t="shared" si="15"/>
        <v>0</v>
      </c>
      <c r="I251" s="42"/>
      <c r="J251" s="17"/>
      <c r="K251" s="303">
        <f t="shared" si="16"/>
        <v>0</v>
      </c>
      <c r="L251" s="42"/>
      <c r="M251" s="170">
        <f t="shared" si="17"/>
        <v>0</v>
      </c>
      <c r="N251" s="307"/>
      <c r="O251" s="305">
        <f t="shared" si="18"/>
        <v>0</v>
      </c>
      <c r="P251" s="306">
        <f t="shared" si="19"/>
        <v>0</v>
      </c>
      <c r="Q251" s="101"/>
    </row>
    <row r="252" spans="2:17" ht="14.1" customHeight="1">
      <c r="B252" s="211"/>
      <c r="C252" s="307"/>
      <c r="D252" s="307"/>
      <c r="E252" s="307"/>
      <c r="F252" s="307"/>
      <c r="G252" s="307"/>
      <c r="H252" s="303">
        <f t="shared" si="15"/>
        <v>0</v>
      </c>
      <c r="I252" s="42"/>
      <c r="J252" s="17"/>
      <c r="K252" s="303">
        <f t="shared" si="16"/>
        <v>0</v>
      </c>
      <c r="L252" s="42"/>
      <c r="M252" s="170">
        <f t="shared" si="17"/>
        <v>0</v>
      </c>
      <c r="N252" s="307"/>
      <c r="O252" s="305">
        <f t="shared" si="18"/>
        <v>0</v>
      </c>
      <c r="P252" s="306">
        <f t="shared" si="19"/>
        <v>0</v>
      </c>
      <c r="Q252" s="101"/>
    </row>
    <row r="253" spans="2:17" ht="14.1" customHeight="1">
      <c r="B253" s="211"/>
      <c r="C253" s="307"/>
      <c r="D253" s="307"/>
      <c r="E253" s="307"/>
      <c r="F253" s="307"/>
      <c r="G253" s="307"/>
      <c r="H253" s="303">
        <f t="shared" si="15"/>
        <v>0</v>
      </c>
      <c r="I253" s="42"/>
      <c r="J253" s="17"/>
      <c r="K253" s="303">
        <f t="shared" si="16"/>
        <v>0</v>
      </c>
      <c r="L253" s="42"/>
      <c r="M253" s="170">
        <f t="shared" si="17"/>
        <v>0</v>
      </c>
      <c r="N253" s="307"/>
      <c r="O253" s="305">
        <f t="shared" si="18"/>
        <v>0</v>
      </c>
      <c r="P253" s="306">
        <f t="shared" si="19"/>
        <v>0</v>
      </c>
      <c r="Q253" s="101"/>
    </row>
    <row r="254" spans="2:17" ht="14.1" customHeight="1">
      <c r="B254" s="211"/>
      <c r="C254" s="307"/>
      <c r="D254" s="307"/>
      <c r="E254" s="307"/>
      <c r="F254" s="307"/>
      <c r="G254" s="307"/>
      <c r="H254" s="303">
        <f t="shared" si="15"/>
        <v>0</v>
      </c>
      <c r="I254" s="42"/>
      <c r="J254" s="17"/>
      <c r="K254" s="303">
        <f t="shared" si="16"/>
        <v>0</v>
      </c>
      <c r="L254" s="42"/>
      <c r="M254" s="170">
        <f t="shared" si="17"/>
        <v>0</v>
      </c>
      <c r="N254" s="307"/>
      <c r="O254" s="305">
        <f t="shared" si="18"/>
        <v>0</v>
      </c>
      <c r="P254" s="306">
        <f t="shared" si="19"/>
        <v>0</v>
      </c>
      <c r="Q254" s="101"/>
    </row>
    <row r="255" spans="2:17" ht="14.1" customHeight="1">
      <c r="B255" s="211"/>
      <c r="C255" s="307"/>
      <c r="D255" s="307"/>
      <c r="E255" s="307"/>
      <c r="F255" s="307"/>
      <c r="G255" s="307"/>
      <c r="H255" s="303">
        <f t="shared" si="15"/>
        <v>0</v>
      </c>
      <c r="I255" s="42"/>
      <c r="J255" s="17"/>
      <c r="K255" s="303">
        <f t="shared" si="16"/>
        <v>0</v>
      </c>
      <c r="L255" s="42"/>
      <c r="M255" s="170">
        <f t="shared" si="17"/>
        <v>0</v>
      </c>
      <c r="N255" s="307"/>
      <c r="O255" s="305">
        <f t="shared" si="18"/>
        <v>0</v>
      </c>
      <c r="P255" s="306">
        <f t="shared" si="19"/>
        <v>0</v>
      </c>
      <c r="Q255" s="101"/>
    </row>
    <row r="256" spans="2:17" ht="14.1" customHeight="1">
      <c r="B256" s="211"/>
      <c r="C256" s="307"/>
      <c r="D256" s="307"/>
      <c r="E256" s="307"/>
      <c r="F256" s="307"/>
      <c r="G256" s="307"/>
      <c r="H256" s="303">
        <f t="shared" si="15"/>
        <v>0</v>
      </c>
      <c r="I256" s="42"/>
      <c r="J256" s="17"/>
      <c r="K256" s="303">
        <f t="shared" si="16"/>
        <v>0</v>
      </c>
      <c r="L256" s="42"/>
      <c r="M256" s="170">
        <f t="shared" si="17"/>
        <v>0</v>
      </c>
      <c r="N256" s="307"/>
      <c r="O256" s="305">
        <f t="shared" si="18"/>
        <v>0</v>
      </c>
      <c r="P256" s="306">
        <f t="shared" si="19"/>
        <v>0</v>
      </c>
      <c r="Q256" s="101"/>
    </row>
    <row r="257" spans="1:19" ht="14.1" customHeight="1">
      <c r="B257" s="211"/>
      <c r="C257" s="307"/>
      <c r="D257" s="307"/>
      <c r="E257" s="307"/>
      <c r="F257" s="307"/>
      <c r="G257" s="307"/>
      <c r="H257" s="303">
        <f t="shared" si="15"/>
        <v>0</v>
      </c>
      <c r="I257" s="42"/>
      <c r="J257" s="17"/>
      <c r="K257" s="303">
        <f t="shared" si="16"/>
        <v>0</v>
      </c>
      <c r="L257" s="42"/>
      <c r="M257" s="170">
        <f t="shared" si="17"/>
        <v>0</v>
      </c>
      <c r="N257" s="307"/>
      <c r="O257" s="305">
        <f t="shared" si="18"/>
        <v>0</v>
      </c>
      <c r="P257" s="306">
        <f t="shared" si="19"/>
        <v>0</v>
      </c>
      <c r="Q257" s="101"/>
    </row>
    <row r="258" spans="1:19" ht="14.1" customHeight="1">
      <c r="B258" s="211"/>
      <c r="C258" s="307"/>
      <c r="D258" s="307"/>
      <c r="E258" s="307"/>
      <c r="F258" s="307"/>
      <c r="G258" s="307"/>
      <c r="H258" s="303">
        <f t="shared" si="15"/>
        <v>0</v>
      </c>
      <c r="I258" s="42"/>
      <c r="J258" s="17"/>
      <c r="K258" s="303">
        <f t="shared" si="16"/>
        <v>0</v>
      </c>
      <c r="L258" s="42"/>
      <c r="M258" s="170">
        <f t="shared" si="17"/>
        <v>0</v>
      </c>
      <c r="N258" s="307"/>
      <c r="O258" s="305">
        <f t="shared" si="18"/>
        <v>0</v>
      </c>
      <c r="P258" s="306">
        <f t="shared" si="19"/>
        <v>0</v>
      </c>
      <c r="Q258" s="101"/>
    </row>
    <row r="259" spans="1:19" ht="14.1" customHeight="1">
      <c r="B259" s="211"/>
      <c r="C259" s="307"/>
      <c r="D259" s="307"/>
      <c r="E259" s="307"/>
      <c r="F259" s="307"/>
      <c r="G259" s="307"/>
      <c r="H259" s="303">
        <f t="shared" si="15"/>
        <v>0</v>
      </c>
      <c r="I259" s="42"/>
      <c r="J259" s="17"/>
      <c r="K259" s="303">
        <f t="shared" si="16"/>
        <v>0</v>
      </c>
      <c r="L259" s="42"/>
      <c r="M259" s="170">
        <f t="shared" si="17"/>
        <v>0</v>
      </c>
      <c r="N259" s="307"/>
      <c r="O259" s="305">
        <f t="shared" si="18"/>
        <v>0</v>
      </c>
      <c r="P259" s="306">
        <f t="shared" si="19"/>
        <v>0</v>
      </c>
      <c r="Q259" s="101"/>
    </row>
    <row r="260" spans="1:19" ht="14.1" customHeight="1">
      <c r="B260" s="211"/>
      <c r="C260" s="307"/>
      <c r="D260" s="307"/>
      <c r="E260" s="307"/>
      <c r="F260" s="307"/>
      <c r="G260" s="307"/>
      <c r="H260" s="303">
        <f t="shared" si="15"/>
        <v>0</v>
      </c>
      <c r="I260" s="42"/>
      <c r="J260" s="17"/>
      <c r="K260" s="303">
        <f t="shared" si="16"/>
        <v>0</v>
      </c>
      <c r="L260" s="42"/>
      <c r="M260" s="170">
        <f t="shared" si="17"/>
        <v>0</v>
      </c>
      <c r="N260" s="307"/>
      <c r="O260" s="305">
        <f t="shared" si="18"/>
        <v>0</v>
      </c>
      <c r="P260" s="306">
        <f t="shared" si="19"/>
        <v>0</v>
      </c>
      <c r="Q260" s="101"/>
    </row>
    <row r="261" spans="1:19" ht="14.1" customHeight="1">
      <c r="B261" s="211"/>
      <c r="C261" s="307"/>
      <c r="D261" s="307"/>
      <c r="E261" s="307"/>
      <c r="F261" s="307"/>
      <c r="G261" s="307"/>
      <c r="H261" s="303">
        <f t="shared" si="15"/>
        <v>0</v>
      </c>
      <c r="I261" s="42"/>
      <c r="J261" s="17"/>
      <c r="K261" s="303">
        <f t="shared" si="16"/>
        <v>0</v>
      </c>
      <c r="L261" s="42"/>
      <c r="M261" s="170">
        <f t="shared" si="17"/>
        <v>0</v>
      </c>
      <c r="N261" s="307"/>
      <c r="O261" s="305">
        <f t="shared" si="18"/>
        <v>0</v>
      </c>
      <c r="P261" s="306">
        <f t="shared" si="19"/>
        <v>0</v>
      </c>
      <c r="Q261" s="101"/>
    </row>
    <row r="262" spans="1:19" ht="15" customHeight="1">
      <c r="B262" s="209"/>
      <c r="C262" s="318"/>
      <c r="D262" s="318"/>
      <c r="E262" s="318"/>
      <c r="F262" s="318"/>
      <c r="G262" s="318"/>
      <c r="H262" s="308">
        <f t="shared" si="15"/>
        <v>0</v>
      </c>
      <c r="I262" s="42"/>
      <c r="J262" s="144"/>
      <c r="K262" s="308">
        <f t="shared" si="16"/>
        <v>0</v>
      </c>
      <c r="L262" s="42"/>
      <c r="M262" s="309">
        <f t="shared" si="17"/>
        <v>0</v>
      </c>
      <c r="N262" s="318"/>
      <c r="O262" s="310">
        <f t="shared" si="18"/>
        <v>0</v>
      </c>
      <c r="P262" s="311">
        <f t="shared" si="19"/>
        <v>0</v>
      </c>
      <c r="Q262" s="319"/>
    </row>
    <row r="263" spans="1:19" ht="15" customHeight="1">
      <c r="B263" s="312" t="s">
        <v>763</v>
      </c>
      <c r="C263" s="313">
        <f>SUM(C13:C262)</f>
        <v>2170.8734536556449</v>
      </c>
      <c r="D263" s="313">
        <f>SUM(D13:D262)</f>
        <v>0</v>
      </c>
      <c r="E263" s="313">
        <f>SUM(E13:E262)</f>
        <v>0</v>
      </c>
      <c r="F263" s="313">
        <f>SUM(F13:F262)</f>
        <v>1891.8919860800004</v>
      </c>
      <c r="G263" s="314">
        <f>SUM(G13:G262)</f>
        <v>1836.7883359999998</v>
      </c>
      <c r="H263" s="317"/>
      <c r="J263" s="320"/>
      <c r="K263" s="110"/>
      <c r="M263" s="321"/>
      <c r="N263" s="315">
        <f>SUM(N13:N262)</f>
        <v>5360.3800060449685</v>
      </c>
      <c r="O263" s="322"/>
      <c r="P263" s="315">
        <f>SUM(P13:P262)</f>
        <v>1.2413007356004668</v>
      </c>
      <c r="Q263" s="315">
        <f>(1-P263)*100</f>
        <v>-24.130073560046682</v>
      </c>
      <c r="R263" s="316">
        <f>1-SUM(O13:O262)</f>
        <v>0.45826674020998293</v>
      </c>
      <c r="S263" s="32"/>
    </row>
    <row r="264" spans="1:19" ht="14.1" customHeight="1">
      <c r="B264" s="41"/>
      <c r="C264" s="41"/>
      <c r="D264" s="41"/>
      <c r="E264" s="41"/>
      <c r="F264" s="41"/>
      <c r="G264" s="41"/>
      <c r="N264" s="41"/>
      <c r="P264" s="41"/>
      <c r="Q264" s="41"/>
      <c r="R264" s="41"/>
    </row>
    <row r="265" spans="1:19" ht="14.1" customHeight="1"/>
    <row r="266" spans="1:19" ht="14.1" customHeight="1"/>
    <row r="267" spans="1:19" ht="15" customHeight="1" thickBot="1"/>
    <row r="268" spans="1:19" ht="14.1" customHeight="1">
      <c r="A268" s="508" t="s">
        <v>147</v>
      </c>
      <c r="B268" s="509"/>
      <c r="C268" s="509" t="s">
        <v>42</v>
      </c>
      <c r="D268" s="509"/>
      <c r="E268" s="509"/>
      <c r="F268" s="511"/>
      <c r="G268" s="31"/>
    </row>
    <row r="269" spans="1:19" ht="14.1" customHeight="1">
      <c r="A269" s="512"/>
      <c r="F269" s="504"/>
      <c r="G269" s="31"/>
    </row>
    <row r="270" spans="1:19" ht="14.1" customHeight="1">
      <c r="A270" s="512" t="s">
        <v>43</v>
      </c>
      <c r="C270" s="513" t="s">
        <v>42</v>
      </c>
      <c r="F270" s="504"/>
      <c r="G270" s="31"/>
    </row>
    <row r="271" spans="1:19" ht="14.1" customHeight="1">
      <c r="A271" s="512"/>
      <c r="F271" s="504"/>
      <c r="G271" s="31"/>
    </row>
    <row r="272" spans="1:19" ht="15" customHeight="1" thickBot="1">
      <c r="A272" s="514" t="s">
        <v>598</v>
      </c>
      <c r="B272" s="515"/>
      <c r="C272" s="515" t="s">
        <v>42</v>
      </c>
      <c r="D272" s="516">
        <v>45783</v>
      </c>
      <c r="E272" s="506"/>
      <c r="F272" s="507"/>
      <c r="G272" s="31"/>
    </row>
    <row r="273" spans="1:6" ht="14.1" customHeight="1">
      <c r="A273" s="31"/>
      <c r="B273" s="31"/>
      <c r="C273" s="31"/>
      <c r="D273" s="31"/>
      <c r="E273" s="31"/>
      <c r="F273" s="31"/>
    </row>
    <row r="274" spans="1:6" ht="14.1" customHeight="1"/>
    <row r="275" spans="1:6" ht="14.1" customHeight="1"/>
  </sheetData>
  <mergeCells count="17">
    <mergeCell ref="R10:R12"/>
    <mergeCell ref="P10:P12"/>
    <mergeCell ref="N10:N12"/>
    <mergeCell ref="M10:M12"/>
    <mergeCell ref="A7:G7"/>
    <mergeCell ref="A6:G6"/>
    <mergeCell ref="J10:J12"/>
    <mergeCell ref="B10:B12"/>
    <mergeCell ref="Q10:Q12"/>
    <mergeCell ref="K10:K12"/>
    <mergeCell ref="O10:O12"/>
    <mergeCell ref="E10:E12"/>
    <mergeCell ref="F10:F12"/>
    <mergeCell ref="C10:C12"/>
    <mergeCell ref="D10:D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59.42578125" customWidth="1"/>
    <col min="3" max="3" width="20.7109375" customWidth="1"/>
    <col min="4" max="4" width="17.28515625" customWidth="1"/>
    <col min="5" max="5" width="12.7109375" customWidth="1"/>
    <col min="6" max="6" width="20.5703125" customWidth="1"/>
    <col min="7" max="7" width="21.7109375" customWidth="1"/>
    <col min="8" max="8" width="19" customWidth="1"/>
    <col min="9" max="9" width="1" customWidth="1"/>
    <col min="10" max="10" width="15.28515625" customWidth="1"/>
    <col min="11" max="11" width="12" customWidth="1"/>
    <col min="12" max="12" width="1.7109375" customWidth="1"/>
    <col min="13" max="13" width="25.28515625" customWidth="1"/>
    <col min="14" max="14" width="12.7109375" customWidth="1"/>
    <col min="15" max="15" width="25.28515625" customWidth="1"/>
    <col min="16" max="16" width="27.42578125" customWidth="1"/>
    <col min="17" max="17" width="13" customWidth="1"/>
    <col min="18" max="18" width="16.42578125" customWidth="1"/>
    <col min="19" max="19" width="9.5703125" customWidth="1"/>
  </cols>
  <sheetData>
    <row r="1" spans="1:19" ht="22.5" customHeight="1">
      <c r="A1" s="487" t="s">
        <v>0</v>
      </c>
    </row>
    <row r="2" spans="1:19" ht="22.5" customHeight="1"/>
    <row r="3" spans="1:19" ht="22.5" customHeight="1">
      <c r="A3" s="483" t="s">
        <v>1</v>
      </c>
    </row>
    <row r="4" spans="1:19" ht="17.649999999999999" customHeight="1">
      <c r="A4" s="35"/>
      <c r="B4" s="122"/>
      <c r="C4" s="12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ht="18.399999999999999" customHeight="1"/>
    <row r="6" spans="1:19" ht="22.5" customHeight="1">
      <c r="A6" s="676" t="s">
        <v>2</v>
      </c>
      <c r="B6" s="677"/>
      <c r="C6" s="677"/>
      <c r="D6" s="677"/>
      <c r="E6" s="677"/>
      <c r="F6" s="677"/>
      <c r="G6" s="678"/>
      <c r="H6" s="32"/>
    </row>
    <row r="7" spans="1:19" ht="23.25" customHeight="1">
      <c r="A7" s="695" t="s">
        <v>1076</v>
      </c>
      <c r="B7" s="696"/>
      <c r="C7" s="696"/>
      <c r="D7" s="696"/>
      <c r="E7" s="696"/>
      <c r="F7" s="696"/>
      <c r="G7" s="697"/>
      <c r="H7" s="32"/>
    </row>
    <row r="8" spans="1:19" ht="17.649999999999999" customHeight="1">
      <c r="A8" s="40"/>
      <c r="B8" s="104"/>
      <c r="C8" s="104"/>
      <c r="D8" s="104"/>
      <c r="E8" s="104"/>
      <c r="F8" s="104"/>
      <c r="G8" s="104"/>
    </row>
    <row r="9" spans="1:19" ht="17.649999999999999" customHeight="1">
      <c r="B9" s="289">
        <v>1</v>
      </c>
      <c r="C9" s="290">
        <v>2</v>
      </c>
      <c r="D9" s="290">
        <v>3</v>
      </c>
      <c r="E9" s="290">
        <v>4</v>
      </c>
      <c r="F9" s="290">
        <v>5</v>
      </c>
      <c r="G9" s="290">
        <v>6</v>
      </c>
      <c r="H9" s="291">
        <v>7</v>
      </c>
      <c r="I9" s="42"/>
      <c r="J9" s="292">
        <v>8</v>
      </c>
      <c r="K9" s="293">
        <v>9</v>
      </c>
      <c r="L9" s="42"/>
      <c r="M9" s="289">
        <v>10</v>
      </c>
      <c r="N9" s="290">
        <v>11</v>
      </c>
      <c r="O9" s="290">
        <v>12</v>
      </c>
      <c r="P9" s="290">
        <v>13</v>
      </c>
      <c r="Q9" s="291">
        <v>14</v>
      </c>
      <c r="R9" s="294">
        <v>15</v>
      </c>
      <c r="S9" s="32"/>
    </row>
    <row r="10" spans="1:19" ht="13.35" customHeight="1">
      <c r="B10" s="681" t="s">
        <v>871</v>
      </c>
      <c r="C10" s="689" t="s">
        <v>872</v>
      </c>
      <c r="D10" s="689" t="s">
        <v>873</v>
      </c>
      <c r="E10" s="689" t="s">
        <v>874</v>
      </c>
      <c r="F10" s="689" t="s">
        <v>875</v>
      </c>
      <c r="G10" s="689" t="s">
        <v>876</v>
      </c>
      <c r="H10" s="684" t="s">
        <v>877</v>
      </c>
      <c r="I10" s="42"/>
      <c r="J10" s="679" t="s">
        <v>878</v>
      </c>
      <c r="K10" s="687" t="s">
        <v>879</v>
      </c>
      <c r="L10" s="42"/>
      <c r="M10" s="681" t="s">
        <v>880</v>
      </c>
      <c r="N10" s="689" t="s">
        <v>881</v>
      </c>
      <c r="O10" s="689" t="s">
        <v>882</v>
      </c>
      <c r="P10" s="689" t="s">
        <v>1077</v>
      </c>
      <c r="Q10" s="684" t="s">
        <v>825</v>
      </c>
      <c r="R10" s="692" t="s">
        <v>838</v>
      </c>
      <c r="S10" s="32"/>
    </row>
    <row r="11" spans="1:19" ht="13.35" customHeight="1">
      <c r="B11" s="682"/>
      <c r="C11" s="690"/>
      <c r="D11" s="690"/>
      <c r="E11" s="690"/>
      <c r="F11" s="690"/>
      <c r="G11" s="690"/>
      <c r="H11" s="685"/>
      <c r="I11" s="42"/>
      <c r="J11" s="679"/>
      <c r="K11" s="687"/>
      <c r="L11" s="42"/>
      <c r="M11" s="682"/>
      <c r="N11" s="690"/>
      <c r="O11" s="690"/>
      <c r="P11" s="690"/>
      <c r="Q11" s="685"/>
      <c r="R11" s="693"/>
      <c r="S11" s="32"/>
    </row>
    <row r="12" spans="1:19" ht="14.1" customHeight="1">
      <c r="B12" s="683"/>
      <c r="C12" s="691"/>
      <c r="D12" s="691"/>
      <c r="E12" s="691"/>
      <c r="F12" s="691"/>
      <c r="G12" s="691"/>
      <c r="H12" s="686"/>
      <c r="I12" s="42"/>
      <c r="J12" s="680"/>
      <c r="K12" s="688"/>
      <c r="L12" s="42"/>
      <c r="M12" s="683"/>
      <c r="N12" s="691"/>
      <c r="O12" s="691"/>
      <c r="P12" s="691"/>
      <c r="Q12" s="686"/>
      <c r="R12" s="694"/>
      <c r="S12" s="32"/>
    </row>
    <row r="13" spans="1:19" ht="14.1" customHeight="1">
      <c r="B13" s="295" t="s">
        <v>884</v>
      </c>
      <c r="C13" s="296">
        <v>43.5604968905634</v>
      </c>
      <c r="D13" s="234">
        <v>0</v>
      </c>
      <c r="E13" s="234">
        <v>0</v>
      </c>
      <c r="F13" s="296">
        <v>35.418556440000003</v>
      </c>
      <c r="G13" s="296">
        <v>34.386947999999997</v>
      </c>
      <c r="H13" s="297">
        <f t="shared" ref="H13:H76" si="0">+C13+D13-E13-F13</f>
        <v>8.1419404505633963</v>
      </c>
      <c r="I13" s="42"/>
      <c r="J13" s="298">
        <v>2.8334845151999999</v>
      </c>
      <c r="K13" s="297">
        <f t="shared" ref="K13:K76" si="1">+H13-J13</f>
        <v>5.308455935363396</v>
      </c>
      <c r="L13" s="42"/>
      <c r="M13" s="183">
        <f t="shared" ref="M13:M76" si="2">+IF(ISERROR(K13/(F13+J13)),0,K13/(F13+J13))</f>
        <v>0.13877575686956284</v>
      </c>
      <c r="N13" s="296">
        <v>95.710892118669904</v>
      </c>
      <c r="O13" s="299">
        <f t="shared" ref="O13:O76" si="3">IF(K13&lt;0,N13/$N$263,0)</f>
        <v>0</v>
      </c>
      <c r="P13" s="300">
        <f t="shared" ref="P13:P76" si="4">(M13^2*O13)*100</f>
        <v>0</v>
      </c>
      <c r="Q13" s="317"/>
      <c r="R13" s="41"/>
    </row>
    <row r="14" spans="1:19" ht="14.1" customHeight="1">
      <c r="B14" s="211" t="s">
        <v>885</v>
      </c>
      <c r="C14" s="301">
        <v>12.248399731886</v>
      </c>
      <c r="D14" s="302">
        <v>0</v>
      </c>
      <c r="E14" s="302">
        <v>0</v>
      </c>
      <c r="F14" s="301">
        <v>9.9046736400000004</v>
      </c>
      <c r="G14" s="301">
        <v>9.6161879999999993</v>
      </c>
      <c r="H14" s="303">
        <f t="shared" si="0"/>
        <v>2.3437260918859995</v>
      </c>
      <c r="I14" s="42"/>
      <c r="J14" s="304">
        <v>0.79237389120000001</v>
      </c>
      <c r="K14" s="303">
        <f t="shared" si="1"/>
        <v>1.5513522006859994</v>
      </c>
      <c r="L14" s="42"/>
      <c r="M14" s="170">
        <f t="shared" si="2"/>
        <v>0.14502620430181148</v>
      </c>
      <c r="N14" s="301">
        <v>41.734113003354302</v>
      </c>
      <c r="O14" s="305">
        <f t="shared" si="3"/>
        <v>0</v>
      </c>
      <c r="P14" s="306">
        <f t="shared" si="4"/>
        <v>0</v>
      </c>
      <c r="Q14" s="101"/>
    </row>
    <row r="15" spans="1:19" ht="14.1" customHeight="1">
      <c r="B15" s="211" t="s">
        <v>886</v>
      </c>
      <c r="C15" s="301">
        <v>94.892371944144401</v>
      </c>
      <c r="D15" s="302">
        <v>0</v>
      </c>
      <c r="E15" s="302">
        <v>0</v>
      </c>
      <c r="F15" s="301">
        <v>98.494833560000004</v>
      </c>
      <c r="G15" s="301">
        <v>95.626052000000001</v>
      </c>
      <c r="H15" s="303">
        <f t="shared" si="0"/>
        <v>-3.6024616158556029</v>
      </c>
      <c r="I15" s="42"/>
      <c r="J15" s="304">
        <v>7.8795866847999996</v>
      </c>
      <c r="K15" s="303">
        <f t="shared" si="1"/>
        <v>-11.482048300655602</v>
      </c>
      <c r="L15" s="42"/>
      <c r="M15" s="170">
        <f t="shared" si="2"/>
        <v>-0.10793993776165271</v>
      </c>
      <c r="N15" s="301">
        <v>302.18460754231597</v>
      </c>
      <c r="O15" s="305">
        <f t="shared" si="3"/>
        <v>5.6373728579231057E-2</v>
      </c>
      <c r="P15" s="306">
        <f t="shared" si="4"/>
        <v>6.568120121331758E-2</v>
      </c>
      <c r="Q15" s="101"/>
    </row>
    <row r="16" spans="1:19" ht="14.1" customHeight="1">
      <c r="B16" s="211" t="s">
        <v>887</v>
      </c>
      <c r="C16" s="301">
        <v>24.2661396920202</v>
      </c>
      <c r="D16" s="302">
        <v>0</v>
      </c>
      <c r="E16" s="302">
        <v>0</v>
      </c>
      <c r="F16" s="301">
        <v>17.810762059999998</v>
      </c>
      <c r="G16" s="301">
        <v>17.292002</v>
      </c>
      <c r="H16" s="303">
        <f t="shared" si="0"/>
        <v>6.4553776320202019</v>
      </c>
      <c r="I16" s="42"/>
      <c r="J16" s="304">
        <v>1.4248609647999999</v>
      </c>
      <c r="K16" s="303">
        <f t="shared" si="1"/>
        <v>5.0305166672202022</v>
      </c>
      <c r="L16" s="42"/>
      <c r="M16" s="170">
        <f t="shared" si="2"/>
        <v>0.26152085953932896</v>
      </c>
      <c r="N16" s="301">
        <v>56.953054616547099</v>
      </c>
      <c r="O16" s="305">
        <f t="shared" si="3"/>
        <v>0</v>
      </c>
      <c r="P16" s="306">
        <f t="shared" si="4"/>
        <v>0</v>
      </c>
      <c r="Q16" s="101"/>
    </row>
    <row r="17" spans="2:17" ht="14.1" customHeight="1">
      <c r="B17" s="211" t="s">
        <v>888</v>
      </c>
      <c r="C17" s="301">
        <v>2.6046155106122399</v>
      </c>
      <c r="D17" s="302">
        <v>0</v>
      </c>
      <c r="E17" s="302">
        <v>0</v>
      </c>
      <c r="F17" s="301">
        <v>5.6683379800000004</v>
      </c>
      <c r="G17" s="301">
        <v>4.6090660000000003</v>
      </c>
      <c r="H17" s="303">
        <f t="shared" si="0"/>
        <v>-3.0637224693877605</v>
      </c>
      <c r="I17" s="42"/>
      <c r="J17" s="304">
        <v>0.475165111298957</v>
      </c>
      <c r="K17" s="303">
        <f t="shared" si="1"/>
        <v>-3.5388875806867173</v>
      </c>
      <c r="L17" s="42"/>
      <c r="M17" s="170">
        <f t="shared" si="2"/>
        <v>-0.57603740538502257</v>
      </c>
      <c r="N17" s="301">
        <v>8.2883829695896694</v>
      </c>
      <c r="O17" s="305">
        <f t="shared" si="3"/>
        <v>1.5462304837050274E-3</v>
      </c>
      <c r="P17" s="306">
        <f t="shared" si="4"/>
        <v>5.1306879574840369E-2</v>
      </c>
      <c r="Q17" s="101"/>
    </row>
    <row r="18" spans="2:17" ht="14.1" customHeight="1">
      <c r="B18" s="211" t="s">
        <v>889</v>
      </c>
      <c r="C18" s="301">
        <v>0.29682845076530601</v>
      </c>
      <c r="D18" s="302">
        <v>0</v>
      </c>
      <c r="E18" s="302">
        <v>0</v>
      </c>
      <c r="F18" s="301">
        <v>0.1236</v>
      </c>
      <c r="G18" s="301">
        <v>0.12</v>
      </c>
      <c r="H18" s="303">
        <f t="shared" si="0"/>
        <v>0.17322845076530602</v>
      </c>
      <c r="I18" s="42"/>
      <c r="J18" s="304">
        <v>9.8879999999999992E-3</v>
      </c>
      <c r="K18" s="303">
        <f t="shared" si="1"/>
        <v>0.16334045076530601</v>
      </c>
      <c r="L18" s="42"/>
      <c r="M18" s="170">
        <f t="shared" si="2"/>
        <v>1.2236339653400008</v>
      </c>
      <c r="N18" s="301">
        <v>0.34246970415841499</v>
      </c>
      <c r="O18" s="305">
        <f t="shared" si="3"/>
        <v>0</v>
      </c>
      <c r="P18" s="306">
        <f t="shared" si="4"/>
        <v>0</v>
      </c>
      <c r="Q18" s="101"/>
    </row>
    <row r="19" spans="2:17" ht="14.1" customHeight="1">
      <c r="B19" s="211" t="s">
        <v>890</v>
      </c>
      <c r="C19" s="301">
        <v>0.18</v>
      </c>
      <c r="D19" s="302">
        <v>0</v>
      </c>
      <c r="E19" s="302">
        <v>0</v>
      </c>
      <c r="F19" s="301">
        <v>0.23457226</v>
      </c>
      <c r="G19" s="301">
        <v>0.174342</v>
      </c>
      <c r="H19" s="303">
        <f t="shared" si="0"/>
        <v>-5.4572260000000011E-2</v>
      </c>
      <c r="I19" s="42"/>
      <c r="J19" s="304">
        <v>2.1163316342296901E-2</v>
      </c>
      <c r="K19" s="303">
        <f t="shared" si="1"/>
        <v>-7.5735576342296912E-2</v>
      </c>
      <c r="L19" s="42"/>
      <c r="M19" s="170">
        <f t="shared" si="2"/>
        <v>-0.29614798779864077</v>
      </c>
      <c r="N19" s="301">
        <v>0.39954798818481702</v>
      </c>
      <c r="O19" s="305">
        <f t="shared" si="3"/>
        <v>7.4537250667721627E-5</v>
      </c>
      <c r="P19" s="306">
        <f t="shared" si="4"/>
        <v>6.5371875042545351E-4</v>
      </c>
      <c r="Q19" s="101"/>
    </row>
    <row r="20" spans="2:17" ht="14.1" customHeight="1">
      <c r="B20" s="211" t="s">
        <v>891</v>
      </c>
      <c r="C20" s="301">
        <v>19.944067683540801</v>
      </c>
      <c r="D20" s="302">
        <v>0</v>
      </c>
      <c r="E20" s="302">
        <v>0</v>
      </c>
      <c r="F20" s="301">
        <v>26.197217760000001</v>
      </c>
      <c r="G20" s="301">
        <v>25.434191999999999</v>
      </c>
      <c r="H20" s="303">
        <f t="shared" si="0"/>
        <v>-6.2531500764591996</v>
      </c>
      <c r="I20" s="42"/>
      <c r="J20" s="304">
        <v>2.0957774208000002</v>
      </c>
      <c r="K20" s="303">
        <f t="shared" si="1"/>
        <v>-8.3489274972592007</v>
      </c>
      <c r="L20" s="42"/>
      <c r="M20" s="170">
        <f t="shared" si="2"/>
        <v>-0.29508814616152385</v>
      </c>
      <c r="N20" s="301">
        <v>71.857140406013897</v>
      </c>
      <c r="O20" s="305">
        <f t="shared" si="3"/>
        <v>1.3405232525488807E-2</v>
      </c>
      <c r="P20" s="306">
        <f t="shared" si="4"/>
        <v>0.11672876203628717</v>
      </c>
      <c r="Q20" s="101"/>
    </row>
    <row r="21" spans="2:17" ht="14.1" customHeight="1">
      <c r="B21" s="211" t="s">
        <v>892</v>
      </c>
      <c r="C21" s="301">
        <v>116.285534</v>
      </c>
      <c r="D21" s="302">
        <v>0</v>
      </c>
      <c r="E21" s="302">
        <v>0</v>
      </c>
      <c r="F21" s="301">
        <v>110.66711375</v>
      </c>
      <c r="G21" s="301">
        <v>96.149625</v>
      </c>
      <c r="H21" s="303">
        <f t="shared" si="0"/>
        <v>5.6184202499999998</v>
      </c>
      <c r="I21" s="42"/>
      <c r="J21" s="304">
        <v>8.8533691000000001</v>
      </c>
      <c r="K21" s="303">
        <f t="shared" si="1"/>
        <v>-3.2349488500000003</v>
      </c>
      <c r="L21" s="42"/>
      <c r="M21" s="170">
        <f t="shared" si="2"/>
        <v>-2.7066062425968526E-2</v>
      </c>
      <c r="N21" s="301">
        <v>351.10304249384302</v>
      </c>
      <c r="O21" s="305">
        <f t="shared" si="3"/>
        <v>6.5499655266585521E-2</v>
      </c>
      <c r="P21" s="306">
        <f t="shared" si="4"/>
        <v>4.7983196116685211E-3</v>
      </c>
      <c r="Q21" s="101"/>
    </row>
    <row r="22" spans="2:17" ht="14.1" customHeight="1">
      <c r="B22" s="211" t="s">
        <v>893</v>
      </c>
      <c r="C22" s="301">
        <v>1.8</v>
      </c>
      <c r="D22" s="302">
        <v>0</v>
      </c>
      <c r="E22" s="302">
        <v>0</v>
      </c>
      <c r="F22" s="301">
        <v>1.23827424</v>
      </c>
      <c r="G22" s="301">
        <v>0.93922499999999998</v>
      </c>
      <c r="H22" s="303">
        <f t="shared" si="0"/>
        <v>0.56172576000000007</v>
      </c>
      <c r="I22" s="42"/>
      <c r="J22" s="304">
        <v>9.9061939200000004E-2</v>
      </c>
      <c r="K22" s="303">
        <f t="shared" si="1"/>
        <v>0.46266382080000007</v>
      </c>
      <c r="L22" s="42"/>
      <c r="M22" s="170">
        <f t="shared" si="2"/>
        <v>0.34595924943626927</v>
      </c>
      <c r="N22" s="301">
        <v>3.6081294256175198</v>
      </c>
      <c r="O22" s="305">
        <f t="shared" si="3"/>
        <v>0</v>
      </c>
      <c r="P22" s="306">
        <f t="shared" si="4"/>
        <v>0</v>
      </c>
      <c r="Q22" s="101"/>
    </row>
    <row r="23" spans="2:17" ht="14.1" customHeight="1">
      <c r="B23" s="211" t="s">
        <v>894</v>
      </c>
      <c r="C23" s="301">
        <v>0.16383058890434801</v>
      </c>
      <c r="D23" s="302">
        <v>0</v>
      </c>
      <c r="E23" s="302">
        <v>0</v>
      </c>
      <c r="F23" s="301">
        <v>1.9639879525999999</v>
      </c>
      <c r="G23" s="301">
        <v>1.6159190000000001</v>
      </c>
      <c r="H23" s="303">
        <f t="shared" si="0"/>
        <v>-1.8001573636956518</v>
      </c>
      <c r="I23" s="42"/>
      <c r="J23" s="304">
        <v>0.18554683909035399</v>
      </c>
      <c r="K23" s="303">
        <f t="shared" si="1"/>
        <v>-1.9857042027860059</v>
      </c>
      <c r="L23" s="42"/>
      <c r="M23" s="170">
        <f t="shared" si="2"/>
        <v>-0.92378323461537715</v>
      </c>
      <c r="N23" s="301">
        <v>5.5931673108068898</v>
      </c>
      <c r="O23" s="305">
        <f t="shared" si="3"/>
        <v>1.0434273884499614E-3</v>
      </c>
      <c r="P23" s="306">
        <f t="shared" si="4"/>
        <v>8.9043533234940811E-2</v>
      </c>
      <c r="Q23" s="101"/>
    </row>
    <row r="24" spans="2:17" ht="14.1" customHeight="1">
      <c r="B24" s="211" t="s">
        <v>895</v>
      </c>
      <c r="C24" s="301">
        <v>0.42684178073170698</v>
      </c>
      <c r="D24" s="302">
        <v>0</v>
      </c>
      <c r="E24" s="302">
        <v>0</v>
      </c>
      <c r="F24" s="301">
        <v>0.40353211</v>
      </c>
      <c r="G24" s="301">
        <v>0.28983700000000001</v>
      </c>
      <c r="H24" s="303">
        <f t="shared" si="0"/>
        <v>2.3309670731706977E-2</v>
      </c>
      <c r="I24" s="42"/>
      <c r="J24" s="304">
        <v>3.2282568800000001E-2</v>
      </c>
      <c r="K24" s="303">
        <f t="shared" si="1"/>
        <v>-8.972898068293024E-3</v>
      </c>
      <c r="L24" s="42"/>
      <c r="M24" s="170">
        <f t="shared" si="2"/>
        <v>-2.0588792679034067E-2</v>
      </c>
      <c r="N24" s="301">
        <v>0.709620225715626</v>
      </c>
      <c r="O24" s="305">
        <f t="shared" si="3"/>
        <v>1.3238244768381686E-4</v>
      </c>
      <c r="P24" s="306">
        <f t="shared" si="4"/>
        <v>5.6116705640519531E-6</v>
      </c>
      <c r="Q24" s="101"/>
    </row>
    <row r="25" spans="2:17" ht="14.1" customHeight="1">
      <c r="B25" s="211" t="s">
        <v>896</v>
      </c>
      <c r="C25" s="301">
        <v>2</v>
      </c>
      <c r="D25" s="302">
        <v>0</v>
      </c>
      <c r="E25" s="302">
        <v>0</v>
      </c>
      <c r="F25" s="301">
        <v>1.5976449479999999</v>
      </c>
      <c r="G25" s="301">
        <v>1.2925930000000001</v>
      </c>
      <c r="H25" s="303">
        <f t="shared" si="0"/>
        <v>0.4023550520000001</v>
      </c>
      <c r="I25" s="42"/>
      <c r="J25" s="304">
        <v>0.12781159583999999</v>
      </c>
      <c r="K25" s="303">
        <f t="shared" si="1"/>
        <v>0.27454345616000009</v>
      </c>
      <c r="L25" s="42"/>
      <c r="M25" s="170">
        <f t="shared" si="2"/>
        <v>0.15911351528390522</v>
      </c>
      <c r="N25" s="301">
        <v>5.3426048961000498</v>
      </c>
      <c r="O25" s="305">
        <f t="shared" si="3"/>
        <v>0</v>
      </c>
      <c r="P25" s="306">
        <f t="shared" si="4"/>
        <v>0</v>
      </c>
      <c r="Q25" s="101"/>
    </row>
    <row r="26" spans="2:17" ht="14.1" customHeight="1">
      <c r="B26" s="211" t="s">
        <v>897</v>
      </c>
      <c r="C26" s="301">
        <v>3.5999999999999997E-2</v>
      </c>
      <c r="D26" s="302">
        <v>0</v>
      </c>
      <c r="E26" s="302">
        <v>0</v>
      </c>
      <c r="F26" s="301">
        <v>1.7061435E-2</v>
      </c>
      <c r="G26" s="301">
        <v>1.1043000000000001E-2</v>
      </c>
      <c r="H26" s="303">
        <f t="shared" si="0"/>
        <v>1.8938564999999997E-2</v>
      </c>
      <c r="I26" s="42"/>
      <c r="J26" s="304">
        <v>1.3649147999999999E-3</v>
      </c>
      <c r="K26" s="303">
        <f t="shared" si="1"/>
        <v>1.7573650199999999E-2</v>
      </c>
      <c r="L26" s="42"/>
      <c r="M26" s="170">
        <f t="shared" si="2"/>
        <v>0.95372390032452337</v>
      </c>
      <c r="N26" s="301">
        <v>4.5021222779541202E-2</v>
      </c>
      <c r="O26" s="305">
        <f t="shared" si="3"/>
        <v>0</v>
      </c>
      <c r="P26" s="306">
        <f t="shared" si="4"/>
        <v>0</v>
      </c>
      <c r="Q26" s="101"/>
    </row>
    <row r="27" spans="2:17" ht="14.1" customHeight="1">
      <c r="B27" s="211" t="s">
        <v>898</v>
      </c>
      <c r="C27" s="301">
        <v>0.25</v>
      </c>
      <c r="D27" s="302">
        <v>0</v>
      </c>
      <c r="E27" s="302">
        <v>0</v>
      </c>
      <c r="F27" s="301">
        <v>0.23442149000000001</v>
      </c>
      <c r="G27" s="301">
        <v>0.17128299999999999</v>
      </c>
      <c r="H27" s="303">
        <f t="shared" si="0"/>
        <v>1.557850999999999E-2</v>
      </c>
      <c r="I27" s="42"/>
      <c r="J27" s="304">
        <v>1.8753719200000001E-2</v>
      </c>
      <c r="K27" s="303">
        <f t="shared" si="1"/>
        <v>-3.1752092000000114E-3</v>
      </c>
      <c r="L27" s="42"/>
      <c r="M27" s="170">
        <f t="shared" si="2"/>
        <v>-1.2541548637535444E-2</v>
      </c>
      <c r="N27" s="301">
        <v>0.45021222779541198</v>
      </c>
      <c r="O27" s="305">
        <f t="shared" si="3"/>
        <v>8.3988864089430592E-5</v>
      </c>
      <c r="P27" s="306">
        <f t="shared" si="4"/>
        <v>1.321064557482597E-6</v>
      </c>
      <c r="Q27" s="101"/>
    </row>
    <row r="28" spans="2:17" ht="14.1" customHeight="1">
      <c r="B28" s="211" t="s">
        <v>899</v>
      </c>
      <c r="C28" s="301">
        <v>9.5000000000000001E-2</v>
      </c>
      <c r="D28" s="302">
        <v>0</v>
      </c>
      <c r="E28" s="302">
        <v>0</v>
      </c>
      <c r="F28" s="301">
        <v>0.12192913399999999</v>
      </c>
      <c r="G28" s="301">
        <v>7.9985000000000001E-2</v>
      </c>
      <c r="H28" s="303">
        <f t="shared" si="0"/>
        <v>-2.6929133999999993E-2</v>
      </c>
      <c r="I28" s="42"/>
      <c r="J28" s="304">
        <v>9.7543307199999991E-3</v>
      </c>
      <c r="K28" s="303">
        <f t="shared" si="1"/>
        <v>-3.6683464719999989E-2</v>
      </c>
      <c r="L28" s="42"/>
      <c r="M28" s="170">
        <f t="shared" si="2"/>
        <v>-0.27857305241778413</v>
      </c>
      <c r="N28" s="301">
        <v>0.151290305299352</v>
      </c>
      <c r="O28" s="305">
        <f t="shared" si="3"/>
        <v>2.8223802254455841E-5</v>
      </c>
      <c r="P28" s="306">
        <f t="shared" si="4"/>
        <v>2.1902501890969024E-4</v>
      </c>
      <c r="Q28" s="101"/>
    </row>
    <row r="29" spans="2:17" ht="14.1" customHeight="1">
      <c r="B29" s="211" t="s">
        <v>900</v>
      </c>
      <c r="C29" s="301">
        <v>0.15</v>
      </c>
      <c r="D29" s="302">
        <v>0</v>
      </c>
      <c r="E29" s="302">
        <v>0</v>
      </c>
      <c r="F29" s="301">
        <v>0.17580045999999999</v>
      </c>
      <c r="G29" s="301">
        <v>0.117282</v>
      </c>
      <c r="H29" s="303">
        <f t="shared" si="0"/>
        <v>-2.5800459999999997E-2</v>
      </c>
      <c r="I29" s="42"/>
      <c r="J29" s="304">
        <v>2.1193415736032301E-2</v>
      </c>
      <c r="K29" s="303">
        <f t="shared" si="1"/>
        <v>-4.6993875736032295E-2</v>
      </c>
      <c r="L29" s="42"/>
      <c r="M29" s="170">
        <f t="shared" si="2"/>
        <v>-0.23855500867957494</v>
      </c>
      <c r="N29" s="301">
        <v>0.45775015449547601</v>
      </c>
      <c r="O29" s="305">
        <f t="shared" si="3"/>
        <v>8.5395094000661399E-5</v>
      </c>
      <c r="P29" s="306">
        <f t="shared" si="4"/>
        <v>4.8597060379610438E-4</v>
      </c>
      <c r="Q29" s="101"/>
    </row>
    <row r="30" spans="2:17" ht="14.1" customHeight="1">
      <c r="B30" s="211" t="s">
        <v>901</v>
      </c>
      <c r="C30" s="301">
        <v>20.1592750072457</v>
      </c>
      <c r="D30" s="302">
        <v>0</v>
      </c>
      <c r="E30" s="302">
        <v>0</v>
      </c>
      <c r="F30" s="301">
        <v>25.6203024</v>
      </c>
      <c r="G30" s="301">
        <v>24.874079999999999</v>
      </c>
      <c r="H30" s="303">
        <f t="shared" si="0"/>
        <v>-5.4610273927542998</v>
      </c>
      <c r="I30" s="42"/>
      <c r="J30" s="304">
        <v>2.15202952557126</v>
      </c>
      <c r="K30" s="303">
        <f t="shared" si="1"/>
        <v>-7.6130569183255599</v>
      </c>
      <c r="L30" s="42"/>
      <c r="M30" s="170">
        <f t="shared" si="2"/>
        <v>-0.27412379121523711</v>
      </c>
      <c r="N30" s="301">
        <v>79.384566840621503</v>
      </c>
      <c r="O30" s="305">
        <f t="shared" si="3"/>
        <v>1.4809503570847314E-2</v>
      </c>
      <c r="P30" s="306">
        <f t="shared" si="4"/>
        <v>0.11128431580010528</v>
      </c>
      <c r="Q30" s="101"/>
    </row>
    <row r="31" spans="2:17" ht="14.1" customHeight="1">
      <c r="B31" s="211" t="s">
        <v>902</v>
      </c>
      <c r="C31" s="301">
        <v>3.88</v>
      </c>
      <c r="D31" s="302">
        <v>0</v>
      </c>
      <c r="E31" s="302">
        <v>0</v>
      </c>
      <c r="F31" s="301">
        <v>3.0607479999999998</v>
      </c>
      <c r="G31" s="301">
        <v>2.9716</v>
      </c>
      <c r="H31" s="303">
        <f t="shared" si="0"/>
        <v>0.81925200000000009</v>
      </c>
      <c r="I31" s="42"/>
      <c r="J31" s="304">
        <v>0.24485984</v>
      </c>
      <c r="K31" s="303">
        <f t="shared" si="1"/>
        <v>0.57439216000000015</v>
      </c>
      <c r="L31" s="42"/>
      <c r="M31" s="170">
        <f t="shared" si="2"/>
        <v>0.1737629470288285</v>
      </c>
      <c r="N31" s="301">
        <v>5.9695422859345504</v>
      </c>
      <c r="O31" s="305">
        <f t="shared" si="3"/>
        <v>0</v>
      </c>
      <c r="P31" s="306">
        <f t="shared" si="4"/>
        <v>0</v>
      </c>
      <c r="Q31" s="101"/>
    </row>
    <row r="32" spans="2:17" ht="14.1" customHeight="1">
      <c r="B32" s="211" t="s">
        <v>903</v>
      </c>
      <c r="C32" s="301">
        <v>0.53528297421176496</v>
      </c>
      <c r="D32" s="302">
        <v>0</v>
      </c>
      <c r="E32" s="302">
        <v>0</v>
      </c>
      <c r="F32" s="301">
        <v>0.3663728128</v>
      </c>
      <c r="G32" s="301">
        <v>0.27789199999999997</v>
      </c>
      <c r="H32" s="303">
        <f t="shared" si="0"/>
        <v>0.16891016141176496</v>
      </c>
      <c r="I32" s="42"/>
      <c r="J32" s="304">
        <v>2.9309825024000001E-2</v>
      </c>
      <c r="K32" s="303">
        <f t="shared" si="1"/>
        <v>0.13960033638776495</v>
      </c>
      <c r="L32" s="42"/>
      <c r="M32" s="170">
        <f t="shared" si="2"/>
        <v>0.35280884992952183</v>
      </c>
      <c r="N32" s="301">
        <v>0.42257771280092099</v>
      </c>
      <c r="O32" s="305">
        <f t="shared" si="3"/>
        <v>0</v>
      </c>
      <c r="P32" s="306">
        <f t="shared" si="4"/>
        <v>0</v>
      </c>
      <c r="Q32" s="101"/>
    </row>
    <row r="33" spans="2:17" ht="14.1" customHeight="1">
      <c r="B33" s="211" t="s">
        <v>904</v>
      </c>
      <c r="C33" s="301">
        <v>0.98573288126087</v>
      </c>
      <c r="D33" s="302">
        <v>0</v>
      </c>
      <c r="E33" s="302">
        <v>0</v>
      </c>
      <c r="F33" s="301">
        <v>1.41527665</v>
      </c>
      <c r="G33" s="301">
        <v>1.374055</v>
      </c>
      <c r="H33" s="303">
        <f t="shared" si="0"/>
        <v>-0.42954376873913003</v>
      </c>
      <c r="I33" s="42"/>
      <c r="J33" s="304">
        <v>0.123469044212988</v>
      </c>
      <c r="K33" s="303">
        <f t="shared" si="1"/>
        <v>-0.55301281295211802</v>
      </c>
      <c r="L33" s="42"/>
      <c r="M33" s="170">
        <f t="shared" si="2"/>
        <v>-0.35939194828094306</v>
      </c>
      <c r="N33" s="301">
        <v>2.7791936713255598</v>
      </c>
      <c r="O33" s="305">
        <f t="shared" si="3"/>
        <v>5.1846952421123651E-4</v>
      </c>
      <c r="P33" s="306">
        <f t="shared" si="4"/>
        <v>6.6966857504360388E-3</v>
      </c>
      <c r="Q33" s="101"/>
    </row>
    <row r="34" spans="2:17" ht="14.1" customHeight="1">
      <c r="B34" s="211" t="s">
        <v>905</v>
      </c>
      <c r="C34" s="301">
        <v>1.05</v>
      </c>
      <c r="D34" s="302">
        <v>0</v>
      </c>
      <c r="E34" s="302">
        <v>0</v>
      </c>
      <c r="F34" s="301">
        <v>1.08544288</v>
      </c>
      <c r="G34" s="301">
        <v>0.88489600000000002</v>
      </c>
      <c r="H34" s="303">
        <f t="shared" si="0"/>
        <v>-3.5442879999999954E-2</v>
      </c>
      <c r="I34" s="42"/>
      <c r="J34" s="304">
        <v>0.152962425130861</v>
      </c>
      <c r="K34" s="303">
        <f t="shared" si="1"/>
        <v>-0.18840530513086096</v>
      </c>
      <c r="L34" s="42"/>
      <c r="M34" s="170">
        <f t="shared" si="2"/>
        <v>-0.152135415077984</v>
      </c>
      <c r="N34" s="301">
        <v>1.59638179858544</v>
      </c>
      <c r="O34" s="305">
        <f t="shared" si="3"/>
        <v>2.9781131128486788E-4</v>
      </c>
      <c r="P34" s="306">
        <f t="shared" si="4"/>
        <v>6.8928977521144901E-4</v>
      </c>
      <c r="Q34" s="101"/>
    </row>
    <row r="35" spans="2:17" ht="14.1" customHeight="1">
      <c r="B35" s="211" t="s">
        <v>906</v>
      </c>
      <c r="C35" s="301">
        <v>0.97</v>
      </c>
      <c r="D35" s="302">
        <v>0</v>
      </c>
      <c r="E35" s="302">
        <v>0</v>
      </c>
      <c r="F35" s="301">
        <v>0.60587586999999998</v>
      </c>
      <c r="G35" s="301">
        <v>0.588229</v>
      </c>
      <c r="H35" s="303">
        <f t="shared" si="0"/>
        <v>0.36412412999999999</v>
      </c>
      <c r="I35" s="42"/>
      <c r="J35" s="304">
        <v>4.8470069599999999E-2</v>
      </c>
      <c r="K35" s="303">
        <f t="shared" si="1"/>
        <v>0.31565406039999999</v>
      </c>
      <c r="L35" s="42"/>
      <c r="M35" s="170">
        <f t="shared" si="2"/>
        <v>0.48239630033153186</v>
      </c>
      <c r="N35" s="301">
        <v>1.0169920059109301</v>
      </c>
      <c r="O35" s="305">
        <f t="shared" si="3"/>
        <v>0</v>
      </c>
      <c r="P35" s="306">
        <f t="shared" si="4"/>
        <v>0</v>
      </c>
      <c r="Q35" s="101"/>
    </row>
    <row r="36" spans="2:17" ht="14.1" customHeight="1">
      <c r="B36" s="211" t="s">
        <v>907</v>
      </c>
      <c r="C36" s="301">
        <v>6.984</v>
      </c>
      <c r="D36" s="302">
        <v>0</v>
      </c>
      <c r="E36" s="302">
        <v>0</v>
      </c>
      <c r="F36" s="301">
        <v>6.5265342300000002</v>
      </c>
      <c r="G36" s="301">
        <v>6.3364409999999998</v>
      </c>
      <c r="H36" s="303">
        <f t="shared" si="0"/>
        <v>0.45746576999999977</v>
      </c>
      <c r="I36" s="42"/>
      <c r="J36" s="304">
        <v>0.52212273840000001</v>
      </c>
      <c r="K36" s="303">
        <f t="shared" si="1"/>
        <v>-6.4656968400000236E-2</v>
      </c>
      <c r="L36" s="42"/>
      <c r="M36" s="170">
        <f t="shared" si="2"/>
        <v>-9.1729486467940508E-3</v>
      </c>
      <c r="N36" s="301">
        <v>12.741184921312099</v>
      </c>
      <c r="O36" s="305">
        <f t="shared" si="3"/>
        <v>2.3769182235109645E-3</v>
      </c>
      <c r="P36" s="306">
        <f t="shared" si="4"/>
        <v>2.0000099888792165E-5</v>
      </c>
      <c r="Q36" s="101"/>
    </row>
    <row r="37" spans="2:17" ht="14.1" customHeight="1">
      <c r="B37" s="211" t="s">
        <v>908</v>
      </c>
      <c r="C37" s="301">
        <v>0.16</v>
      </c>
      <c r="D37" s="302">
        <v>0</v>
      </c>
      <c r="E37" s="302">
        <v>0</v>
      </c>
      <c r="F37" s="301">
        <v>6.7114861799999995E-2</v>
      </c>
      <c r="G37" s="301">
        <v>3.9017999999999997E-2</v>
      </c>
      <c r="H37" s="303">
        <f t="shared" si="0"/>
        <v>9.2885138200000009E-2</v>
      </c>
      <c r="I37" s="42"/>
      <c r="J37" s="304">
        <v>5.3691889440000001E-3</v>
      </c>
      <c r="K37" s="303">
        <f t="shared" si="1"/>
        <v>8.7515949256000009E-2</v>
      </c>
      <c r="L37" s="42"/>
      <c r="M37" s="170">
        <f t="shared" si="2"/>
        <v>1.2073821531455222</v>
      </c>
      <c r="N37" s="301">
        <v>7.53976831968447E-2</v>
      </c>
      <c r="O37" s="305">
        <f t="shared" si="3"/>
        <v>0</v>
      </c>
      <c r="P37" s="306">
        <f t="shared" si="4"/>
        <v>0</v>
      </c>
      <c r="Q37" s="101"/>
    </row>
    <row r="38" spans="2:17" ht="14.1" customHeight="1">
      <c r="B38" s="211" t="s">
        <v>909</v>
      </c>
      <c r="C38" s="301">
        <v>0.02</v>
      </c>
      <c r="D38" s="302">
        <v>0</v>
      </c>
      <c r="E38" s="302">
        <v>0</v>
      </c>
      <c r="F38" s="301">
        <v>1.3993847800000001E-2</v>
      </c>
      <c r="G38" s="301">
        <v>1.0139E-2</v>
      </c>
      <c r="H38" s="303">
        <f t="shared" si="0"/>
        <v>6.0061521999999999E-3</v>
      </c>
      <c r="I38" s="42"/>
      <c r="J38" s="304">
        <v>1.119507824E-3</v>
      </c>
      <c r="K38" s="303">
        <f t="shared" si="1"/>
        <v>4.8866443760000001E-3</v>
      </c>
      <c r="L38" s="42"/>
      <c r="M38" s="170">
        <f t="shared" si="2"/>
        <v>0.32333285192072181</v>
      </c>
      <c r="N38" s="301">
        <v>5.7863338267346E-2</v>
      </c>
      <c r="O38" s="305">
        <f t="shared" si="3"/>
        <v>0</v>
      </c>
      <c r="P38" s="306">
        <f t="shared" si="4"/>
        <v>0</v>
      </c>
      <c r="Q38" s="101"/>
    </row>
    <row r="39" spans="2:17" ht="14.1" customHeight="1">
      <c r="B39" s="211" t="s">
        <v>910</v>
      </c>
      <c r="C39" s="301">
        <v>16.975000000000001</v>
      </c>
      <c r="D39" s="302">
        <v>0</v>
      </c>
      <c r="E39" s="302">
        <v>0</v>
      </c>
      <c r="F39" s="301">
        <v>13.082049570000001</v>
      </c>
      <c r="G39" s="301">
        <v>12.701019000000001</v>
      </c>
      <c r="H39" s="303">
        <f t="shared" si="0"/>
        <v>3.8929504300000008</v>
      </c>
      <c r="I39" s="42"/>
      <c r="J39" s="304">
        <v>1.0465639656000001</v>
      </c>
      <c r="K39" s="303">
        <f t="shared" si="1"/>
        <v>2.846386464400001</v>
      </c>
      <c r="L39" s="42"/>
      <c r="M39" s="170">
        <f t="shared" si="2"/>
        <v>0.20146254671259384</v>
      </c>
      <c r="N39" s="301">
        <v>26.5048898214805</v>
      </c>
      <c r="O39" s="305">
        <f t="shared" si="3"/>
        <v>0</v>
      </c>
      <c r="P39" s="306">
        <f t="shared" si="4"/>
        <v>0</v>
      </c>
      <c r="Q39" s="101"/>
    </row>
    <row r="40" spans="2:17" ht="14.1" customHeight="1">
      <c r="B40" s="211" t="s">
        <v>911</v>
      </c>
      <c r="C40" s="301">
        <v>0.24875</v>
      </c>
      <c r="D40" s="302">
        <v>0</v>
      </c>
      <c r="E40" s="302">
        <v>0</v>
      </c>
      <c r="F40" s="301">
        <v>0.14583563999999999</v>
      </c>
      <c r="G40" s="301">
        <v>0.14158799999999999</v>
      </c>
      <c r="H40" s="303">
        <f t="shared" si="0"/>
        <v>0.10291436000000001</v>
      </c>
      <c r="I40" s="42"/>
      <c r="J40" s="304">
        <v>1.16668512E-2</v>
      </c>
      <c r="K40" s="303">
        <f t="shared" si="1"/>
        <v>9.1247508800000016E-2</v>
      </c>
      <c r="L40" s="42"/>
      <c r="M40" s="170">
        <f t="shared" si="2"/>
        <v>0.57934009871711811</v>
      </c>
      <c r="N40" s="301">
        <v>0.313864774238028</v>
      </c>
      <c r="O40" s="305">
        <f t="shared" si="3"/>
        <v>0</v>
      </c>
      <c r="P40" s="306">
        <f t="shared" si="4"/>
        <v>0</v>
      </c>
      <c r="Q40" s="101"/>
    </row>
    <row r="41" spans="2:17" ht="14.1" customHeight="1">
      <c r="B41" s="211" t="s">
        <v>912</v>
      </c>
      <c r="C41" s="301">
        <v>0.34825</v>
      </c>
      <c r="D41" s="302">
        <v>0</v>
      </c>
      <c r="E41" s="302">
        <v>0</v>
      </c>
      <c r="F41" s="301">
        <v>0.30730049999999998</v>
      </c>
      <c r="G41" s="301">
        <v>0.29835</v>
      </c>
      <c r="H41" s="303">
        <f t="shared" si="0"/>
        <v>4.0949500000000028E-2</v>
      </c>
      <c r="I41" s="42"/>
      <c r="J41" s="304">
        <v>2.4584040000000001E-2</v>
      </c>
      <c r="K41" s="303">
        <f t="shared" si="1"/>
        <v>1.6365460000000026E-2</v>
      </c>
      <c r="L41" s="42"/>
      <c r="M41" s="170">
        <f t="shared" si="2"/>
        <v>4.9310703053537915E-2</v>
      </c>
      <c r="N41" s="301">
        <v>0.447125795702219</v>
      </c>
      <c r="O41" s="305">
        <f t="shared" si="3"/>
        <v>0</v>
      </c>
      <c r="P41" s="306">
        <f t="shared" si="4"/>
        <v>0</v>
      </c>
      <c r="Q41" s="101"/>
    </row>
    <row r="42" spans="2:17" ht="14.1" customHeight="1">
      <c r="B42" s="211" t="s">
        <v>913</v>
      </c>
      <c r="C42" s="301">
        <v>0.12934999999999999</v>
      </c>
      <c r="D42" s="302">
        <v>0</v>
      </c>
      <c r="E42" s="302">
        <v>0</v>
      </c>
      <c r="F42" s="301">
        <v>0.10778435</v>
      </c>
      <c r="G42" s="301">
        <v>0.104645</v>
      </c>
      <c r="H42" s="303">
        <f t="shared" si="0"/>
        <v>2.1565649999999992E-2</v>
      </c>
      <c r="I42" s="42"/>
      <c r="J42" s="304">
        <v>8.6227479999999995E-3</v>
      </c>
      <c r="K42" s="303">
        <f t="shared" si="1"/>
        <v>1.2942901999999992E-2</v>
      </c>
      <c r="L42" s="42"/>
      <c r="M42" s="170">
        <f t="shared" si="2"/>
        <v>0.11118653606500861</v>
      </c>
      <c r="N42" s="301">
        <v>0.17359001480203801</v>
      </c>
      <c r="O42" s="305">
        <f t="shared" si="3"/>
        <v>0</v>
      </c>
      <c r="P42" s="306">
        <f t="shared" si="4"/>
        <v>0</v>
      </c>
      <c r="Q42" s="101"/>
    </row>
    <row r="43" spans="2:17" ht="14.1" customHeight="1">
      <c r="B43" s="211" t="s">
        <v>914</v>
      </c>
      <c r="C43" s="301">
        <v>2.3879999999999998E-2</v>
      </c>
      <c r="D43" s="302">
        <v>0</v>
      </c>
      <c r="E43" s="302">
        <v>0</v>
      </c>
      <c r="F43" s="301">
        <v>1.357643E-2</v>
      </c>
      <c r="G43" s="301">
        <v>1.3181E-2</v>
      </c>
      <c r="H43" s="303">
        <f t="shared" si="0"/>
        <v>1.0303569999999998E-2</v>
      </c>
      <c r="I43" s="42"/>
      <c r="J43" s="304">
        <v>1.0861143999999999E-3</v>
      </c>
      <c r="K43" s="303">
        <f t="shared" si="1"/>
        <v>9.2174555999999987E-3</v>
      </c>
      <c r="L43" s="42"/>
      <c r="M43" s="170">
        <f t="shared" si="2"/>
        <v>0.6286395695415592</v>
      </c>
      <c r="N43" s="301">
        <v>2.4548082901298299E-2</v>
      </c>
      <c r="O43" s="305">
        <f t="shared" si="3"/>
        <v>0</v>
      </c>
      <c r="P43" s="306">
        <f t="shared" si="4"/>
        <v>0</v>
      </c>
      <c r="Q43" s="101"/>
    </row>
    <row r="44" spans="2:17" ht="14.1" customHeight="1">
      <c r="B44" s="211" t="s">
        <v>915</v>
      </c>
      <c r="C44" s="301">
        <v>0.39750000000000002</v>
      </c>
      <c r="D44" s="302">
        <v>0</v>
      </c>
      <c r="E44" s="302">
        <v>0</v>
      </c>
      <c r="F44" s="301">
        <v>0.42131635000000001</v>
      </c>
      <c r="G44" s="301">
        <v>0.40904499999999999</v>
      </c>
      <c r="H44" s="303">
        <f t="shared" si="0"/>
        <v>-2.3816349999999986E-2</v>
      </c>
      <c r="I44" s="42"/>
      <c r="J44" s="304">
        <v>3.3705308000000003E-2</v>
      </c>
      <c r="K44" s="303">
        <f t="shared" si="1"/>
        <v>-5.7521657999999989E-2</v>
      </c>
      <c r="L44" s="42"/>
      <c r="M44" s="170">
        <f t="shared" si="2"/>
        <v>-0.12641520900967748</v>
      </c>
      <c r="N44" s="301">
        <v>0.87321037748903896</v>
      </c>
      <c r="O44" s="305">
        <f t="shared" si="3"/>
        <v>1.6290083473640088E-4</v>
      </c>
      <c r="P44" s="306">
        <f t="shared" si="4"/>
        <v>2.6032864854933624E-4</v>
      </c>
      <c r="Q44" s="101"/>
    </row>
    <row r="45" spans="2:17" ht="14.1" customHeight="1">
      <c r="B45" s="211" t="s">
        <v>916</v>
      </c>
      <c r="C45" s="301">
        <v>2.29375776548427</v>
      </c>
      <c r="D45" s="302">
        <v>0</v>
      </c>
      <c r="E45" s="302">
        <v>0</v>
      </c>
      <c r="F45" s="301">
        <v>1.85906657</v>
      </c>
      <c r="G45" s="301">
        <v>1.8049189999999999</v>
      </c>
      <c r="H45" s="303">
        <f t="shared" si="0"/>
        <v>0.43469119548427004</v>
      </c>
      <c r="I45" s="42"/>
      <c r="J45" s="304">
        <v>0.30932600954844303</v>
      </c>
      <c r="K45" s="303">
        <f t="shared" si="1"/>
        <v>0.12536518593582702</v>
      </c>
      <c r="L45" s="42"/>
      <c r="M45" s="170">
        <f t="shared" si="2"/>
        <v>5.781480121184223E-2</v>
      </c>
      <c r="N45" s="301">
        <v>4.6240900387350896</v>
      </c>
      <c r="O45" s="305">
        <f t="shared" si="3"/>
        <v>0</v>
      </c>
      <c r="P45" s="306">
        <f t="shared" si="4"/>
        <v>0</v>
      </c>
      <c r="Q45" s="101"/>
    </row>
    <row r="46" spans="2:17" ht="14.1" customHeight="1">
      <c r="B46" s="211" t="s">
        <v>917</v>
      </c>
      <c r="C46" s="301">
        <v>0.49799779965362301</v>
      </c>
      <c r="D46" s="302">
        <v>0</v>
      </c>
      <c r="E46" s="302">
        <v>0</v>
      </c>
      <c r="F46" s="301">
        <v>0.48088536999999998</v>
      </c>
      <c r="G46" s="301">
        <v>0.46687899999999999</v>
      </c>
      <c r="H46" s="303">
        <f t="shared" si="0"/>
        <v>1.7112429653623029E-2</v>
      </c>
      <c r="I46" s="42"/>
      <c r="J46" s="304">
        <v>5.2909931932936097E-2</v>
      </c>
      <c r="K46" s="303">
        <f t="shared" si="1"/>
        <v>-3.5797502279313068E-2</v>
      </c>
      <c r="L46" s="42"/>
      <c r="M46" s="170">
        <f t="shared" si="2"/>
        <v>-6.7062228066987598E-2</v>
      </c>
      <c r="N46" s="301">
        <v>0.55964623921759504</v>
      </c>
      <c r="O46" s="305">
        <f t="shared" si="3"/>
        <v>1.0440420988558179E-4</v>
      </c>
      <c r="P46" s="306">
        <f t="shared" si="4"/>
        <v>4.6954148333449037E-5</v>
      </c>
      <c r="Q46" s="101"/>
    </row>
    <row r="47" spans="2:17" ht="14.1" customHeight="1">
      <c r="B47" s="211" t="s">
        <v>918</v>
      </c>
      <c r="C47" s="301">
        <v>7.4999999999999997E-2</v>
      </c>
      <c r="D47" s="302">
        <v>0</v>
      </c>
      <c r="E47" s="302">
        <v>0</v>
      </c>
      <c r="F47" s="301">
        <v>6.5973869000000004E-2</v>
      </c>
      <c r="G47" s="301">
        <v>4.9271000000000002E-2</v>
      </c>
      <c r="H47" s="303">
        <f t="shared" si="0"/>
        <v>9.0261309999999928E-3</v>
      </c>
      <c r="I47" s="42"/>
      <c r="J47" s="304">
        <v>5.2779095200000004E-3</v>
      </c>
      <c r="K47" s="303">
        <f t="shared" si="1"/>
        <v>3.7482214799999924E-3</v>
      </c>
      <c r="L47" s="42"/>
      <c r="M47" s="170">
        <f t="shared" si="2"/>
        <v>5.2605304146167889E-2</v>
      </c>
      <c r="N47" s="301">
        <v>5.4356469281446197E-2</v>
      </c>
      <c r="O47" s="305">
        <f t="shared" si="3"/>
        <v>0</v>
      </c>
      <c r="P47" s="306">
        <f t="shared" si="4"/>
        <v>0</v>
      </c>
      <c r="Q47" s="101"/>
    </row>
    <row r="48" spans="2:17" ht="14.1" customHeight="1">
      <c r="B48" s="211" t="s">
        <v>919</v>
      </c>
      <c r="C48" s="301">
        <v>0.17910000000000001</v>
      </c>
      <c r="D48" s="302">
        <v>0</v>
      </c>
      <c r="E48" s="302">
        <v>0</v>
      </c>
      <c r="F48" s="301">
        <v>0.14831794000000001</v>
      </c>
      <c r="G48" s="301">
        <v>0.14399799999999999</v>
      </c>
      <c r="H48" s="303">
        <f t="shared" si="0"/>
        <v>3.078206E-2</v>
      </c>
      <c r="I48" s="42"/>
      <c r="J48" s="304">
        <v>1.8842871030241602E-2</v>
      </c>
      <c r="K48" s="303">
        <f t="shared" si="1"/>
        <v>1.1939188969758398E-2</v>
      </c>
      <c r="L48" s="42"/>
      <c r="M48" s="170">
        <f t="shared" si="2"/>
        <v>7.1423373075154797E-2</v>
      </c>
      <c r="N48" s="301">
        <v>0.298083863801479</v>
      </c>
      <c r="O48" s="305">
        <f t="shared" si="3"/>
        <v>0</v>
      </c>
      <c r="P48" s="306">
        <f t="shared" si="4"/>
        <v>0</v>
      </c>
      <c r="Q48" s="101"/>
    </row>
    <row r="49" spans="2:17" ht="14.1" customHeight="1">
      <c r="B49" s="211" t="s">
        <v>920</v>
      </c>
      <c r="C49" s="301">
        <v>4.9750000000000003E-2</v>
      </c>
      <c r="D49" s="302">
        <v>0</v>
      </c>
      <c r="E49" s="302">
        <v>0</v>
      </c>
      <c r="F49" s="301">
        <v>3.2325520000000003E-2</v>
      </c>
      <c r="G49" s="301">
        <v>3.1384000000000002E-2</v>
      </c>
      <c r="H49" s="303">
        <f t="shared" si="0"/>
        <v>1.7424479999999999E-2</v>
      </c>
      <c r="I49" s="42"/>
      <c r="J49" s="304">
        <v>2.5860416000000001E-3</v>
      </c>
      <c r="K49" s="303">
        <f t="shared" si="1"/>
        <v>1.4838438399999999E-2</v>
      </c>
      <c r="L49" s="42"/>
      <c r="M49" s="170">
        <f t="shared" si="2"/>
        <v>0.42502935188095392</v>
      </c>
      <c r="N49" s="301">
        <v>0.121537615980126</v>
      </c>
      <c r="O49" s="305">
        <f t="shared" si="3"/>
        <v>0</v>
      </c>
      <c r="P49" s="306">
        <f t="shared" si="4"/>
        <v>0</v>
      </c>
      <c r="Q49" s="101"/>
    </row>
    <row r="50" spans="2:17" ht="14.1" customHeight="1">
      <c r="B50" s="211" t="s">
        <v>921</v>
      </c>
      <c r="C50" s="301">
        <v>1.46</v>
      </c>
      <c r="D50" s="302">
        <v>0</v>
      </c>
      <c r="E50" s="302">
        <v>0</v>
      </c>
      <c r="F50" s="301">
        <v>1.3610263440000001</v>
      </c>
      <c r="G50" s="301">
        <v>1.101154</v>
      </c>
      <c r="H50" s="303">
        <f t="shared" si="0"/>
        <v>9.8973655999999854E-2</v>
      </c>
      <c r="I50" s="42"/>
      <c r="J50" s="304">
        <v>0.10888210751999999</v>
      </c>
      <c r="K50" s="303">
        <f t="shared" si="1"/>
        <v>-9.9084515200001388E-3</v>
      </c>
      <c r="L50" s="42"/>
      <c r="M50" s="170">
        <f t="shared" si="2"/>
        <v>-6.740863017526042E-3</v>
      </c>
      <c r="N50" s="301">
        <v>1.98664128051221</v>
      </c>
      <c r="O50" s="305">
        <f t="shared" si="3"/>
        <v>3.7061575453080744E-4</v>
      </c>
      <c r="P50" s="306">
        <f t="shared" si="4"/>
        <v>1.6840496076136641E-6</v>
      </c>
      <c r="Q50" s="101"/>
    </row>
    <row r="51" spans="2:17" ht="14.1" customHeight="1">
      <c r="B51" s="211" t="s">
        <v>922</v>
      </c>
      <c r="C51" s="301">
        <v>0.15</v>
      </c>
      <c r="D51" s="302">
        <v>0</v>
      </c>
      <c r="E51" s="302">
        <v>0</v>
      </c>
      <c r="F51" s="301">
        <v>0.1401751926</v>
      </c>
      <c r="G51" s="301">
        <v>0.10549799999999999</v>
      </c>
      <c r="H51" s="303">
        <f t="shared" si="0"/>
        <v>9.8248073999999963E-3</v>
      </c>
      <c r="I51" s="42"/>
      <c r="J51" s="304">
        <v>1.1214015407999999E-2</v>
      </c>
      <c r="K51" s="303">
        <f t="shared" si="1"/>
        <v>-1.3892080080000029E-3</v>
      </c>
      <c r="L51" s="42"/>
      <c r="M51" s="170">
        <f t="shared" si="2"/>
        <v>-9.1764005260308364E-3</v>
      </c>
      <c r="N51" s="301">
        <v>0.14202819392894001</v>
      </c>
      <c r="O51" s="305">
        <f t="shared" si="3"/>
        <v>2.6495918902908564E-5</v>
      </c>
      <c r="P51" s="306">
        <f t="shared" si="4"/>
        <v>2.2311240010800585E-7</v>
      </c>
      <c r="Q51" s="101"/>
    </row>
    <row r="52" spans="2:17" ht="14.1" customHeight="1">
      <c r="B52" s="211" t="s">
        <v>923</v>
      </c>
      <c r="C52" s="301">
        <v>0.30645342121951202</v>
      </c>
      <c r="D52" s="302">
        <v>0</v>
      </c>
      <c r="E52" s="302">
        <v>0</v>
      </c>
      <c r="F52" s="301">
        <v>0.34287197000000003</v>
      </c>
      <c r="G52" s="301">
        <v>0.25909900000000002</v>
      </c>
      <c r="H52" s="303">
        <f t="shared" si="0"/>
        <v>-3.6418548780488003E-2</v>
      </c>
      <c r="I52" s="42"/>
      <c r="J52" s="304">
        <v>3.4482544344166699E-2</v>
      </c>
      <c r="K52" s="303">
        <f t="shared" si="1"/>
        <v>-7.0901093124654702E-2</v>
      </c>
      <c r="L52" s="42"/>
      <c r="M52" s="170">
        <f t="shared" si="2"/>
        <v>-0.18788987657370188</v>
      </c>
      <c r="N52" s="301">
        <v>0.37172811250537402</v>
      </c>
      <c r="O52" s="305">
        <f t="shared" si="3"/>
        <v>6.9347343301439738E-5</v>
      </c>
      <c r="P52" s="306">
        <f t="shared" si="4"/>
        <v>2.4481419182226054E-4</v>
      </c>
      <c r="Q52" s="101"/>
    </row>
    <row r="53" spans="2:17" ht="14.1" customHeight="1">
      <c r="B53" s="211" t="s">
        <v>924</v>
      </c>
      <c r="C53" s="301">
        <v>0.15</v>
      </c>
      <c r="D53" s="302">
        <v>0</v>
      </c>
      <c r="E53" s="302">
        <v>0</v>
      </c>
      <c r="F53" s="301">
        <v>0.117545145</v>
      </c>
      <c r="G53" s="301">
        <v>7.6080999999999996E-2</v>
      </c>
      <c r="H53" s="303">
        <f t="shared" si="0"/>
        <v>3.2454854999999991E-2</v>
      </c>
      <c r="I53" s="42"/>
      <c r="J53" s="304">
        <v>9.4036116000000003E-3</v>
      </c>
      <c r="K53" s="303">
        <f t="shared" si="1"/>
        <v>2.3051243399999991E-2</v>
      </c>
      <c r="L53" s="42"/>
      <c r="M53" s="170">
        <f t="shared" si="2"/>
        <v>0.18157911914514957</v>
      </c>
      <c r="N53" s="301">
        <v>0.110466373055842</v>
      </c>
      <c r="O53" s="305">
        <f t="shared" si="3"/>
        <v>0</v>
      </c>
      <c r="P53" s="306">
        <f t="shared" si="4"/>
        <v>0</v>
      </c>
      <c r="Q53" s="101"/>
    </row>
    <row r="54" spans="2:17" ht="14.1" customHeight="1">
      <c r="B54" s="211" t="s">
        <v>925</v>
      </c>
      <c r="C54" s="301">
        <v>0.44774999999999998</v>
      </c>
      <c r="D54" s="302">
        <v>0</v>
      </c>
      <c r="E54" s="302">
        <v>0</v>
      </c>
      <c r="F54" s="301">
        <v>0.42829357000000001</v>
      </c>
      <c r="G54" s="301">
        <v>0.41581899999999999</v>
      </c>
      <c r="H54" s="303">
        <f t="shared" si="0"/>
        <v>1.9456429999999969E-2</v>
      </c>
      <c r="I54" s="42"/>
      <c r="J54" s="304">
        <v>7.5804155739517695E-2</v>
      </c>
      <c r="K54" s="303">
        <f t="shared" si="1"/>
        <v>-5.6347725739517726E-2</v>
      </c>
      <c r="L54" s="42"/>
      <c r="M54" s="170">
        <f t="shared" si="2"/>
        <v>-0.11177936908335562</v>
      </c>
      <c r="N54" s="301">
        <v>0.77852491486974595</v>
      </c>
      <c r="O54" s="305">
        <f t="shared" si="3"/>
        <v>1.4523688880112856E-4</v>
      </c>
      <c r="P54" s="306">
        <f t="shared" si="4"/>
        <v>1.8146808034317133E-4</v>
      </c>
      <c r="Q54" s="101"/>
    </row>
    <row r="55" spans="2:17" ht="14.1" customHeight="1">
      <c r="B55" s="211" t="s">
        <v>926</v>
      </c>
      <c r="C55" s="301">
        <v>0.19900000000000001</v>
      </c>
      <c r="D55" s="302">
        <v>0</v>
      </c>
      <c r="E55" s="302">
        <v>0</v>
      </c>
      <c r="F55" s="301">
        <v>0.14060015000000001</v>
      </c>
      <c r="G55" s="301">
        <v>0.13650499999999999</v>
      </c>
      <c r="H55" s="303">
        <f t="shared" si="0"/>
        <v>5.8399850000000003E-2</v>
      </c>
      <c r="I55" s="42"/>
      <c r="J55" s="304">
        <v>2.9140658194010901E-2</v>
      </c>
      <c r="K55" s="303">
        <f t="shared" si="1"/>
        <v>2.9259191805989102E-2</v>
      </c>
      <c r="L55" s="42"/>
      <c r="M55" s="170">
        <f t="shared" si="2"/>
        <v>0.17237570692220539</v>
      </c>
      <c r="N55" s="301">
        <v>0.28756325684377998</v>
      </c>
      <c r="O55" s="305">
        <f t="shared" si="3"/>
        <v>0</v>
      </c>
      <c r="P55" s="306">
        <f t="shared" si="4"/>
        <v>0</v>
      </c>
      <c r="Q55" s="101"/>
    </row>
    <row r="56" spans="2:17" ht="14.1" customHeight="1">
      <c r="B56" s="211" t="s">
        <v>927</v>
      </c>
      <c r="C56" s="301">
        <v>0.1</v>
      </c>
      <c r="D56" s="302">
        <v>0</v>
      </c>
      <c r="E56" s="302">
        <v>0</v>
      </c>
      <c r="F56" s="301">
        <v>9.8971240000000002E-2</v>
      </c>
      <c r="G56" s="301">
        <v>6.2107999999999997E-2</v>
      </c>
      <c r="H56" s="303">
        <f t="shared" si="0"/>
        <v>1.0287600000000036E-3</v>
      </c>
      <c r="I56" s="42"/>
      <c r="J56" s="304">
        <v>7.9176991999999995E-3</v>
      </c>
      <c r="K56" s="303">
        <f t="shared" si="1"/>
        <v>-6.8889391999999959E-3</v>
      </c>
      <c r="L56" s="42"/>
      <c r="M56" s="170">
        <f t="shared" si="2"/>
        <v>-6.444950479965092E-2</v>
      </c>
      <c r="N56" s="301">
        <v>0.101699200591093</v>
      </c>
      <c r="O56" s="305">
        <f t="shared" si="3"/>
        <v>1.897238637492221E-5</v>
      </c>
      <c r="P56" s="306">
        <f t="shared" si="4"/>
        <v>7.8806334927209635E-6</v>
      </c>
      <c r="Q56" s="101"/>
    </row>
    <row r="57" spans="2:17" ht="14.1" customHeight="1">
      <c r="B57" s="211" t="s">
        <v>928</v>
      </c>
      <c r="C57" s="301">
        <v>9.1454967749253699E-2</v>
      </c>
      <c r="D57" s="302">
        <v>0</v>
      </c>
      <c r="E57" s="302">
        <v>0</v>
      </c>
      <c r="F57" s="301">
        <v>9.73987776E-2</v>
      </c>
      <c r="G57" s="301">
        <v>6.5668000000000004E-2</v>
      </c>
      <c r="H57" s="303">
        <f t="shared" si="0"/>
        <v>-5.9438098507463011E-3</v>
      </c>
      <c r="I57" s="42"/>
      <c r="J57" s="304">
        <v>7.7919022079999999E-3</v>
      </c>
      <c r="K57" s="303">
        <f t="shared" si="1"/>
        <v>-1.37357120587463E-2</v>
      </c>
      <c r="L57" s="42"/>
      <c r="M57" s="170">
        <f t="shared" si="2"/>
        <v>-0.13057917378058115</v>
      </c>
      <c r="N57" s="301">
        <v>0.15079536639368901</v>
      </c>
      <c r="O57" s="305">
        <f t="shared" si="3"/>
        <v>2.8131469452470752E-5</v>
      </c>
      <c r="P57" s="306">
        <f t="shared" si="4"/>
        <v>4.7966745270485775E-5</v>
      </c>
      <c r="Q57" s="101"/>
    </row>
    <row r="58" spans="2:17" ht="14.1" customHeight="1">
      <c r="B58" s="211" t="s">
        <v>929</v>
      </c>
      <c r="C58" s="301">
        <v>5.4289664688888899E-2</v>
      </c>
      <c r="D58" s="302">
        <v>0</v>
      </c>
      <c r="E58" s="302">
        <v>0</v>
      </c>
      <c r="F58" s="301">
        <v>5.3935290800000001E-2</v>
      </c>
      <c r="G58" s="301">
        <v>3.3141999999999998E-2</v>
      </c>
      <c r="H58" s="303">
        <f t="shared" si="0"/>
        <v>3.5437388888889809E-4</v>
      </c>
      <c r="I58" s="42"/>
      <c r="J58" s="304">
        <v>4.3148232640000004E-3</v>
      </c>
      <c r="K58" s="303">
        <f t="shared" si="1"/>
        <v>-3.9604493751111023E-3</v>
      </c>
      <c r="L58" s="42"/>
      <c r="M58" s="170">
        <f t="shared" si="2"/>
        <v>-6.7990414074721228E-2</v>
      </c>
      <c r="N58" s="301">
        <v>0.101699200591093</v>
      </c>
      <c r="O58" s="305">
        <f t="shared" si="3"/>
        <v>1.897238637492221E-5</v>
      </c>
      <c r="P58" s="306">
        <f t="shared" si="4"/>
        <v>8.7703582309583782E-6</v>
      </c>
      <c r="Q58" s="101"/>
    </row>
    <row r="59" spans="2:17" ht="14.1" customHeight="1">
      <c r="B59" s="211" t="s">
        <v>930</v>
      </c>
      <c r="C59" s="301">
        <v>0.04</v>
      </c>
      <c r="D59" s="302">
        <v>0</v>
      </c>
      <c r="E59" s="302">
        <v>0</v>
      </c>
      <c r="F59" s="301">
        <v>3.1532193399999998E-2</v>
      </c>
      <c r="G59" s="301">
        <v>2.1558999999999998E-2</v>
      </c>
      <c r="H59" s="303">
        <f t="shared" si="0"/>
        <v>8.4678066000000024E-3</v>
      </c>
      <c r="I59" s="42"/>
      <c r="J59" s="304">
        <v>2.5225754719999998E-3</v>
      </c>
      <c r="K59" s="303">
        <f t="shared" si="1"/>
        <v>5.9452311280000026E-3</v>
      </c>
      <c r="L59" s="42"/>
      <c r="M59" s="170">
        <f t="shared" si="2"/>
        <v>0.17457851939462732</v>
      </c>
      <c r="N59" s="301">
        <v>7.1890814210944995E-2</v>
      </c>
      <c r="O59" s="305">
        <f t="shared" si="3"/>
        <v>0</v>
      </c>
      <c r="P59" s="306">
        <f t="shared" si="4"/>
        <v>0</v>
      </c>
      <c r="Q59" s="101"/>
    </row>
    <row r="60" spans="2:17" ht="14.1" customHeight="1">
      <c r="B60" s="211" t="s">
        <v>931</v>
      </c>
      <c r="C60" s="301">
        <v>0.14504134056666701</v>
      </c>
      <c r="D60" s="302">
        <v>0</v>
      </c>
      <c r="E60" s="302">
        <v>0</v>
      </c>
      <c r="F60" s="301">
        <v>0.1452769783</v>
      </c>
      <c r="G60" s="301">
        <v>0.102953</v>
      </c>
      <c r="H60" s="303">
        <f t="shared" si="0"/>
        <v>-2.3563773333298843E-4</v>
      </c>
      <c r="I60" s="42"/>
      <c r="J60" s="304">
        <v>1.1622158263999999E-2</v>
      </c>
      <c r="K60" s="303">
        <f t="shared" si="1"/>
        <v>-1.1857795997332988E-2</v>
      </c>
      <c r="L60" s="42"/>
      <c r="M60" s="170">
        <f t="shared" si="2"/>
        <v>-7.5575916203312749E-2</v>
      </c>
      <c r="N60" s="301">
        <v>0.24898769799888301</v>
      </c>
      <c r="O60" s="305">
        <f t="shared" si="3"/>
        <v>4.6449635607568201E-5</v>
      </c>
      <c r="P60" s="306">
        <f t="shared" si="4"/>
        <v>2.6530727135089724E-5</v>
      </c>
      <c r="Q60" s="101"/>
    </row>
    <row r="61" spans="2:17" ht="14.1" customHeight="1">
      <c r="B61" s="211" t="s">
        <v>932</v>
      </c>
      <c r="C61" s="301">
        <v>0.05</v>
      </c>
      <c r="D61" s="302">
        <v>0</v>
      </c>
      <c r="E61" s="302">
        <v>0</v>
      </c>
      <c r="F61" s="301">
        <v>2.0466615000000001E-2</v>
      </c>
      <c r="G61" s="301">
        <v>1.3247E-2</v>
      </c>
      <c r="H61" s="303">
        <f t="shared" si="0"/>
        <v>2.9533385000000002E-2</v>
      </c>
      <c r="I61" s="42"/>
      <c r="J61" s="304">
        <v>1.6373291999999999E-3</v>
      </c>
      <c r="K61" s="303">
        <f t="shared" si="1"/>
        <v>2.7896055800000003E-2</v>
      </c>
      <c r="L61" s="42"/>
      <c r="M61" s="170">
        <f t="shared" si="2"/>
        <v>1.2620397313525613</v>
      </c>
      <c r="N61" s="301">
        <v>4.7342731309646703E-2</v>
      </c>
      <c r="O61" s="305">
        <f t="shared" si="3"/>
        <v>0</v>
      </c>
      <c r="P61" s="306">
        <f t="shared" si="4"/>
        <v>0</v>
      </c>
      <c r="Q61" s="101"/>
    </row>
    <row r="62" spans="2:17" ht="14.1" customHeight="1">
      <c r="B62" s="211" t="s">
        <v>933</v>
      </c>
      <c r="C62" s="301">
        <v>0.24178932875</v>
      </c>
      <c r="D62" s="302">
        <v>0</v>
      </c>
      <c r="E62" s="302">
        <v>0</v>
      </c>
      <c r="F62" s="301">
        <v>0.40955323500000002</v>
      </c>
      <c r="G62" s="301">
        <v>0.31557499999999999</v>
      </c>
      <c r="H62" s="303">
        <f t="shared" si="0"/>
        <v>-0.16776390625000001</v>
      </c>
      <c r="I62" s="42"/>
      <c r="J62" s="304">
        <v>3.2764258800000001E-2</v>
      </c>
      <c r="K62" s="303">
        <f t="shared" si="1"/>
        <v>-0.20052816505000001</v>
      </c>
      <c r="L62" s="42"/>
      <c r="M62" s="170">
        <f t="shared" si="2"/>
        <v>-0.45335797896492785</v>
      </c>
      <c r="N62" s="301">
        <v>0.93984088822113399</v>
      </c>
      <c r="O62" s="305">
        <f t="shared" si="3"/>
        <v>1.7533101891307399E-4</v>
      </c>
      <c r="P62" s="306">
        <f t="shared" si="4"/>
        <v>3.6036390452520353E-3</v>
      </c>
      <c r="Q62" s="101"/>
    </row>
    <row r="63" spans="2:17" ht="14.1" customHeight="1">
      <c r="B63" s="211" t="s">
        <v>934</v>
      </c>
      <c r="C63" s="301">
        <v>1.5</v>
      </c>
      <c r="D63" s="302">
        <v>0</v>
      </c>
      <c r="E63" s="302">
        <v>0</v>
      </c>
      <c r="F63" s="301">
        <v>1.2272586000000001</v>
      </c>
      <c r="G63" s="301">
        <v>0.95462000000000002</v>
      </c>
      <c r="H63" s="303">
        <f t="shared" si="0"/>
        <v>0.27274139999999991</v>
      </c>
      <c r="I63" s="42"/>
      <c r="J63" s="304">
        <v>0.16579644772596799</v>
      </c>
      <c r="K63" s="303">
        <f t="shared" si="1"/>
        <v>0.10694495227403192</v>
      </c>
      <c r="L63" s="42"/>
      <c r="M63" s="170">
        <f t="shared" si="2"/>
        <v>7.6770083456938434E-2</v>
      </c>
      <c r="N63" s="301">
        <v>1.5851047816266901</v>
      </c>
      <c r="O63" s="305">
        <f t="shared" si="3"/>
        <v>0</v>
      </c>
      <c r="P63" s="306">
        <f t="shared" si="4"/>
        <v>0</v>
      </c>
      <c r="Q63" s="101"/>
    </row>
    <row r="64" spans="2:17" ht="14.1" customHeight="1">
      <c r="B64" s="211" t="s">
        <v>935</v>
      </c>
      <c r="C64" s="301">
        <v>5.7709999999999997E-2</v>
      </c>
      <c r="D64" s="302">
        <v>0</v>
      </c>
      <c r="E64" s="302">
        <v>0</v>
      </c>
      <c r="F64" s="301">
        <v>4.5627969999999997E-2</v>
      </c>
      <c r="G64" s="301">
        <v>4.4298999999999998E-2</v>
      </c>
      <c r="H64" s="303">
        <f t="shared" si="0"/>
        <v>1.2082030000000001E-2</v>
      </c>
      <c r="I64" s="42"/>
      <c r="J64" s="304">
        <v>3.6502376E-3</v>
      </c>
      <c r="K64" s="303">
        <f t="shared" si="1"/>
        <v>8.4317924000000006E-3</v>
      </c>
      <c r="L64" s="42"/>
      <c r="M64" s="170">
        <f t="shared" si="2"/>
        <v>0.17110590686338195</v>
      </c>
      <c r="N64" s="301">
        <v>4.7342731309646703E-2</v>
      </c>
      <c r="O64" s="305">
        <f t="shared" si="3"/>
        <v>0</v>
      </c>
      <c r="P64" s="306">
        <f t="shared" si="4"/>
        <v>0</v>
      </c>
      <c r="Q64" s="101"/>
    </row>
    <row r="65" spans="2:17" ht="14.1" customHeight="1">
      <c r="B65" s="211" t="s">
        <v>936</v>
      </c>
      <c r="C65" s="301">
        <v>0.13065423632676099</v>
      </c>
      <c r="D65" s="302">
        <v>0</v>
      </c>
      <c r="E65" s="302">
        <v>0</v>
      </c>
      <c r="F65" s="301">
        <v>0.30251083519999999</v>
      </c>
      <c r="G65" s="301">
        <v>0.22945299999999999</v>
      </c>
      <c r="H65" s="303">
        <f t="shared" si="0"/>
        <v>-0.17185659887323901</v>
      </c>
      <c r="I65" s="42"/>
      <c r="J65" s="304">
        <v>3.1374882587487801E-2</v>
      </c>
      <c r="K65" s="303">
        <f t="shared" si="1"/>
        <v>-0.20323148146072681</v>
      </c>
      <c r="L65" s="42"/>
      <c r="M65" s="170">
        <f t="shared" si="2"/>
        <v>-0.60868575873041675</v>
      </c>
      <c r="N65" s="301">
        <v>0.53304408585676299</v>
      </c>
      <c r="O65" s="305">
        <f t="shared" si="3"/>
        <v>9.9441473413385329E-5</v>
      </c>
      <c r="P65" s="306">
        <f t="shared" si="4"/>
        <v>3.6842902107741206E-3</v>
      </c>
      <c r="Q65" s="101"/>
    </row>
    <row r="66" spans="2:17" ht="14.1" customHeight="1">
      <c r="B66" s="211" t="s">
        <v>937</v>
      </c>
      <c r="C66" s="301">
        <v>2.4E-2</v>
      </c>
      <c r="D66" s="302">
        <v>0</v>
      </c>
      <c r="E66" s="302">
        <v>0</v>
      </c>
      <c r="F66" s="301">
        <v>3.8510268299999997E-2</v>
      </c>
      <c r="G66" s="301">
        <v>2.4437E-2</v>
      </c>
      <c r="H66" s="303">
        <f t="shared" si="0"/>
        <v>-1.4510268299999997E-2</v>
      </c>
      <c r="I66" s="42"/>
      <c r="J66" s="304">
        <v>3.080821464E-3</v>
      </c>
      <c r="K66" s="303">
        <f t="shared" si="1"/>
        <v>-1.7591089763999996E-2</v>
      </c>
      <c r="L66" s="42"/>
      <c r="M66" s="170">
        <f t="shared" si="2"/>
        <v>-0.42295332639315247</v>
      </c>
      <c r="N66" s="301">
        <v>6.6630510732095305E-2</v>
      </c>
      <c r="O66" s="305">
        <f t="shared" si="3"/>
        <v>1.2430184176673153E-5</v>
      </c>
      <c r="P66" s="306">
        <f t="shared" si="4"/>
        <v>2.2236296349723898E-4</v>
      </c>
      <c r="Q66" s="101"/>
    </row>
    <row r="67" spans="2:17" ht="14.1" customHeight="1">
      <c r="B67" s="211" t="s">
        <v>938</v>
      </c>
      <c r="C67" s="301">
        <v>6.6329235483870999E-2</v>
      </c>
      <c r="D67" s="302">
        <v>0</v>
      </c>
      <c r="E67" s="302">
        <v>0</v>
      </c>
      <c r="F67" s="301">
        <v>0.16161729999999999</v>
      </c>
      <c r="G67" s="301">
        <v>0.1207</v>
      </c>
      <c r="H67" s="303">
        <f t="shared" si="0"/>
        <v>-9.5288064516128992E-2</v>
      </c>
      <c r="I67" s="42"/>
      <c r="J67" s="304">
        <v>1.2929384E-2</v>
      </c>
      <c r="K67" s="303">
        <f t="shared" si="1"/>
        <v>-0.10821744851612899</v>
      </c>
      <c r="L67" s="42"/>
      <c r="M67" s="170">
        <f t="shared" si="2"/>
        <v>-0.61999143172567517</v>
      </c>
      <c r="N67" s="301">
        <v>0.243727394520033</v>
      </c>
      <c r="O67" s="305">
        <f t="shared" si="3"/>
        <v>4.5468305277830778E-5</v>
      </c>
      <c r="P67" s="306">
        <f t="shared" si="4"/>
        <v>1.7477533466844467E-3</v>
      </c>
      <c r="Q67" s="101"/>
    </row>
    <row r="68" spans="2:17" ht="14.1" customHeight="1">
      <c r="B68" s="211" t="s">
        <v>939</v>
      </c>
      <c r="C68" s="301">
        <v>0.01</v>
      </c>
      <c r="D68" s="302">
        <v>0</v>
      </c>
      <c r="E68" s="302">
        <v>0</v>
      </c>
      <c r="F68" s="301">
        <v>3.8057199999999998E-3</v>
      </c>
      <c r="G68" s="301">
        <v>2.7239999999999999E-3</v>
      </c>
      <c r="H68" s="303">
        <f t="shared" si="0"/>
        <v>6.1942799999999999E-3</v>
      </c>
      <c r="I68" s="42"/>
      <c r="J68" s="304">
        <v>3.0445759999999999E-4</v>
      </c>
      <c r="K68" s="303">
        <f t="shared" si="1"/>
        <v>5.8898223999999996E-3</v>
      </c>
      <c r="L68" s="42"/>
      <c r="M68" s="170">
        <f t="shared" si="2"/>
        <v>1.4329848909691882</v>
      </c>
      <c r="N68" s="301">
        <v>2.10412139153985E-2</v>
      </c>
      <c r="O68" s="305">
        <f t="shared" si="3"/>
        <v>0</v>
      </c>
      <c r="P68" s="306">
        <f t="shared" si="4"/>
        <v>0</v>
      </c>
      <c r="Q68" s="101"/>
    </row>
    <row r="69" spans="2:17" ht="14.1" customHeight="1">
      <c r="B69" s="211" t="s">
        <v>940</v>
      </c>
      <c r="C69" s="301">
        <v>0.38</v>
      </c>
      <c r="D69" s="302">
        <v>0</v>
      </c>
      <c r="E69" s="302">
        <v>0</v>
      </c>
      <c r="F69" s="301">
        <v>0.31586871</v>
      </c>
      <c r="G69" s="301">
        <v>0.22705700000000001</v>
      </c>
      <c r="H69" s="303">
        <f t="shared" si="0"/>
        <v>6.4131290000000007E-2</v>
      </c>
      <c r="I69" s="42"/>
      <c r="J69" s="304">
        <v>2.5269496799999999E-2</v>
      </c>
      <c r="K69" s="303">
        <f t="shared" si="1"/>
        <v>3.8861793200000008E-2</v>
      </c>
      <c r="L69" s="42"/>
      <c r="M69" s="170">
        <f t="shared" si="2"/>
        <v>0.11391803212116787</v>
      </c>
      <c r="N69" s="301">
        <v>0.40328993337847202</v>
      </c>
      <c r="O69" s="305">
        <f t="shared" si="3"/>
        <v>0</v>
      </c>
      <c r="P69" s="306">
        <f t="shared" si="4"/>
        <v>0</v>
      </c>
      <c r="Q69" s="101"/>
    </row>
    <row r="70" spans="2:17" ht="14.1" customHeight="1">
      <c r="B70" s="211" t="s">
        <v>941</v>
      </c>
      <c r="C70" s="301">
        <v>0.23060186428125001</v>
      </c>
      <c r="D70" s="302">
        <v>0</v>
      </c>
      <c r="E70" s="302">
        <v>0</v>
      </c>
      <c r="F70" s="301">
        <v>0.13451846349999999</v>
      </c>
      <c r="G70" s="301">
        <v>0.102835</v>
      </c>
      <c r="H70" s="303">
        <f t="shared" si="0"/>
        <v>9.6083400781250022E-2</v>
      </c>
      <c r="I70" s="42"/>
      <c r="J70" s="304">
        <v>1.076147708E-2</v>
      </c>
      <c r="K70" s="303">
        <f t="shared" si="1"/>
        <v>8.5321923701250024E-2</v>
      </c>
      <c r="L70" s="42"/>
      <c r="M70" s="170">
        <f t="shared" si="2"/>
        <v>0.58729321722338246</v>
      </c>
      <c r="N70" s="301">
        <v>0.208658704661035</v>
      </c>
      <c r="O70" s="305">
        <f t="shared" si="3"/>
        <v>0</v>
      </c>
      <c r="P70" s="306">
        <f t="shared" si="4"/>
        <v>0</v>
      </c>
      <c r="Q70" s="101"/>
    </row>
    <row r="71" spans="2:17" ht="14.1" customHeight="1">
      <c r="B71" s="211" t="s">
        <v>942</v>
      </c>
      <c r="C71" s="301">
        <v>0.19500000000000001</v>
      </c>
      <c r="D71" s="302">
        <v>0</v>
      </c>
      <c r="E71" s="302">
        <v>0</v>
      </c>
      <c r="F71" s="301">
        <v>8.0052475499999998E-2</v>
      </c>
      <c r="G71" s="301">
        <v>5.7570999999999997E-2</v>
      </c>
      <c r="H71" s="303">
        <f t="shared" si="0"/>
        <v>0.11494752450000001</v>
      </c>
      <c r="I71" s="42"/>
      <c r="J71" s="304">
        <v>6.4041980399999997E-3</v>
      </c>
      <c r="K71" s="303">
        <f t="shared" si="1"/>
        <v>0.10854332646000001</v>
      </c>
      <c r="L71" s="42"/>
      <c r="M71" s="170">
        <f t="shared" si="2"/>
        <v>1.255464986283348</v>
      </c>
      <c r="N71" s="301">
        <v>0.21742587712578501</v>
      </c>
      <c r="O71" s="305">
        <f t="shared" si="3"/>
        <v>0</v>
      </c>
      <c r="P71" s="306">
        <f t="shared" si="4"/>
        <v>0</v>
      </c>
      <c r="Q71" s="101"/>
    </row>
    <row r="72" spans="2:17" ht="14.1" customHeight="1">
      <c r="B72" s="211" t="s">
        <v>943</v>
      </c>
      <c r="C72" s="301">
        <v>2.5999999999999999E-2</v>
      </c>
      <c r="D72" s="302">
        <v>0</v>
      </c>
      <c r="E72" s="302">
        <v>0</v>
      </c>
      <c r="F72" s="301">
        <v>1.7149293999999999E-2</v>
      </c>
      <c r="G72" s="301">
        <v>9.7940000000000006E-3</v>
      </c>
      <c r="H72" s="303">
        <f t="shared" si="0"/>
        <v>8.8507059999999999E-3</v>
      </c>
      <c r="I72" s="42"/>
      <c r="J72" s="304">
        <v>2.1426511527033098E-3</v>
      </c>
      <c r="K72" s="303">
        <f t="shared" si="1"/>
        <v>6.70805484729669E-3</v>
      </c>
      <c r="L72" s="42"/>
      <c r="M72" s="170">
        <f t="shared" si="2"/>
        <v>0.34771272643581586</v>
      </c>
      <c r="N72" s="301">
        <v>5.7863338267346E-2</v>
      </c>
      <c r="O72" s="305">
        <f t="shared" si="3"/>
        <v>0</v>
      </c>
      <c r="P72" s="306">
        <f t="shared" si="4"/>
        <v>0</v>
      </c>
      <c r="Q72" s="101"/>
    </row>
    <row r="73" spans="2:17" ht="14.1" customHeight="1">
      <c r="B73" s="211" t="s">
        <v>944</v>
      </c>
      <c r="C73" s="301">
        <v>2.2009952694845398</v>
      </c>
      <c r="D73" s="302">
        <v>0</v>
      </c>
      <c r="E73" s="302">
        <v>0</v>
      </c>
      <c r="F73" s="301">
        <v>2.68400302</v>
      </c>
      <c r="G73" s="301">
        <v>2.2456339999999999</v>
      </c>
      <c r="H73" s="303">
        <f t="shared" si="0"/>
        <v>-0.48300775051546019</v>
      </c>
      <c r="I73" s="42"/>
      <c r="J73" s="304">
        <v>0.2147202416</v>
      </c>
      <c r="K73" s="303">
        <f t="shared" si="1"/>
        <v>-0.69772799211546022</v>
      </c>
      <c r="L73" s="42"/>
      <c r="M73" s="170">
        <f t="shared" si="2"/>
        <v>-0.24070182944277935</v>
      </c>
      <c r="N73" s="301">
        <v>3.88383989596718</v>
      </c>
      <c r="O73" s="305">
        <f t="shared" si="3"/>
        <v>7.2454562765836088E-4</v>
      </c>
      <c r="P73" s="306">
        <f t="shared" si="4"/>
        <v>4.1978268616606057E-3</v>
      </c>
      <c r="Q73" s="101"/>
    </row>
    <row r="74" spans="2:17" ht="14.1" customHeight="1">
      <c r="B74" s="211" t="s">
        <v>945</v>
      </c>
      <c r="C74" s="301">
        <v>0.96797436615263099</v>
      </c>
      <c r="D74" s="302">
        <v>0</v>
      </c>
      <c r="E74" s="302">
        <v>0</v>
      </c>
      <c r="F74" s="301">
        <v>0.53894337999999997</v>
      </c>
      <c r="G74" s="301">
        <v>0.52324599999999999</v>
      </c>
      <c r="H74" s="303">
        <f t="shared" si="0"/>
        <v>0.42903098615263102</v>
      </c>
      <c r="I74" s="42"/>
      <c r="J74" s="304">
        <v>7.73467264523717E-2</v>
      </c>
      <c r="K74" s="303">
        <f t="shared" si="1"/>
        <v>0.35168425970025929</v>
      </c>
      <c r="L74" s="42"/>
      <c r="M74" s="170">
        <f t="shared" si="2"/>
        <v>0.57064725852034792</v>
      </c>
      <c r="N74" s="301">
        <v>1.3628485813783</v>
      </c>
      <c r="O74" s="305">
        <f t="shared" si="3"/>
        <v>0</v>
      </c>
      <c r="P74" s="306">
        <f t="shared" si="4"/>
        <v>0</v>
      </c>
      <c r="Q74" s="101"/>
    </row>
    <row r="75" spans="2:17" ht="14.1" customHeight="1">
      <c r="B75" s="211" t="s">
        <v>946</v>
      </c>
      <c r="C75" s="301">
        <v>0.34587099666666699</v>
      </c>
      <c r="D75" s="302">
        <v>0</v>
      </c>
      <c r="E75" s="302">
        <v>0</v>
      </c>
      <c r="F75" s="301">
        <v>0.60082203000000001</v>
      </c>
      <c r="G75" s="301">
        <v>0.47070099999999998</v>
      </c>
      <c r="H75" s="303">
        <f t="shared" si="0"/>
        <v>-0.25495103333333302</v>
      </c>
      <c r="I75" s="42"/>
      <c r="J75" s="304">
        <v>4.8065762400000003E-2</v>
      </c>
      <c r="K75" s="303">
        <f t="shared" si="1"/>
        <v>-0.30301679573333301</v>
      </c>
      <c r="L75" s="42"/>
      <c r="M75" s="170">
        <f t="shared" si="2"/>
        <v>-0.46697872772823179</v>
      </c>
      <c r="N75" s="301">
        <v>0.55934560325101101</v>
      </c>
      <c r="O75" s="305">
        <f t="shared" si="3"/>
        <v>1.0434812506207206E-4</v>
      </c>
      <c r="P75" s="306">
        <f t="shared" si="4"/>
        <v>2.2755105073836474E-3</v>
      </c>
      <c r="Q75" s="101"/>
    </row>
    <row r="76" spans="2:17" ht="14.1" customHeight="1">
      <c r="B76" s="211" t="s">
        <v>947</v>
      </c>
      <c r="C76" s="301">
        <v>0.27981912529069802</v>
      </c>
      <c r="D76" s="302">
        <v>0</v>
      </c>
      <c r="E76" s="302">
        <v>0</v>
      </c>
      <c r="F76" s="301">
        <v>0.36585213750000001</v>
      </c>
      <c r="G76" s="301">
        <v>0.28415699999999999</v>
      </c>
      <c r="H76" s="303">
        <f t="shared" si="0"/>
        <v>-8.6033012209301984E-2</v>
      </c>
      <c r="I76" s="42"/>
      <c r="J76" s="304">
        <v>2.9268170999999999E-2</v>
      </c>
      <c r="K76" s="303">
        <f t="shared" si="1"/>
        <v>-0.11530118320930198</v>
      </c>
      <c r="L76" s="42"/>
      <c r="M76" s="170">
        <f t="shared" si="2"/>
        <v>-0.29181284972929195</v>
      </c>
      <c r="N76" s="301">
        <v>0.39452276091372201</v>
      </c>
      <c r="O76" s="305">
        <f t="shared" si="3"/>
        <v>7.3599774730301529E-5</v>
      </c>
      <c r="P76" s="306">
        <f t="shared" si="4"/>
        <v>6.2673696272783541E-4</v>
      </c>
      <c r="Q76" s="101"/>
    </row>
    <row r="77" spans="2:17" ht="14.1" customHeight="1">
      <c r="B77" s="211" t="s">
        <v>948</v>
      </c>
      <c r="C77" s="301">
        <v>0.4</v>
      </c>
      <c r="D77" s="302">
        <v>0</v>
      </c>
      <c r="E77" s="302">
        <v>0</v>
      </c>
      <c r="F77" s="301">
        <v>0.45057391200000002</v>
      </c>
      <c r="G77" s="301">
        <v>0.36454199999999998</v>
      </c>
      <c r="H77" s="303">
        <f t="shared" ref="H77:H140" si="5">+C77+D77-E77-F77</f>
        <v>-5.0573911999999999E-2</v>
      </c>
      <c r="I77" s="42"/>
      <c r="J77" s="304">
        <v>4.7409533469295301E-2</v>
      </c>
      <c r="K77" s="303">
        <f t="shared" ref="K77:K140" si="6">+H77-J77</f>
        <v>-9.7983445469295299E-2</v>
      </c>
      <c r="L77" s="42"/>
      <c r="M77" s="170">
        <f t="shared" ref="M77:M140" si="7">+IF(ISERROR(K77/(F77+J77)),0,K77/(F77+J77))</f>
        <v>-0.19676044728144837</v>
      </c>
      <c r="N77" s="301">
        <v>0.66104480384210396</v>
      </c>
      <c r="O77" s="305">
        <f t="shared" ref="O77:O140" si="8">IF(K77&lt;0,N77/$N$263,0)</f>
        <v>1.2332051143699427E-4</v>
      </c>
      <c r="P77" s="306">
        <f t="shared" ref="P77:P140" si="9">(M77^2*O77)*100</f>
        <v>4.774313350243576E-4</v>
      </c>
      <c r="Q77" s="101"/>
    </row>
    <row r="78" spans="2:17" ht="14.1" customHeight="1">
      <c r="B78" s="211" t="s">
        <v>949</v>
      </c>
      <c r="C78" s="301">
        <v>6.1657754736842103E-2</v>
      </c>
      <c r="D78" s="302">
        <v>0</v>
      </c>
      <c r="E78" s="302">
        <v>0</v>
      </c>
      <c r="F78" s="301">
        <v>0.19053436000000001</v>
      </c>
      <c r="G78" s="301">
        <v>0.13741200000000001</v>
      </c>
      <c r="H78" s="303">
        <f t="shared" si="5"/>
        <v>-0.12887660526315792</v>
      </c>
      <c r="I78" s="42"/>
      <c r="J78" s="304">
        <v>1.5242748800000001E-2</v>
      </c>
      <c r="K78" s="303">
        <f t="shared" si="6"/>
        <v>-0.14411935406315793</v>
      </c>
      <c r="L78" s="42"/>
      <c r="M78" s="170">
        <f t="shared" si="7"/>
        <v>-0.70036630849562165</v>
      </c>
      <c r="N78" s="301">
        <v>0.34893346409702602</v>
      </c>
      <c r="O78" s="305">
        <f t="shared" si="8"/>
        <v>6.5094911872577946E-5</v>
      </c>
      <c r="P78" s="306">
        <f t="shared" si="9"/>
        <v>3.1929898299059992E-3</v>
      </c>
      <c r="Q78" s="101"/>
    </row>
    <row r="79" spans="2:17" ht="14.1" customHeight="1">
      <c r="B79" s="211" t="s">
        <v>950</v>
      </c>
      <c r="C79" s="301">
        <v>0.19</v>
      </c>
      <c r="D79" s="302">
        <v>0</v>
      </c>
      <c r="E79" s="302">
        <v>0</v>
      </c>
      <c r="F79" s="301">
        <v>0.22827906479999999</v>
      </c>
      <c r="G79" s="301">
        <v>0.178734</v>
      </c>
      <c r="H79" s="303">
        <f t="shared" si="5"/>
        <v>-3.8279064799999984E-2</v>
      </c>
      <c r="I79" s="42"/>
      <c r="J79" s="304">
        <v>1.8262325183999999E-2</v>
      </c>
      <c r="K79" s="303">
        <f t="shared" si="6"/>
        <v>-5.6541389983999983E-2</v>
      </c>
      <c r="L79" s="42"/>
      <c r="M79" s="170">
        <f t="shared" si="7"/>
        <v>-0.22933832727912096</v>
      </c>
      <c r="N79" s="301">
        <v>0.55233186527921097</v>
      </c>
      <c r="O79" s="305">
        <f t="shared" si="8"/>
        <v>1.0303968462242216E-4</v>
      </c>
      <c r="P79" s="306">
        <f t="shared" si="9"/>
        <v>5.4194822961097996E-4</v>
      </c>
      <c r="Q79" s="101"/>
    </row>
    <row r="80" spans="2:17" ht="14.1" customHeight="1">
      <c r="B80" s="211" t="s">
        <v>951</v>
      </c>
      <c r="C80" s="301">
        <v>0</v>
      </c>
      <c r="D80" s="302">
        <v>0</v>
      </c>
      <c r="E80" s="302">
        <v>0</v>
      </c>
      <c r="F80" s="301">
        <v>0.14242515</v>
      </c>
      <c r="G80" s="301">
        <v>0.114005</v>
      </c>
      <c r="H80" s="303">
        <f t="shared" si="5"/>
        <v>-0.14242515</v>
      </c>
      <c r="I80" s="42"/>
      <c r="J80" s="304">
        <v>1.1394012E-2</v>
      </c>
      <c r="K80" s="303">
        <f t="shared" si="6"/>
        <v>-0.15381916200000001</v>
      </c>
      <c r="L80" s="42"/>
      <c r="M80" s="170">
        <f t="shared" si="7"/>
        <v>-1</v>
      </c>
      <c r="N80" s="301">
        <v>0.243727394520033</v>
      </c>
      <c r="O80" s="305">
        <f t="shared" si="8"/>
        <v>4.5468305277830778E-5</v>
      </c>
      <c r="P80" s="306">
        <f t="shared" si="9"/>
        <v>4.5468305277830776E-3</v>
      </c>
      <c r="Q80" s="101"/>
    </row>
    <row r="81" spans="2:17" ht="14.1" customHeight="1">
      <c r="B81" s="211" t="s">
        <v>952</v>
      </c>
      <c r="C81" s="301">
        <v>7.9535330526315798E-2</v>
      </c>
      <c r="D81" s="302">
        <v>0</v>
      </c>
      <c r="E81" s="302">
        <v>0</v>
      </c>
      <c r="F81" s="301">
        <v>0.27249062000000002</v>
      </c>
      <c r="G81" s="301">
        <v>0.21335000000000001</v>
      </c>
      <c r="H81" s="303">
        <f t="shared" si="5"/>
        <v>-0.19295528947368423</v>
      </c>
      <c r="I81" s="42"/>
      <c r="J81" s="304">
        <v>4.1430635921599498E-2</v>
      </c>
      <c r="K81" s="303">
        <f t="shared" si="6"/>
        <v>-0.23438592539528375</v>
      </c>
      <c r="L81" s="42"/>
      <c r="M81" s="170">
        <f t="shared" si="7"/>
        <v>-0.74663923189011649</v>
      </c>
      <c r="N81" s="301">
        <v>0.54762219776694598</v>
      </c>
      <c r="O81" s="305">
        <f t="shared" si="8"/>
        <v>1.0216107760072709E-4</v>
      </c>
      <c r="P81" s="306">
        <f t="shared" si="9"/>
        <v>5.6951750497987834E-3</v>
      </c>
      <c r="Q81" s="101"/>
    </row>
    <row r="82" spans="2:17" ht="14.1" customHeight="1">
      <c r="B82" s="211" t="s">
        <v>953</v>
      </c>
      <c r="C82" s="301">
        <v>0.54800000000000004</v>
      </c>
      <c r="D82" s="302">
        <v>0</v>
      </c>
      <c r="E82" s="302">
        <v>0</v>
      </c>
      <c r="F82" s="301">
        <v>0.56910981400000005</v>
      </c>
      <c r="G82" s="301">
        <v>0.42502600000000001</v>
      </c>
      <c r="H82" s="303">
        <f t="shared" si="5"/>
        <v>-2.1109814000000005E-2</v>
      </c>
      <c r="I82" s="42"/>
      <c r="J82" s="304">
        <v>4.5528785119999998E-2</v>
      </c>
      <c r="K82" s="303">
        <f t="shared" si="6"/>
        <v>-6.6638599120000003E-2</v>
      </c>
      <c r="L82" s="42"/>
      <c r="M82" s="170">
        <f t="shared" si="7"/>
        <v>-0.10841915755926955</v>
      </c>
      <c r="N82" s="301">
        <v>0.934580584742285</v>
      </c>
      <c r="O82" s="305">
        <f t="shared" si="8"/>
        <v>1.7434968858333675E-4</v>
      </c>
      <c r="P82" s="306">
        <f t="shared" si="9"/>
        <v>2.0494306774902643E-4</v>
      </c>
      <c r="Q82" s="101"/>
    </row>
    <row r="83" spans="2:17" ht="14.1" customHeight="1">
      <c r="B83" s="211" t="s">
        <v>954</v>
      </c>
      <c r="C83" s="301">
        <v>3.8506020049916802E-2</v>
      </c>
      <c r="D83" s="302">
        <v>0</v>
      </c>
      <c r="E83" s="302">
        <v>0</v>
      </c>
      <c r="F83" s="301">
        <v>0.22601605</v>
      </c>
      <c r="G83" s="301">
        <v>0.16603499999999999</v>
      </c>
      <c r="H83" s="303">
        <f t="shared" si="5"/>
        <v>-0.1875100299500832</v>
      </c>
      <c r="I83" s="42"/>
      <c r="J83" s="304">
        <v>2.8176655634423599E-2</v>
      </c>
      <c r="K83" s="303">
        <f t="shared" si="6"/>
        <v>-0.21568668558450679</v>
      </c>
      <c r="L83" s="42"/>
      <c r="M83" s="170">
        <f t="shared" si="7"/>
        <v>-0.84851642397128568</v>
      </c>
      <c r="N83" s="301">
        <v>0.26126173944953202</v>
      </c>
      <c r="O83" s="305">
        <f t="shared" si="8"/>
        <v>4.8739406376955336E-5</v>
      </c>
      <c r="P83" s="306">
        <f t="shared" si="9"/>
        <v>3.5091403737255197E-3</v>
      </c>
      <c r="Q83" s="101"/>
    </row>
    <row r="84" spans="2:17" ht="14.1" customHeight="1">
      <c r="B84" s="211" t="s">
        <v>955</v>
      </c>
      <c r="C84" s="301">
        <v>0.95173673093765199</v>
      </c>
      <c r="D84" s="302">
        <v>0</v>
      </c>
      <c r="E84" s="302">
        <v>0</v>
      </c>
      <c r="F84" s="301">
        <v>1.0022016199999999</v>
      </c>
      <c r="G84" s="301">
        <v>0.79825400000000002</v>
      </c>
      <c r="H84" s="303">
        <f t="shared" si="5"/>
        <v>-5.0464889062347917E-2</v>
      </c>
      <c r="I84" s="42"/>
      <c r="J84" s="304">
        <v>8.0176129600000007E-2</v>
      </c>
      <c r="K84" s="303">
        <f t="shared" si="6"/>
        <v>-0.13064101866234792</v>
      </c>
      <c r="L84" s="42"/>
      <c r="M84" s="170">
        <f t="shared" si="7"/>
        <v>-0.12069817465355991</v>
      </c>
      <c r="N84" s="301">
        <v>1.6008856920632399</v>
      </c>
      <c r="O84" s="305">
        <f t="shared" si="8"/>
        <v>2.9865153035006864E-4</v>
      </c>
      <c r="P84" s="306">
        <f t="shared" si="9"/>
        <v>4.3507702369833737E-4</v>
      </c>
      <c r="Q84" s="101"/>
    </row>
    <row r="85" spans="2:17" ht="14.1" customHeight="1">
      <c r="B85" s="211" t="s">
        <v>956</v>
      </c>
      <c r="C85" s="301">
        <v>0.16</v>
      </c>
      <c r="D85" s="302">
        <v>0</v>
      </c>
      <c r="E85" s="302">
        <v>0</v>
      </c>
      <c r="F85" s="301">
        <v>0.1183046155</v>
      </c>
      <c r="G85" s="301">
        <v>7.9213000000000006E-2</v>
      </c>
      <c r="H85" s="303">
        <f t="shared" si="5"/>
        <v>4.1695384500000002E-2</v>
      </c>
      <c r="I85" s="42"/>
      <c r="J85" s="304">
        <v>9.4643692399999993E-3</v>
      </c>
      <c r="K85" s="303">
        <f t="shared" si="6"/>
        <v>3.2231015260000002E-2</v>
      </c>
      <c r="L85" s="42"/>
      <c r="M85" s="170">
        <f t="shared" si="7"/>
        <v>0.25226008741939698</v>
      </c>
      <c r="N85" s="301">
        <v>0.17534344929498799</v>
      </c>
      <c r="O85" s="305">
        <f t="shared" si="8"/>
        <v>0</v>
      </c>
      <c r="P85" s="306">
        <f t="shared" si="9"/>
        <v>0</v>
      </c>
      <c r="Q85" s="101"/>
    </row>
    <row r="86" spans="2:17" ht="14.1" customHeight="1">
      <c r="B86" s="211" t="s">
        <v>957</v>
      </c>
      <c r="C86" s="301">
        <v>2.2659222741935499E-2</v>
      </c>
      <c r="D86" s="302">
        <v>0</v>
      </c>
      <c r="E86" s="302">
        <v>0</v>
      </c>
      <c r="F86" s="301">
        <v>5.2435755000000001E-2</v>
      </c>
      <c r="G86" s="301">
        <v>3.3938999999999997E-2</v>
      </c>
      <c r="H86" s="303">
        <f t="shared" si="5"/>
        <v>-2.9776532258064502E-2</v>
      </c>
      <c r="I86" s="42"/>
      <c r="J86" s="304">
        <v>5.5162414259999999E-3</v>
      </c>
      <c r="K86" s="303">
        <f t="shared" si="6"/>
        <v>-3.5292773684064499E-2</v>
      </c>
      <c r="L86" s="42"/>
      <c r="M86" s="170">
        <f t="shared" si="7"/>
        <v>-0.60900013564037458</v>
      </c>
      <c r="N86" s="301">
        <v>7.0137379717995094E-2</v>
      </c>
      <c r="O86" s="305">
        <f t="shared" si="8"/>
        <v>1.3084404396498061E-5</v>
      </c>
      <c r="P86" s="306">
        <f t="shared" si="9"/>
        <v>4.8527591486519772E-4</v>
      </c>
      <c r="Q86" s="101"/>
    </row>
    <row r="87" spans="2:17" ht="14.1" customHeight="1">
      <c r="B87" s="211" t="s">
        <v>958</v>
      </c>
      <c r="C87" s="301">
        <v>1.2577970285714299</v>
      </c>
      <c r="D87" s="302">
        <v>0</v>
      </c>
      <c r="E87" s="302">
        <v>0</v>
      </c>
      <c r="F87" s="301">
        <v>2.0729236000000002</v>
      </c>
      <c r="G87" s="301">
        <v>1.66012</v>
      </c>
      <c r="H87" s="303">
        <f t="shared" si="5"/>
        <v>-0.81512657142857026</v>
      </c>
      <c r="I87" s="42"/>
      <c r="J87" s="304">
        <v>0.27450242926833002</v>
      </c>
      <c r="K87" s="303">
        <f t="shared" si="6"/>
        <v>-1.0896290006969003</v>
      </c>
      <c r="L87" s="42"/>
      <c r="M87" s="170">
        <f t="shared" si="7"/>
        <v>-0.46418033501849126</v>
      </c>
      <c r="N87" s="301">
        <v>3.0167585998069599</v>
      </c>
      <c r="O87" s="305">
        <f t="shared" si="8"/>
        <v>5.6278819718096908E-4</v>
      </c>
      <c r="P87" s="306">
        <f t="shared" si="9"/>
        <v>1.2126024911225991E-2</v>
      </c>
      <c r="Q87" s="101"/>
    </row>
    <row r="88" spans="2:17" ht="14.1" customHeight="1">
      <c r="B88" s="211" t="s">
        <v>959</v>
      </c>
      <c r="C88" s="301">
        <v>0.51739999999999997</v>
      </c>
      <c r="D88" s="302">
        <v>0</v>
      </c>
      <c r="E88" s="302">
        <v>0</v>
      </c>
      <c r="F88" s="301">
        <v>0.54003414999999999</v>
      </c>
      <c r="G88" s="301">
        <v>0.52430500000000002</v>
      </c>
      <c r="H88" s="303">
        <f t="shared" si="5"/>
        <v>-2.263415000000002E-2</v>
      </c>
      <c r="I88" s="42"/>
      <c r="J88" s="304">
        <v>4.3202732000000001E-2</v>
      </c>
      <c r="K88" s="303">
        <f t="shared" si="6"/>
        <v>-6.5836882000000013E-2</v>
      </c>
      <c r="L88" s="42"/>
      <c r="M88" s="170">
        <f t="shared" si="7"/>
        <v>-0.11288189075806768</v>
      </c>
      <c r="N88" s="301">
        <v>0.93633401923523496</v>
      </c>
      <c r="O88" s="305">
        <f t="shared" si="8"/>
        <v>1.7467679869324923E-4</v>
      </c>
      <c r="P88" s="306">
        <f t="shared" si="9"/>
        <v>2.225787885812726E-4</v>
      </c>
      <c r="Q88" s="101"/>
    </row>
    <row r="89" spans="2:17" ht="14.1" customHeight="1">
      <c r="B89" s="211" t="s">
        <v>960</v>
      </c>
      <c r="C89" s="301">
        <v>1.3</v>
      </c>
      <c r="D89" s="302">
        <v>0</v>
      </c>
      <c r="E89" s="302">
        <v>0</v>
      </c>
      <c r="F89" s="301">
        <v>1.1635521381</v>
      </c>
      <c r="G89" s="301">
        <v>0.82457100000000005</v>
      </c>
      <c r="H89" s="303">
        <f t="shared" si="5"/>
        <v>0.13644786190000002</v>
      </c>
      <c r="I89" s="42"/>
      <c r="J89" s="304">
        <v>9.3084171048E-2</v>
      </c>
      <c r="K89" s="303">
        <f t="shared" si="6"/>
        <v>4.3363690852000022E-2</v>
      </c>
      <c r="L89" s="42"/>
      <c r="M89" s="170">
        <f t="shared" si="7"/>
        <v>3.4507749407145995E-2</v>
      </c>
      <c r="N89" s="301">
        <v>1.4606109326272501</v>
      </c>
      <c r="O89" s="305">
        <f t="shared" si="8"/>
        <v>0</v>
      </c>
      <c r="P89" s="306">
        <f t="shared" si="9"/>
        <v>0</v>
      </c>
      <c r="Q89" s="101"/>
    </row>
    <row r="90" spans="2:17" ht="14.1" customHeight="1">
      <c r="B90" s="211" t="s">
        <v>961</v>
      </c>
      <c r="C90" s="301">
        <v>0.429060507910204</v>
      </c>
      <c r="D90" s="302">
        <v>0</v>
      </c>
      <c r="E90" s="302">
        <v>0</v>
      </c>
      <c r="F90" s="301">
        <v>0.20412136240000001</v>
      </c>
      <c r="G90" s="301">
        <v>0.13037899999999999</v>
      </c>
      <c r="H90" s="303">
        <f t="shared" si="5"/>
        <v>0.224939145510204</v>
      </c>
      <c r="I90" s="42"/>
      <c r="J90" s="304">
        <v>1.6329708992000001E-2</v>
      </c>
      <c r="K90" s="303">
        <f t="shared" si="6"/>
        <v>0.20860943651820399</v>
      </c>
      <c r="L90" s="42"/>
      <c r="M90" s="170">
        <f t="shared" si="7"/>
        <v>0.94628452110019667</v>
      </c>
      <c r="N90" s="301">
        <v>0.190809969815739</v>
      </c>
      <c r="O90" s="305">
        <f t="shared" si="8"/>
        <v>0</v>
      </c>
      <c r="P90" s="306">
        <f t="shared" si="9"/>
        <v>0</v>
      </c>
      <c r="Q90" s="101"/>
    </row>
    <row r="91" spans="2:17" ht="14.1" customHeight="1">
      <c r="B91" s="211" t="s">
        <v>962</v>
      </c>
      <c r="C91" s="301">
        <v>5.6715000000000002E-2</v>
      </c>
      <c r="D91" s="302">
        <v>0</v>
      </c>
      <c r="E91" s="302">
        <v>0</v>
      </c>
      <c r="F91" s="301">
        <v>3.831188E-2</v>
      </c>
      <c r="G91" s="301">
        <v>3.7196E-2</v>
      </c>
      <c r="H91" s="303">
        <f t="shared" si="5"/>
        <v>1.8403120000000002E-2</v>
      </c>
      <c r="I91" s="42"/>
      <c r="J91" s="304">
        <v>3.0649504E-3</v>
      </c>
      <c r="K91" s="303">
        <f t="shared" si="6"/>
        <v>1.5338169600000002E-2</v>
      </c>
      <c r="L91" s="42"/>
      <c r="M91" s="170">
        <f t="shared" si="7"/>
        <v>0.37069464847167222</v>
      </c>
      <c r="N91" s="301">
        <v>8.2169238180909807E-2</v>
      </c>
      <c r="O91" s="305">
        <f t="shared" si="8"/>
        <v>0</v>
      </c>
      <c r="P91" s="306">
        <f t="shared" si="9"/>
        <v>0</v>
      </c>
      <c r="Q91" s="101"/>
    </row>
    <row r="92" spans="2:17" ht="14.1" customHeight="1">
      <c r="B92" s="211" t="s">
        <v>963</v>
      </c>
      <c r="C92" s="301">
        <v>0.35322500000000001</v>
      </c>
      <c r="D92" s="302">
        <v>0</v>
      </c>
      <c r="E92" s="302">
        <v>0</v>
      </c>
      <c r="F92" s="301">
        <v>0.29523817000000002</v>
      </c>
      <c r="G92" s="301">
        <v>0.28663899999999998</v>
      </c>
      <c r="H92" s="303">
        <f t="shared" si="5"/>
        <v>5.7986829999999989E-2</v>
      </c>
      <c r="I92" s="42"/>
      <c r="J92" s="304">
        <v>2.3619053599999999E-2</v>
      </c>
      <c r="K92" s="303">
        <f t="shared" si="6"/>
        <v>3.4367776399999994E-2</v>
      </c>
      <c r="L92" s="42"/>
      <c r="M92" s="170">
        <f t="shared" si="7"/>
        <v>0.10778421768833338</v>
      </c>
      <c r="N92" s="301">
        <v>0.51557169054688501</v>
      </c>
      <c r="O92" s="305">
        <f t="shared" si="8"/>
        <v>0</v>
      </c>
      <c r="P92" s="306">
        <f t="shared" si="9"/>
        <v>0</v>
      </c>
      <c r="Q92" s="101"/>
    </row>
    <row r="93" spans="2:17" ht="14.1" customHeight="1">
      <c r="B93" s="211" t="s">
        <v>964</v>
      </c>
      <c r="C93" s="301">
        <v>4.8596407224489803E-2</v>
      </c>
      <c r="D93" s="302">
        <v>0</v>
      </c>
      <c r="E93" s="302">
        <v>0</v>
      </c>
      <c r="F93" s="301">
        <v>6.3116545999999996E-2</v>
      </c>
      <c r="G93" s="301">
        <v>3.6046000000000002E-2</v>
      </c>
      <c r="H93" s="303">
        <f t="shared" si="5"/>
        <v>-1.4520138775510193E-2</v>
      </c>
      <c r="I93" s="42"/>
      <c r="J93" s="304">
        <v>5.0493236800000004E-3</v>
      </c>
      <c r="K93" s="303">
        <f t="shared" si="6"/>
        <v>-1.9569462455510195E-2</v>
      </c>
      <c r="L93" s="42"/>
      <c r="M93" s="170">
        <f t="shared" si="7"/>
        <v>-0.28708593534238902</v>
      </c>
      <c r="N93" s="301">
        <v>9.0225045845704899E-2</v>
      </c>
      <c r="O93" s="305">
        <f t="shared" si="8"/>
        <v>1.6831837620459177E-5</v>
      </c>
      <c r="P93" s="306">
        <f t="shared" si="9"/>
        <v>1.3872520194051726E-4</v>
      </c>
      <c r="Q93" s="101"/>
    </row>
    <row r="94" spans="2:17" ht="14.1" customHeight="1">
      <c r="B94" s="211" t="s">
        <v>965</v>
      </c>
      <c r="C94" s="301">
        <v>0.04</v>
      </c>
      <c r="D94" s="302">
        <v>0</v>
      </c>
      <c r="E94" s="302">
        <v>0</v>
      </c>
      <c r="F94" s="301">
        <v>8.8990700000000002E-3</v>
      </c>
      <c r="G94" s="301">
        <v>7.6689999999999996E-3</v>
      </c>
      <c r="H94" s="303">
        <f t="shared" si="5"/>
        <v>3.1100929999999999E-2</v>
      </c>
      <c r="I94" s="42"/>
      <c r="J94" s="304">
        <v>7.1192559999999996E-4</v>
      </c>
      <c r="K94" s="303">
        <f t="shared" si="6"/>
        <v>3.0389004399999999E-2</v>
      </c>
      <c r="L94" s="42"/>
      <c r="M94" s="170">
        <f t="shared" si="7"/>
        <v>3.1618997307625443</v>
      </c>
      <c r="N94" s="301">
        <v>5.31683305876475E-2</v>
      </c>
      <c r="O94" s="305">
        <f t="shared" si="8"/>
        <v>0</v>
      </c>
      <c r="P94" s="306">
        <f t="shared" si="9"/>
        <v>0</v>
      </c>
      <c r="Q94" s="101"/>
    </row>
    <row r="95" spans="2:17" ht="14.1" customHeight="1">
      <c r="B95" s="211" t="s">
        <v>966</v>
      </c>
      <c r="C95" s="301">
        <v>0.616109984632353</v>
      </c>
      <c r="D95" s="302">
        <v>0</v>
      </c>
      <c r="E95" s="302">
        <v>0</v>
      </c>
      <c r="F95" s="301">
        <v>0.4017</v>
      </c>
      <c r="G95" s="301">
        <v>0.39</v>
      </c>
      <c r="H95" s="303">
        <f t="shared" si="5"/>
        <v>0.214409984632353</v>
      </c>
      <c r="I95" s="42"/>
      <c r="J95" s="304">
        <v>5.0666313762912599E-2</v>
      </c>
      <c r="K95" s="303">
        <f t="shared" si="6"/>
        <v>0.16374367086944042</v>
      </c>
      <c r="L95" s="42"/>
      <c r="M95" s="170">
        <f t="shared" si="7"/>
        <v>0.36197140655185761</v>
      </c>
      <c r="N95" s="301">
        <v>0.49576240847156899</v>
      </c>
      <c r="O95" s="305">
        <f t="shared" si="8"/>
        <v>0</v>
      </c>
      <c r="P95" s="306">
        <f t="shared" si="9"/>
        <v>0</v>
      </c>
      <c r="Q95" s="101"/>
    </row>
    <row r="96" spans="2:17" ht="14.1" customHeight="1">
      <c r="B96" s="211" t="s">
        <v>967</v>
      </c>
      <c r="C96" s="301">
        <v>0.35189014797142898</v>
      </c>
      <c r="D96" s="302">
        <v>0</v>
      </c>
      <c r="E96" s="302">
        <v>0</v>
      </c>
      <c r="F96" s="301">
        <v>0.1571357494</v>
      </c>
      <c r="G96" s="301">
        <v>0.114706</v>
      </c>
      <c r="H96" s="303">
        <f t="shared" si="5"/>
        <v>0.19475439857142898</v>
      </c>
      <c r="I96" s="42"/>
      <c r="J96" s="304">
        <v>1.2570859952E-2</v>
      </c>
      <c r="K96" s="303">
        <f t="shared" si="6"/>
        <v>0.18218353861942899</v>
      </c>
      <c r="L96" s="42"/>
      <c r="M96" s="170">
        <f t="shared" si="7"/>
        <v>1.0735205854095509</v>
      </c>
      <c r="N96" s="301">
        <v>0.31739882199292602</v>
      </c>
      <c r="O96" s="305">
        <f t="shared" si="8"/>
        <v>0</v>
      </c>
      <c r="P96" s="306">
        <f t="shared" si="9"/>
        <v>0</v>
      </c>
      <c r="Q96" s="101"/>
    </row>
    <row r="97" spans="2:17" ht="14.1" customHeight="1">
      <c r="B97" s="211" t="s">
        <v>968</v>
      </c>
      <c r="C97" s="301">
        <v>0.602946965317391</v>
      </c>
      <c r="D97" s="302">
        <v>0</v>
      </c>
      <c r="E97" s="302">
        <v>0</v>
      </c>
      <c r="F97" s="301">
        <v>0.50587523000000001</v>
      </c>
      <c r="G97" s="301">
        <v>0.49114099999999999</v>
      </c>
      <c r="H97" s="303">
        <f t="shared" si="5"/>
        <v>9.7071735317390995E-2</v>
      </c>
      <c r="I97" s="42"/>
      <c r="J97" s="304">
        <v>4.0470018400000002E-2</v>
      </c>
      <c r="K97" s="303">
        <f t="shared" si="6"/>
        <v>5.6601716917390993E-2</v>
      </c>
      <c r="L97" s="42"/>
      <c r="M97" s="170">
        <f t="shared" si="7"/>
        <v>0.10360063912544681</v>
      </c>
      <c r="N97" s="301">
        <v>0.58968512106299997</v>
      </c>
      <c r="O97" s="305">
        <f t="shared" si="8"/>
        <v>0</v>
      </c>
      <c r="P97" s="306">
        <f t="shared" si="9"/>
        <v>0</v>
      </c>
      <c r="Q97" s="101"/>
    </row>
    <row r="98" spans="2:17" ht="14.1" customHeight="1">
      <c r="B98" s="211" t="s">
        <v>969</v>
      </c>
      <c r="C98" s="301">
        <v>4.2627410000000001</v>
      </c>
      <c r="D98" s="302">
        <v>0</v>
      </c>
      <c r="E98" s="302">
        <v>0</v>
      </c>
      <c r="F98" s="301">
        <v>3.9638643600000001</v>
      </c>
      <c r="G98" s="301">
        <v>3.8484120000000002</v>
      </c>
      <c r="H98" s="303">
        <f t="shared" si="5"/>
        <v>0.29887664000000003</v>
      </c>
      <c r="I98" s="42"/>
      <c r="J98" s="304">
        <v>0.31710914880000002</v>
      </c>
      <c r="K98" s="303">
        <f t="shared" si="6"/>
        <v>-1.8232508799999991E-2</v>
      </c>
      <c r="L98" s="42"/>
      <c r="M98" s="170">
        <f t="shared" si="7"/>
        <v>-4.2589632387402343E-3</v>
      </c>
      <c r="N98" s="301">
        <v>5.4318172698558804</v>
      </c>
      <c r="O98" s="305">
        <f t="shared" si="8"/>
        <v>1.0133269028931441E-3</v>
      </c>
      <c r="P98" s="306">
        <f t="shared" si="9"/>
        <v>1.838050146693136E-6</v>
      </c>
      <c r="Q98" s="101"/>
    </row>
    <row r="99" spans="2:17" ht="14.1" customHeight="1">
      <c r="B99" s="211" t="s">
        <v>970</v>
      </c>
      <c r="C99" s="301">
        <v>6.7817736951648397</v>
      </c>
      <c r="D99" s="302">
        <v>0</v>
      </c>
      <c r="E99" s="302">
        <v>0</v>
      </c>
      <c r="F99" s="301">
        <v>7.0127158600000001</v>
      </c>
      <c r="G99" s="301">
        <v>6.8084619999999996</v>
      </c>
      <c r="H99" s="303">
        <f t="shared" si="5"/>
        <v>-0.23094216483516039</v>
      </c>
      <c r="I99" s="42"/>
      <c r="J99" s="304">
        <v>0.56101726880000002</v>
      </c>
      <c r="K99" s="303">
        <f t="shared" si="6"/>
        <v>-0.79195943363516041</v>
      </c>
      <c r="L99" s="42"/>
      <c r="M99" s="170">
        <f t="shared" si="7"/>
        <v>-0.10456658825535359</v>
      </c>
      <c r="N99" s="301">
        <v>14.4479184875916</v>
      </c>
      <c r="O99" s="305">
        <f t="shared" si="8"/>
        <v>2.6953160916387458E-3</v>
      </c>
      <c r="P99" s="306">
        <f t="shared" si="9"/>
        <v>2.9471048067537362E-3</v>
      </c>
      <c r="Q99" s="101"/>
    </row>
    <row r="100" spans="2:17" ht="14.1" customHeight="1">
      <c r="B100" s="211" t="s">
        <v>971</v>
      </c>
      <c r="C100" s="301">
        <v>0.59699999999999998</v>
      </c>
      <c r="D100" s="302">
        <v>0</v>
      </c>
      <c r="E100" s="302">
        <v>0</v>
      </c>
      <c r="F100" s="301">
        <v>0.67642778000000003</v>
      </c>
      <c r="G100" s="301">
        <v>0.65672600000000003</v>
      </c>
      <c r="H100" s="303">
        <f t="shared" si="5"/>
        <v>-7.9427780000000059E-2</v>
      </c>
      <c r="I100" s="42"/>
      <c r="J100" s="304">
        <v>5.4114222400000002E-2</v>
      </c>
      <c r="K100" s="303">
        <f t="shared" si="6"/>
        <v>-0.13354200240000005</v>
      </c>
      <c r="L100" s="42"/>
      <c r="M100" s="170">
        <f t="shared" si="7"/>
        <v>-0.18279852761550136</v>
      </c>
      <c r="N100" s="301">
        <v>0.99003566002299304</v>
      </c>
      <c r="O100" s="305">
        <f t="shared" si="8"/>
        <v>1.8469505126623807E-4</v>
      </c>
      <c r="P100" s="306">
        <f t="shared" si="9"/>
        <v>6.1716408602619161E-4</v>
      </c>
      <c r="Q100" s="101"/>
    </row>
    <row r="101" spans="2:17" ht="14.1" customHeight="1">
      <c r="B101" s="211" t="s">
        <v>972</v>
      </c>
      <c r="C101" s="301">
        <v>0.58704000000000001</v>
      </c>
      <c r="D101" s="302">
        <v>0</v>
      </c>
      <c r="E101" s="302">
        <v>0</v>
      </c>
      <c r="F101" s="301">
        <v>0.39472998999999998</v>
      </c>
      <c r="G101" s="301">
        <v>0.38323299999999999</v>
      </c>
      <c r="H101" s="303">
        <f t="shared" si="5"/>
        <v>0.19231001000000003</v>
      </c>
      <c r="I101" s="42"/>
      <c r="J101" s="304">
        <v>3.1578399200000003E-2</v>
      </c>
      <c r="K101" s="303">
        <f t="shared" si="6"/>
        <v>0.16073161080000004</v>
      </c>
      <c r="L101" s="42"/>
      <c r="M101" s="170">
        <f t="shared" si="7"/>
        <v>0.37703131083492186</v>
      </c>
      <c r="N101" s="301">
        <v>0.74921617515253502</v>
      </c>
      <c r="O101" s="305">
        <f t="shared" si="8"/>
        <v>0</v>
      </c>
      <c r="P101" s="306">
        <f t="shared" si="9"/>
        <v>0</v>
      </c>
      <c r="Q101" s="101"/>
    </row>
    <row r="102" spans="2:17" ht="14.1" customHeight="1">
      <c r="B102" s="211" t="s">
        <v>973</v>
      </c>
      <c r="C102" s="301">
        <v>0.39800000000000002</v>
      </c>
      <c r="D102" s="302">
        <v>0</v>
      </c>
      <c r="E102" s="302">
        <v>0</v>
      </c>
      <c r="F102" s="301">
        <v>0.32471986000000003</v>
      </c>
      <c r="G102" s="301">
        <v>0.31526199999999999</v>
      </c>
      <c r="H102" s="303">
        <f t="shared" si="5"/>
        <v>7.3280139999999994E-2</v>
      </c>
      <c r="I102" s="42"/>
      <c r="J102" s="304">
        <v>2.59775888E-2</v>
      </c>
      <c r="K102" s="303">
        <f t="shared" si="6"/>
        <v>4.7302551199999994E-2</v>
      </c>
      <c r="L102" s="42"/>
      <c r="M102" s="170">
        <f t="shared" si="7"/>
        <v>0.13488136672182141</v>
      </c>
      <c r="N102" s="301">
        <v>0.86198085457600304</v>
      </c>
      <c r="O102" s="305">
        <f t="shared" si="8"/>
        <v>0</v>
      </c>
      <c r="P102" s="306">
        <f t="shared" si="9"/>
        <v>0</v>
      </c>
      <c r="Q102" s="101"/>
    </row>
    <row r="103" spans="2:17" ht="14.1" customHeight="1">
      <c r="B103" s="211" t="s">
        <v>974</v>
      </c>
      <c r="C103" s="301">
        <v>5.7371999999999999E-2</v>
      </c>
      <c r="D103" s="302">
        <v>0</v>
      </c>
      <c r="E103" s="302">
        <v>0</v>
      </c>
      <c r="F103" s="301">
        <v>1.9920199999999999E-2</v>
      </c>
      <c r="G103" s="301">
        <v>1.934E-2</v>
      </c>
      <c r="H103" s="303">
        <f t="shared" si="5"/>
        <v>3.74518E-2</v>
      </c>
      <c r="I103" s="42"/>
      <c r="J103" s="304">
        <v>1.593616E-3</v>
      </c>
      <c r="K103" s="303">
        <f t="shared" si="6"/>
        <v>3.5858184000000001E-2</v>
      </c>
      <c r="L103" s="42"/>
      <c r="M103" s="170">
        <f t="shared" si="7"/>
        <v>1.6667514493941942</v>
      </c>
      <c r="N103" s="301">
        <v>0.114675945176408</v>
      </c>
      <c r="O103" s="305">
        <f t="shared" si="8"/>
        <v>0</v>
      </c>
      <c r="P103" s="306">
        <f t="shared" si="9"/>
        <v>0</v>
      </c>
      <c r="Q103" s="101"/>
    </row>
    <row r="104" spans="2:17" ht="14.1" customHeight="1">
      <c r="B104" s="211" t="s">
        <v>975</v>
      </c>
      <c r="C104" s="301">
        <v>1.3598554375E-2</v>
      </c>
      <c r="D104" s="302">
        <v>0</v>
      </c>
      <c r="E104" s="302">
        <v>0</v>
      </c>
      <c r="F104" s="301">
        <v>2.2130569999999999E-2</v>
      </c>
      <c r="G104" s="301">
        <v>1.3719E-2</v>
      </c>
      <c r="H104" s="303">
        <f t="shared" si="5"/>
        <v>-8.5320156249999984E-3</v>
      </c>
      <c r="I104" s="42"/>
      <c r="J104" s="304">
        <v>1.7704456E-3</v>
      </c>
      <c r="K104" s="303">
        <f t="shared" si="6"/>
        <v>-1.0302461224999998E-2</v>
      </c>
      <c r="L104" s="42"/>
      <c r="M104" s="170">
        <f t="shared" si="7"/>
        <v>-0.43104700642929999</v>
      </c>
      <c r="N104" s="301">
        <v>6.8805567105845095E-2</v>
      </c>
      <c r="O104" s="305">
        <f t="shared" si="8"/>
        <v>1.2835949508850526E-5</v>
      </c>
      <c r="P104" s="306">
        <f t="shared" si="9"/>
        <v>2.384938951871913E-4</v>
      </c>
      <c r="Q104" s="101"/>
    </row>
    <row r="105" spans="2:17" ht="14.1" customHeight="1">
      <c r="B105" s="211" t="s">
        <v>976</v>
      </c>
      <c r="C105" s="301">
        <v>0.03</v>
      </c>
      <c r="D105" s="302">
        <v>0</v>
      </c>
      <c r="E105" s="302">
        <v>0</v>
      </c>
      <c r="F105" s="301">
        <v>1.79477088E-2</v>
      </c>
      <c r="G105" s="301">
        <v>1.0371999999999999E-2</v>
      </c>
      <c r="H105" s="303">
        <f t="shared" si="5"/>
        <v>1.2052291199999999E-2</v>
      </c>
      <c r="I105" s="42"/>
      <c r="J105" s="304">
        <v>1.4358167039999999E-3</v>
      </c>
      <c r="K105" s="303">
        <f t="shared" si="6"/>
        <v>1.0616474495999999E-2</v>
      </c>
      <c r="L105" s="42"/>
      <c r="M105" s="170">
        <f t="shared" si="7"/>
        <v>0.54770606584489356</v>
      </c>
      <c r="N105" s="301">
        <v>6.0154347892646599E-2</v>
      </c>
      <c r="O105" s="305">
        <f t="shared" si="8"/>
        <v>0</v>
      </c>
      <c r="P105" s="306">
        <f t="shared" si="9"/>
        <v>0</v>
      </c>
      <c r="Q105" s="101"/>
    </row>
    <row r="106" spans="2:17" ht="14.1" customHeight="1">
      <c r="B106" s="211" t="s">
        <v>977</v>
      </c>
      <c r="C106" s="301">
        <v>1.49304664397725E-3</v>
      </c>
      <c r="D106" s="302">
        <v>0</v>
      </c>
      <c r="E106" s="302">
        <v>0</v>
      </c>
      <c r="F106" s="301">
        <v>2.3156975E-2</v>
      </c>
      <c r="G106" s="301">
        <v>1.3225000000000001E-2</v>
      </c>
      <c r="H106" s="303">
        <f t="shared" si="5"/>
        <v>-2.1663928356022748E-2</v>
      </c>
      <c r="I106" s="42"/>
      <c r="J106" s="304">
        <v>2.3704222479634402E-3</v>
      </c>
      <c r="K106" s="303">
        <f t="shared" si="6"/>
        <v>-2.403435060398619E-2</v>
      </c>
      <c r="L106" s="42"/>
      <c r="M106" s="170">
        <f t="shared" si="7"/>
        <v>-0.94151199084362724</v>
      </c>
      <c r="N106" s="301">
        <v>3.8225315058802799E-2</v>
      </c>
      <c r="O106" s="305">
        <f t="shared" si="8"/>
        <v>7.131083060472509E-6</v>
      </c>
      <c r="P106" s="306">
        <f t="shared" si="9"/>
        <v>6.3213117034288603E-4</v>
      </c>
      <c r="Q106" s="101"/>
    </row>
    <row r="107" spans="2:17" ht="14.1" customHeight="1">
      <c r="B107" s="211" t="s">
        <v>978</v>
      </c>
      <c r="C107" s="301">
        <v>1.4999999999999999E-2</v>
      </c>
      <c r="D107" s="302">
        <v>0</v>
      </c>
      <c r="E107" s="302">
        <v>0</v>
      </c>
      <c r="F107" s="301">
        <v>4.0324499999999999E-3</v>
      </c>
      <c r="G107" s="301">
        <v>3.9150000000000001E-3</v>
      </c>
      <c r="H107" s="303">
        <f t="shared" si="5"/>
        <v>1.096755E-2</v>
      </c>
      <c r="I107" s="42"/>
      <c r="J107" s="304">
        <v>3.2259600000000003E-4</v>
      </c>
      <c r="K107" s="303">
        <f t="shared" si="6"/>
        <v>1.0644954E-2</v>
      </c>
      <c r="L107" s="42"/>
      <c r="M107" s="170">
        <f t="shared" si="7"/>
        <v>2.444280496692802</v>
      </c>
      <c r="N107" s="301">
        <v>2.1166727988935801E-2</v>
      </c>
      <c r="O107" s="305">
        <f t="shared" si="8"/>
        <v>0</v>
      </c>
      <c r="P107" s="306">
        <f t="shared" si="9"/>
        <v>0</v>
      </c>
      <c r="Q107" s="101"/>
    </row>
    <row r="108" spans="2:17" ht="14.1" customHeight="1">
      <c r="B108" s="211" t="s">
        <v>979</v>
      </c>
      <c r="C108" s="301">
        <v>1.7</v>
      </c>
      <c r="D108" s="302">
        <v>0</v>
      </c>
      <c r="E108" s="302">
        <v>0</v>
      </c>
      <c r="F108" s="301">
        <v>1.4319716625000001</v>
      </c>
      <c r="G108" s="301">
        <v>1.208925</v>
      </c>
      <c r="H108" s="303">
        <f t="shared" si="5"/>
        <v>0.26802833749999988</v>
      </c>
      <c r="I108" s="42"/>
      <c r="J108" s="304">
        <v>0.11455773299999999</v>
      </c>
      <c r="K108" s="303">
        <f t="shared" si="6"/>
        <v>0.15347060449999989</v>
      </c>
      <c r="L108" s="42"/>
      <c r="M108" s="170">
        <f t="shared" si="7"/>
        <v>9.9235491382549584E-2</v>
      </c>
      <c r="N108" s="301">
        <v>2.8722020559668802</v>
      </c>
      <c r="O108" s="305">
        <f t="shared" si="8"/>
        <v>0</v>
      </c>
      <c r="P108" s="306">
        <f t="shared" si="9"/>
        <v>0</v>
      </c>
      <c r="Q108" s="101"/>
    </row>
    <row r="109" spans="2:17" ht="14.1" customHeight="1">
      <c r="B109" s="211" t="s">
        <v>980</v>
      </c>
      <c r="C109" s="301">
        <v>0.52432632675000002</v>
      </c>
      <c r="D109" s="302">
        <v>0</v>
      </c>
      <c r="E109" s="302">
        <v>0</v>
      </c>
      <c r="F109" s="301">
        <v>0.427984158</v>
      </c>
      <c r="G109" s="301">
        <v>0.29679899999999998</v>
      </c>
      <c r="H109" s="303">
        <f t="shared" si="5"/>
        <v>9.6342168750000012E-2</v>
      </c>
      <c r="I109" s="42"/>
      <c r="J109" s="304">
        <v>3.4238732639999998E-2</v>
      </c>
      <c r="K109" s="303">
        <f t="shared" si="6"/>
        <v>6.2103436110000014E-2</v>
      </c>
      <c r="L109" s="42"/>
      <c r="M109" s="170">
        <f t="shared" si="7"/>
        <v>0.13435820113541058</v>
      </c>
      <c r="N109" s="301">
        <v>0.49487802737157799</v>
      </c>
      <c r="O109" s="305">
        <f t="shared" si="8"/>
        <v>0</v>
      </c>
      <c r="P109" s="306">
        <f t="shared" si="9"/>
        <v>0</v>
      </c>
      <c r="Q109" s="101"/>
    </row>
    <row r="110" spans="2:17" ht="14.1" customHeight="1">
      <c r="B110" s="211" t="s">
        <v>981</v>
      </c>
      <c r="C110" s="301">
        <v>0.84878659074999996</v>
      </c>
      <c r="D110" s="302">
        <v>0</v>
      </c>
      <c r="E110" s="302">
        <v>0</v>
      </c>
      <c r="F110" s="301">
        <v>0.35671062999999997</v>
      </c>
      <c r="G110" s="301">
        <v>0.34632099999999999</v>
      </c>
      <c r="H110" s="303">
        <f t="shared" si="5"/>
        <v>0.49207596074999999</v>
      </c>
      <c r="I110" s="42"/>
      <c r="J110" s="304">
        <v>2.8536850400000001E-2</v>
      </c>
      <c r="K110" s="303">
        <f t="shared" si="6"/>
        <v>0.46353911035000001</v>
      </c>
      <c r="L110" s="42"/>
      <c r="M110" s="170">
        <f t="shared" si="7"/>
        <v>1.2032242491727925</v>
      </c>
      <c r="N110" s="301">
        <v>1.1313770979459601</v>
      </c>
      <c r="O110" s="305">
        <f t="shared" si="8"/>
        <v>0</v>
      </c>
      <c r="P110" s="306">
        <f t="shared" si="9"/>
        <v>0</v>
      </c>
      <c r="Q110" s="101"/>
    </row>
    <row r="111" spans="2:17" ht="14.1" customHeight="1">
      <c r="B111" s="211" t="s">
        <v>982</v>
      </c>
      <c r="C111" s="301">
        <v>5.6562498565565198</v>
      </c>
      <c r="D111" s="302">
        <v>0</v>
      </c>
      <c r="E111" s="302">
        <v>0</v>
      </c>
      <c r="F111" s="301">
        <v>3.44679818</v>
      </c>
      <c r="G111" s="301">
        <v>3.346406</v>
      </c>
      <c r="H111" s="303">
        <f t="shared" si="5"/>
        <v>2.2094516765565198</v>
      </c>
      <c r="I111" s="42"/>
      <c r="J111" s="304">
        <v>0.27574385439999999</v>
      </c>
      <c r="K111" s="303">
        <f t="shared" si="6"/>
        <v>1.9337078221565198</v>
      </c>
      <c r="L111" s="42"/>
      <c r="M111" s="170">
        <f t="shared" si="7"/>
        <v>0.51945896225942689</v>
      </c>
      <c r="N111" s="301">
        <v>8.42134552648211</v>
      </c>
      <c r="O111" s="305">
        <f t="shared" si="8"/>
        <v>0</v>
      </c>
      <c r="P111" s="306">
        <f t="shared" si="9"/>
        <v>0</v>
      </c>
      <c r="Q111" s="101"/>
    </row>
    <row r="112" spans="2:17" ht="14.1" customHeight="1">
      <c r="B112" s="211" t="s">
        <v>983</v>
      </c>
      <c r="C112" s="301">
        <v>2.0833365835375002</v>
      </c>
      <c r="D112" s="302">
        <v>0</v>
      </c>
      <c r="E112" s="302">
        <v>0</v>
      </c>
      <c r="F112" s="301">
        <v>1.78227183</v>
      </c>
      <c r="G112" s="301">
        <v>1.730361</v>
      </c>
      <c r="H112" s="303">
        <f t="shared" si="5"/>
        <v>0.30106475353750017</v>
      </c>
      <c r="I112" s="42"/>
      <c r="J112" s="304">
        <v>0.14258174639999999</v>
      </c>
      <c r="K112" s="303">
        <f t="shared" si="6"/>
        <v>0.15848300713750019</v>
      </c>
      <c r="L112" s="42"/>
      <c r="M112" s="170">
        <f t="shared" si="7"/>
        <v>8.233509763059825E-2</v>
      </c>
      <c r="N112" s="301">
        <v>5.1248270282150097</v>
      </c>
      <c r="O112" s="305">
        <f t="shared" si="8"/>
        <v>0</v>
      </c>
      <c r="P112" s="306">
        <f t="shared" si="9"/>
        <v>0</v>
      </c>
      <c r="Q112" s="101"/>
    </row>
    <row r="113" spans="2:17" ht="14.1" customHeight="1">
      <c r="B113" s="211" t="s">
        <v>984</v>
      </c>
      <c r="C113" s="301">
        <v>2.9849999999999998E-3</v>
      </c>
      <c r="D113" s="302">
        <v>0</v>
      </c>
      <c r="E113" s="302">
        <v>0</v>
      </c>
      <c r="F113" s="301">
        <v>1.85297E-3</v>
      </c>
      <c r="G113" s="301">
        <v>1.799E-3</v>
      </c>
      <c r="H113" s="303">
        <f t="shared" si="5"/>
        <v>1.1320299999999998E-3</v>
      </c>
      <c r="I113" s="42"/>
      <c r="J113" s="304">
        <v>1.482376E-4</v>
      </c>
      <c r="K113" s="303">
        <f t="shared" si="6"/>
        <v>9.8379239999999975E-4</v>
      </c>
      <c r="L113" s="42"/>
      <c r="M113" s="170">
        <f t="shared" si="7"/>
        <v>0.4915993722990058</v>
      </c>
      <c r="N113" s="301">
        <v>1.59124767643594E-2</v>
      </c>
      <c r="O113" s="305">
        <f t="shared" si="8"/>
        <v>0</v>
      </c>
      <c r="P113" s="306">
        <f t="shared" si="9"/>
        <v>0</v>
      </c>
      <c r="Q113" s="101"/>
    </row>
    <row r="114" spans="2:17" ht="14.1" customHeight="1">
      <c r="B114" s="211" t="s">
        <v>985</v>
      </c>
      <c r="C114" s="301">
        <v>1.2E-2</v>
      </c>
      <c r="D114" s="302">
        <v>0</v>
      </c>
      <c r="E114" s="302">
        <v>0</v>
      </c>
      <c r="F114" s="301">
        <v>1.7968391199999999E-2</v>
      </c>
      <c r="G114" s="301">
        <v>9.4809999999999998E-3</v>
      </c>
      <c r="H114" s="303">
        <f t="shared" si="5"/>
        <v>-5.9683911999999992E-3</v>
      </c>
      <c r="I114" s="42"/>
      <c r="J114" s="304">
        <v>1.437471296E-3</v>
      </c>
      <c r="K114" s="303">
        <f t="shared" si="6"/>
        <v>-7.4058624959999989E-3</v>
      </c>
      <c r="L114" s="42"/>
      <c r="M114" s="170">
        <f t="shared" si="7"/>
        <v>-0.38163016446841874</v>
      </c>
      <c r="N114" s="301">
        <v>2.7051210499411001E-2</v>
      </c>
      <c r="O114" s="305">
        <f t="shared" si="8"/>
        <v>5.0465098498436697E-6</v>
      </c>
      <c r="P114" s="306">
        <f t="shared" si="9"/>
        <v>7.3498168029087734E-5</v>
      </c>
      <c r="Q114" s="101"/>
    </row>
    <row r="115" spans="2:17" ht="14.1" customHeight="1">
      <c r="B115" s="211" t="s">
        <v>986</v>
      </c>
      <c r="C115" s="301">
        <v>0.61599999999999999</v>
      </c>
      <c r="D115" s="302">
        <v>0</v>
      </c>
      <c r="E115" s="302">
        <v>0</v>
      </c>
      <c r="F115" s="301">
        <v>0.52728184359999997</v>
      </c>
      <c r="G115" s="301">
        <v>0.433834</v>
      </c>
      <c r="H115" s="303">
        <f t="shared" si="5"/>
        <v>8.8718156400000026E-2</v>
      </c>
      <c r="I115" s="42"/>
      <c r="J115" s="304">
        <v>4.5075496782900598E-2</v>
      </c>
      <c r="K115" s="303">
        <f t="shared" si="6"/>
        <v>4.3642659617099427E-2</v>
      </c>
      <c r="L115" s="42"/>
      <c r="M115" s="170">
        <f t="shared" si="7"/>
        <v>7.6250720551435558E-2</v>
      </c>
      <c r="N115" s="301">
        <v>1.01998976059544</v>
      </c>
      <c r="O115" s="305">
        <f t="shared" si="8"/>
        <v>0</v>
      </c>
      <c r="P115" s="306">
        <f t="shared" si="9"/>
        <v>0</v>
      </c>
      <c r="Q115" s="101"/>
    </row>
    <row r="116" spans="2:17" ht="14.1" customHeight="1">
      <c r="B116" s="211" t="s">
        <v>987</v>
      </c>
      <c r="C116" s="301">
        <v>3.0000000000000001E-3</v>
      </c>
      <c r="D116" s="302">
        <v>0</v>
      </c>
      <c r="E116" s="302">
        <v>0</v>
      </c>
      <c r="F116" s="301">
        <v>2.8732879999999999E-3</v>
      </c>
      <c r="G116" s="301">
        <v>1.268E-3</v>
      </c>
      <c r="H116" s="303">
        <f t="shared" si="5"/>
        <v>1.2671200000000018E-4</v>
      </c>
      <c r="I116" s="42"/>
      <c r="J116" s="304">
        <v>2.2986303999999999E-4</v>
      </c>
      <c r="K116" s="303">
        <f t="shared" si="6"/>
        <v>-1.0315103999999982E-4</v>
      </c>
      <c r="L116" s="42"/>
      <c r="M116" s="170">
        <f t="shared" si="7"/>
        <v>-3.3240740998543149E-2</v>
      </c>
      <c r="N116" s="301">
        <v>1.1138733735051601E-2</v>
      </c>
      <c r="O116" s="305">
        <f t="shared" si="8"/>
        <v>2.0779746440532777E-6</v>
      </c>
      <c r="P116" s="306">
        <f t="shared" si="9"/>
        <v>2.2960515625370014E-7</v>
      </c>
      <c r="Q116" s="101"/>
    </row>
    <row r="117" spans="2:17" ht="14.1" customHeight="1">
      <c r="B117" s="211" t="s">
        <v>988</v>
      </c>
      <c r="C117" s="301">
        <v>1</v>
      </c>
      <c r="D117" s="302">
        <v>0</v>
      </c>
      <c r="E117" s="302">
        <v>0</v>
      </c>
      <c r="F117" s="301">
        <v>1.23442747</v>
      </c>
      <c r="G117" s="301">
        <v>1.015949</v>
      </c>
      <c r="H117" s="303">
        <f t="shared" si="5"/>
        <v>-0.23442746999999997</v>
      </c>
      <c r="I117" s="42"/>
      <c r="J117" s="304">
        <v>0.152465936723582</v>
      </c>
      <c r="K117" s="303">
        <f t="shared" si="6"/>
        <v>-0.38689340672358197</v>
      </c>
      <c r="L117" s="42"/>
      <c r="M117" s="170">
        <f t="shared" si="7"/>
        <v>-0.27896405365253324</v>
      </c>
      <c r="N117" s="301">
        <v>1.67717505096348</v>
      </c>
      <c r="O117" s="305">
        <f t="shared" si="8"/>
        <v>3.128836106903071E-4</v>
      </c>
      <c r="P117" s="306">
        <f t="shared" si="9"/>
        <v>2.4348897705207106E-3</v>
      </c>
      <c r="Q117" s="101"/>
    </row>
    <row r="118" spans="2:17" ht="14.1" customHeight="1">
      <c r="B118" s="211" t="s">
        <v>989</v>
      </c>
      <c r="C118" s="301">
        <v>1.2513000000000001</v>
      </c>
      <c r="D118" s="302">
        <v>0</v>
      </c>
      <c r="E118" s="302">
        <v>0</v>
      </c>
      <c r="F118" s="301">
        <v>0.77465476</v>
      </c>
      <c r="G118" s="301">
        <v>0.75209199999999998</v>
      </c>
      <c r="H118" s="303">
        <f t="shared" si="5"/>
        <v>0.47664524000000008</v>
      </c>
      <c r="I118" s="42"/>
      <c r="J118" s="304">
        <v>6.1972380799999997E-2</v>
      </c>
      <c r="K118" s="303">
        <f t="shared" si="6"/>
        <v>0.41467285920000008</v>
      </c>
      <c r="L118" s="42"/>
      <c r="M118" s="170">
        <f t="shared" si="7"/>
        <v>0.49564834676948372</v>
      </c>
      <c r="N118" s="301">
        <v>1.4610351157867301</v>
      </c>
      <c r="O118" s="305">
        <f t="shared" si="8"/>
        <v>0</v>
      </c>
      <c r="P118" s="306">
        <f t="shared" si="9"/>
        <v>0</v>
      </c>
      <c r="Q118" s="101"/>
    </row>
    <row r="119" spans="2:17" ht="14.1" customHeight="1">
      <c r="B119" s="211" t="s">
        <v>990</v>
      </c>
      <c r="C119" s="301">
        <v>0.337485666431461</v>
      </c>
      <c r="D119" s="302">
        <v>0</v>
      </c>
      <c r="E119" s="302">
        <v>0</v>
      </c>
      <c r="F119" s="301">
        <v>1.0122239716000001</v>
      </c>
      <c r="G119" s="301">
        <v>0.80552599999999996</v>
      </c>
      <c r="H119" s="303">
        <f t="shared" si="5"/>
        <v>-0.67473830516853917</v>
      </c>
      <c r="I119" s="42"/>
      <c r="J119" s="304">
        <v>0.105580873043872</v>
      </c>
      <c r="K119" s="303">
        <f t="shared" si="6"/>
        <v>-0.78031917821241115</v>
      </c>
      <c r="L119" s="42"/>
      <c r="M119" s="170">
        <f t="shared" si="7"/>
        <v>-0.69808176440764802</v>
      </c>
      <c r="N119" s="301">
        <v>1.4814515867618601</v>
      </c>
      <c r="O119" s="305">
        <f t="shared" si="8"/>
        <v>2.7637062765908542E-4</v>
      </c>
      <c r="P119" s="306">
        <f t="shared" si="9"/>
        <v>1.3468042292947426E-2</v>
      </c>
      <c r="Q119" s="101"/>
    </row>
    <row r="120" spans="2:17" ht="14.1" customHeight="1">
      <c r="B120" s="211" t="s">
        <v>991</v>
      </c>
      <c r="C120" s="301">
        <v>119.29778104716</v>
      </c>
      <c r="D120" s="302">
        <v>0</v>
      </c>
      <c r="E120" s="302">
        <v>0</v>
      </c>
      <c r="F120" s="301">
        <v>134.81313825999999</v>
      </c>
      <c r="G120" s="301">
        <v>130.88654199999999</v>
      </c>
      <c r="H120" s="303">
        <f t="shared" si="5"/>
        <v>-15.515357212839987</v>
      </c>
      <c r="I120" s="42"/>
      <c r="J120" s="304">
        <v>10.785051060800001</v>
      </c>
      <c r="K120" s="303">
        <f t="shared" si="6"/>
        <v>-26.300408273639988</v>
      </c>
      <c r="L120" s="42"/>
      <c r="M120" s="170">
        <f t="shared" si="7"/>
        <v>-0.18063691860680814</v>
      </c>
      <c r="N120" s="301">
        <v>375.46525705100299</v>
      </c>
      <c r="O120" s="305">
        <f t="shared" si="8"/>
        <v>7.0044522333787163E-2</v>
      </c>
      <c r="P120" s="306">
        <f t="shared" si="9"/>
        <v>0.22855314956962652</v>
      </c>
      <c r="Q120" s="101"/>
    </row>
    <row r="121" spans="2:17" ht="14.1" customHeight="1">
      <c r="B121" s="211" t="s">
        <v>992</v>
      </c>
      <c r="C121" s="301">
        <v>12.9451605559263</v>
      </c>
      <c r="D121" s="302">
        <v>0</v>
      </c>
      <c r="E121" s="302">
        <v>0</v>
      </c>
      <c r="F121" s="301">
        <v>11.59081042</v>
      </c>
      <c r="G121" s="301">
        <v>11.253214</v>
      </c>
      <c r="H121" s="303">
        <f t="shared" si="5"/>
        <v>1.3543501359262997</v>
      </c>
      <c r="I121" s="42"/>
      <c r="J121" s="304">
        <v>1.0173092963267401</v>
      </c>
      <c r="K121" s="303">
        <f t="shared" si="6"/>
        <v>0.33704083959955966</v>
      </c>
      <c r="L121" s="42"/>
      <c r="M121" s="170">
        <f t="shared" si="7"/>
        <v>2.6732046267225119E-2</v>
      </c>
      <c r="N121" s="301">
        <v>33.259254412074696</v>
      </c>
      <c r="O121" s="305">
        <f t="shared" si="8"/>
        <v>0</v>
      </c>
      <c r="P121" s="306">
        <f t="shared" si="9"/>
        <v>0</v>
      </c>
      <c r="Q121" s="101"/>
    </row>
    <row r="122" spans="2:17" ht="14.1" customHeight="1">
      <c r="B122" s="211" t="s">
        <v>993</v>
      </c>
      <c r="C122" s="301">
        <v>18.7072792212909</v>
      </c>
      <c r="D122" s="302">
        <v>0</v>
      </c>
      <c r="E122" s="302">
        <v>0</v>
      </c>
      <c r="F122" s="301">
        <v>14.8329007</v>
      </c>
      <c r="G122" s="301">
        <v>12.37369</v>
      </c>
      <c r="H122" s="303">
        <f t="shared" si="5"/>
        <v>3.8743785212909003</v>
      </c>
      <c r="I122" s="42"/>
      <c r="J122" s="304">
        <v>1.1866320560000001</v>
      </c>
      <c r="K122" s="303">
        <f t="shared" si="6"/>
        <v>2.6877464652909002</v>
      </c>
      <c r="L122" s="42"/>
      <c r="M122" s="170">
        <f t="shared" si="7"/>
        <v>0.16777932953657618</v>
      </c>
      <c r="N122" s="301">
        <v>35.382684392262703</v>
      </c>
      <c r="O122" s="305">
        <f t="shared" si="8"/>
        <v>0</v>
      </c>
      <c r="P122" s="306">
        <f t="shared" si="9"/>
        <v>0</v>
      </c>
      <c r="Q122" s="101"/>
    </row>
    <row r="123" spans="2:17" ht="14.1" customHeight="1">
      <c r="B123" s="211" t="s">
        <v>994</v>
      </c>
      <c r="C123" s="301">
        <v>1.94</v>
      </c>
      <c r="D123" s="302">
        <v>0</v>
      </c>
      <c r="E123" s="302">
        <v>0</v>
      </c>
      <c r="F123" s="301">
        <v>1.80392449</v>
      </c>
      <c r="G123" s="301">
        <v>1.7513829999999999</v>
      </c>
      <c r="H123" s="303">
        <f t="shared" si="5"/>
        <v>0.13607550999999996</v>
      </c>
      <c r="I123" s="42"/>
      <c r="J123" s="304">
        <v>0.14431395920000001</v>
      </c>
      <c r="K123" s="303">
        <f t="shared" si="6"/>
        <v>-8.2384492000000531E-3</v>
      </c>
      <c r="L123" s="42"/>
      <c r="M123" s="170">
        <f t="shared" si="7"/>
        <v>-4.2286657484780603E-3</v>
      </c>
      <c r="N123" s="301">
        <v>4.3914681040703201</v>
      </c>
      <c r="O123" s="305">
        <f t="shared" si="8"/>
        <v>8.1924566898578194E-4</v>
      </c>
      <c r="P123" s="306">
        <f t="shared" si="9"/>
        <v>1.4649434834094447E-6</v>
      </c>
      <c r="Q123" s="101"/>
    </row>
    <row r="124" spans="2:17" ht="14.1" customHeight="1">
      <c r="B124" s="211" t="s">
        <v>995</v>
      </c>
      <c r="C124" s="301">
        <v>6.31487101774783</v>
      </c>
      <c r="D124" s="302">
        <v>0</v>
      </c>
      <c r="E124" s="302">
        <v>0</v>
      </c>
      <c r="F124" s="301">
        <v>7.48892297</v>
      </c>
      <c r="G124" s="301">
        <v>7.2707990000000002</v>
      </c>
      <c r="H124" s="303">
        <f t="shared" si="5"/>
        <v>-1.17405195225217</v>
      </c>
      <c r="I124" s="42"/>
      <c r="J124" s="304">
        <v>0.59911383760000003</v>
      </c>
      <c r="K124" s="303">
        <f t="shared" si="6"/>
        <v>-1.77316578985217</v>
      </c>
      <c r="L124" s="42"/>
      <c r="M124" s="170">
        <f t="shared" si="7"/>
        <v>-0.21923315039639757</v>
      </c>
      <c r="N124" s="301">
        <v>18.220593835244799</v>
      </c>
      <c r="O124" s="305">
        <f t="shared" si="8"/>
        <v>3.3991235350287114E-3</v>
      </c>
      <c r="P124" s="306">
        <f t="shared" si="9"/>
        <v>1.6337266670265627E-2</v>
      </c>
      <c r="Q124" s="101"/>
    </row>
    <row r="125" spans="2:17" ht="14.1" customHeight="1">
      <c r="B125" s="211" t="s">
        <v>996</v>
      </c>
      <c r="C125" s="301">
        <v>0.45</v>
      </c>
      <c r="D125" s="302">
        <v>0</v>
      </c>
      <c r="E125" s="302">
        <v>0</v>
      </c>
      <c r="F125" s="301">
        <v>0.3527607036</v>
      </c>
      <c r="G125" s="301">
        <v>0.27844400000000002</v>
      </c>
      <c r="H125" s="303">
        <f t="shared" si="5"/>
        <v>9.7239296400000008E-2</v>
      </c>
      <c r="I125" s="42"/>
      <c r="J125" s="304">
        <v>2.8220856288000001E-2</v>
      </c>
      <c r="K125" s="303">
        <f t="shared" si="6"/>
        <v>6.9018440112000007E-2</v>
      </c>
      <c r="L125" s="42"/>
      <c r="M125" s="170">
        <f t="shared" si="7"/>
        <v>0.18115952943310401</v>
      </c>
      <c r="N125" s="301">
        <v>0.79327451373647695</v>
      </c>
      <c r="O125" s="305">
        <f t="shared" si="8"/>
        <v>0</v>
      </c>
      <c r="P125" s="306">
        <f t="shared" si="9"/>
        <v>0</v>
      </c>
      <c r="Q125" s="101"/>
    </row>
    <row r="126" spans="2:17" ht="14.1" customHeight="1">
      <c r="B126" s="211" t="s">
        <v>997</v>
      </c>
      <c r="C126" s="301">
        <v>17.296468146540398</v>
      </c>
      <c r="D126" s="302">
        <v>0</v>
      </c>
      <c r="E126" s="302">
        <v>0</v>
      </c>
      <c r="F126" s="301">
        <v>17.237349729999998</v>
      </c>
      <c r="G126" s="301">
        <v>16.735291</v>
      </c>
      <c r="H126" s="303">
        <f t="shared" si="5"/>
        <v>5.9118416540400176E-2</v>
      </c>
      <c r="I126" s="42"/>
      <c r="J126" s="304">
        <v>1.42949860266697</v>
      </c>
      <c r="K126" s="303">
        <f t="shared" si="6"/>
        <v>-1.3703801861265699</v>
      </c>
      <c r="L126" s="42"/>
      <c r="M126" s="170">
        <f t="shared" si="7"/>
        <v>-7.3412509798368358E-2</v>
      </c>
      <c r="N126" s="301">
        <v>26.3753545312337</v>
      </c>
      <c r="O126" s="305">
        <f t="shared" si="8"/>
        <v>4.9204262573716564E-3</v>
      </c>
      <c r="P126" s="306">
        <f t="shared" si="9"/>
        <v>2.6518128516913363E-3</v>
      </c>
      <c r="Q126" s="101"/>
    </row>
    <row r="127" spans="2:17" ht="14.1" customHeight="1">
      <c r="B127" s="211" t="s">
        <v>998</v>
      </c>
      <c r="C127" s="301">
        <v>29.9859971402553</v>
      </c>
      <c r="D127" s="302">
        <v>0</v>
      </c>
      <c r="E127" s="302">
        <v>0</v>
      </c>
      <c r="F127" s="301">
        <v>32.180937870000001</v>
      </c>
      <c r="G127" s="301">
        <v>31.243628999999999</v>
      </c>
      <c r="H127" s="303">
        <f t="shared" si="5"/>
        <v>-2.194940729744701</v>
      </c>
      <c r="I127" s="42"/>
      <c r="J127" s="304">
        <v>2.5744750295999999</v>
      </c>
      <c r="K127" s="303">
        <f t="shared" si="6"/>
        <v>-4.7694157593447013</v>
      </c>
      <c r="L127" s="42"/>
      <c r="M127" s="170">
        <f t="shared" si="7"/>
        <v>-0.13722799879035799</v>
      </c>
      <c r="N127" s="301">
        <v>47.013764952202301</v>
      </c>
      <c r="O127" s="305">
        <f t="shared" si="8"/>
        <v>8.7706029981427219E-3</v>
      </c>
      <c r="P127" s="306">
        <f t="shared" si="9"/>
        <v>1.6516381780188372E-2</v>
      </c>
      <c r="Q127" s="101"/>
    </row>
    <row r="128" spans="2:17" ht="14.1" customHeight="1">
      <c r="B128" s="211" t="s">
        <v>999</v>
      </c>
      <c r="C128" s="301">
        <v>0.1</v>
      </c>
      <c r="D128" s="302">
        <v>0</v>
      </c>
      <c r="E128" s="302">
        <v>0</v>
      </c>
      <c r="F128" s="301">
        <v>3.8681856000000001E-2</v>
      </c>
      <c r="G128" s="301">
        <v>2.3472E-2</v>
      </c>
      <c r="H128" s="303">
        <f t="shared" si="5"/>
        <v>6.1318144000000005E-2</v>
      </c>
      <c r="I128" s="42"/>
      <c r="J128" s="304">
        <v>3.0945484800000002E-3</v>
      </c>
      <c r="K128" s="303">
        <f t="shared" si="6"/>
        <v>5.8223595520000004E-2</v>
      </c>
      <c r="L128" s="42"/>
      <c r="M128" s="170">
        <f t="shared" si="7"/>
        <v>1.3936957056195183</v>
      </c>
      <c r="N128" s="301">
        <v>7.6385372886178096E-2</v>
      </c>
      <c r="O128" s="305">
        <f t="shared" si="8"/>
        <v>0</v>
      </c>
      <c r="P128" s="306">
        <f t="shared" si="9"/>
        <v>0</v>
      </c>
      <c r="Q128" s="101"/>
    </row>
    <row r="129" spans="2:17" ht="14.1" customHeight="1">
      <c r="B129" s="211" t="s">
        <v>1000</v>
      </c>
      <c r="C129" s="301">
        <v>14.6423767084425</v>
      </c>
      <c r="D129" s="302">
        <v>0</v>
      </c>
      <c r="E129" s="302">
        <v>0</v>
      </c>
      <c r="F129" s="301">
        <v>12.96083608</v>
      </c>
      <c r="G129" s="301">
        <v>12.583335999999999</v>
      </c>
      <c r="H129" s="303">
        <f t="shared" si="5"/>
        <v>1.6815406284424999</v>
      </c>
      <c r="I129" s="42"/>
      <c r="J129" s="304">
        <v>1.0368668863999999</v>
      </c>
      <c r="K129" s="303">
        <f t="shared" si="6"/>
        <v>0.64467374204249994</v>
      </c>
      <c r="L129" s="42"/>
      <c r="M129" s="170">
        <f t="shared" si="7"/>
        <v>4.6055680963510287E-2</v>
      </c>
      <c r="N129" s="301">
        <v>20.714317735845398</v>
      </c>
      <c r="O129" s="305">
        <f t="shared" si="8"/>
        <v>0</v>
      </c>
      <c r="P129" s="306">
        <f t="shared" si="9"/>
        <v>0</v>
      </c>
      <c r="Q129" s="101"/>
    </row>
    <row r="130" spans="2:17" ht="14.1" customHeight="1">
      <c r="B130" s="211" t="s">
        <v>1001</v>
      </c>
      <c r="C130" s="301">
        <v>17.880438158488499</v>
      </c>
      <c r="D130" s="302">
        <v>0</v>
      </c>
      <c r="E130" s="302">
        <v>0</v>
      </c>
      <c r="F130" s="301">
        <v>15.795934770000001</v>
      </c>
      <c r="G130" s="301">
        <v>15.335858999999999</v>
      </c>
      <c r="H130" s="303">
        <f t="shared" si="5"/>
        <v>2.084503388488498</v>
      </c>
      <c r="I130" s="42"/>
      <c r="J130" s="304">
        <v>1.3872202395002899</v>
      </c>
      <c r="K130" s="303">
        <f t="shared" si="6"/>
        <v>0.69728314898820809</v>
      </c>
      <c r="L130" s="42"/>
      <c r="M130" s="170">
        <f t="shared" si="7"/>
        <v>4.0579459860700287E-2</v>
      </c>
      <c r="N130" s="301">
        <v>36.3006191068758</v>
      </c>
      <c r="O130" s="305">
        <f t="shared" si="8"/>
        <v>0</v>
      </c>
      <c r="P130" s="306">
        <f t="shared" si="9"/>
        <v>0</v>
      </c>
      <c r="Q130" s="101"/>
    </row>
    <row r="131" spans="2:17" ht="14.1" customHeight="1">
      <c r="B131" s="211" t="s">
        <v>1002</v>
      </c>
      <c r="C131" s="301">
        <v>0.4</v>
      </c>
      <c r="D131" s="302">
        <v>0</v>
      </c>
      <c r="E131" s="302">
        <v>0</v>
      </c>
      <c r="F131" s="301">
        <v>0.22874953000000001</v>
      </c>
      <c r="G131" s="301">
        <v>0.15995100000000001</v>
      </c>
      <c r="H131" s="303">
        <f t="shared" si="5"/>
        <v>0.17125047000000002</v>
      </c>
      <c r="I131" s="42"/>
      <c r="J131" s="304">
        <v>1.8299962400000001E-2</v>
      </c>
      <c r="K131" s="303">
        <f t="shared" si="6"/>
        <v>0.15295050760000001</v>
      </c>
      <c r="L131" s="42"/>
      <c r="M131" s="170">
        <f t="shared" si="7"/>
        <v>0.61910877093548722</v>
      </c>
      <c r="N131" s="301">
        <v>0.135385731961949</v>
      </c>
      <c r="O131" s="305">
        <f t="shared" si="8"/>
        <v>0</v>
      </c>
      <c r="P131" s="306">
        <f t="shared" si="9"/>
        <v>0</v>
      </c>
      <c r="Q131" s="101"/>
    </row>
    <row r="132" spans="2:17" ht="14.1" customHeight="1">
      <c r="B132" s="211" t="s">
        <v>1003</v>
      </c>
      <c r="C132" s="301">
        <v>0.4</v>
      </c>
      <c r="D132" s="302">
        <v>0</v>
      </c>
      <c r="E132" s="302">
        <v>0</v>
      </c>
      <c r="F132" s="301">
        <v>0.36906589200000001</v>
      </c>
      <c r="G132" s="301">
        <v>0.27562799999999998</v>
      </c>
      <c r="H132" s="303">
        <f t="shared" si="5"/>
        <v>3.0934108000000016E-2</v>
      </c>
      <c r="I132" s="42"/>
      <c r="J132" s="304">
        <v>2.9525271360000001E-2</v>
      </c>
      <c r="K132" s="303">
        <f t="shared" si="6"/>
        <v>1.4088366400000149E-3</v>
      </c>
      <c r="L132" s="42"/>
      <c r="M132" s="170">
        <f t="shared" si="7"/>
        <v>3.5345405756714689E-3</v>
      </c>
      <c r="N132" s="301">
        <v>0.92388236686606096</v>
      </c>
      <c r="O132" s="305">
        <f t="shared" si="8"/>
        <v>0</v>
      </c>
      <c r="P132" s="306">
        <f t="shared" si="9"/>
        <v>0</v>
      </c>
      <c r="Q132" s="101"/>
    </row>
    <row r="133" spans="2:17" ht="14.1" customHeight="1">
      <c r="B133" s="211" t="s">
        <v>1004</v>
      </c>
      <c r="C133" s="301">
        <v>0.201295605454546</v>
      </c>
      <c r="D133" s="302">
        <v>0</v>
      </c>
      <c r="E133" s="302">
        <v>0</v>
      </c>
      <c r="F133" s="301">
        <v>0.24198826000000001</v>
      </c>
      <c r="G133" s="301">
        <v>0.18154200000000001</v>
      </c>
      <c r="H133" s="303">
        <f t="shared" si="5"/>
        <v>-4.069265454545401E-2</v>
      </c>
      <c r="I133" s="42"/>
      <c r="J133" s="304">
        <v>1.9359060800000001E-2</v>
      </c>
      <c r="K133" s="303">
        <f t="shared" si="6"/>
        <v>-6.0051715345454011E-2</v>
      </c>
      <c r="L133" s="42"/>
      <c r="M133" s="170">
        <f t="shared" si="7"/>
        <v>-0.22977742860203068</v>
      </c>
      <c r="N133" s="301">
        <v>0.34481053609058898</v>
      </c>
      <c r="O133" s="305">
        <f t="shared" si="8"/>
        <v>6.4325763416351407E-5</v>
      </c>
      <c r="P133" s="306">
        <f t="shared" si="9"/>
        <v>3.3962502167554577E-4</v>
      </c>
      <c r="Q133" s="101"/>
    </row>
    <row r="134" spans="2:17" ht="14.1" customHeight="1">
      <c r="B134" s="211" t="s">
        <v>1005</v>
      </c>
      <c r="C134" s="301">
        <v>0.101690154507042</v>
      </c>
      <c r="D134" s="302">
        <v>0</v>
      </c>
      <c r="E134" s="302">
        <v>0</v>
      </c>
      <c r="F134" s="301">
        <v>0.10687482</v>
      </c>
      <c r="G134" s="301">
        <v>7.2693999999999995E-2</v>
      </c>
      <c r="H134" s="303">
        <f t="shared" si="5"/>
        <v>-5.1846654929579988E-3</v>
      </c>
      <c r="I134" s="42"/>
      <c r="J134" s="304">
        <v>8.5499856000000006E-3</v>
      </c>
      <c r="K134" s="303">
        <f t="shared" si="6"/>
        <v>-1.3734651092957999E-2</v>
      </c>
      <c r="L134" s="42"/>
      <c r="M134" s="170">
        <f t="shared" si="7"/>
        <v>-0.11899219601508257</v>
      </c>
      <c r="N134" s="301">
        <v>0.230578824747695</v>
      </c>
      <c r="O134" s="305">
        <f t="shared" si="8"/>
        <v>4.3015387806026503E-5</v>
      </c>
      <c r="P134" s="306">
        <f t="shared" si="9"/>
        <v>6.0906101477871017E-5</v>
      </c>
      <c r="Q134" s="101"/>
    </row>
    <row r="135" spans="2:17" ht="14.1" customHeight="1">
      <c r="B135" s="211" t="s">
        <v>1006</v>
      </c>
      <c r="C135" s="301">
        <v>0.1</v>
      </c>
      <c r="D135" s="302">
        <v>0</v>
      </c>
      <c r="E135" s="302">
        <v>0</v>
      </c>
      <c r="F135" s="301">
        <v>5.7093270799999998E-2</v>
      </c>
      <c r="G135" s="301">
        <v>3.7966E-2</v>
      </c>
      <c r="H135" s="303">
        <f t="shared" si="5"/>
        <v>4.2906729200000007E-2</v>
      </c>
      <c r="I135" s="42"/>
      <c r="J135" s="304">
        <v>4.567461664E-3</v>
      </c>
      <c r="K135" s="303">
        <f t="shared" si="6"/>
        <v>3.8339267536000005E-2</v>
      </c>
      <c r="L135" s="42"/>
      <c r="M135" s="170">
        <f t="shared" si="7"/>
        <v>0.62177768579677517</v>
      </c>
      <c r="N135" s="301">
        <v>6.1346659795258301E-2</v>
      </c>
      <c r="O135" s="305">
        <f t="shared" si="8"/>
        <v>0</v>
      </c>
      <c r="P135" s="306">
        <f t="shared" si="9"/>
        <v>0</v>
      </c>
      <c r="Q135" s="101"/>
    </row>
    <row r="136" spans="2:17" ht="14.1" customHeight="1">
      <c r="B136" s="211" t="s">
        <v>1007</v>
      </c>
      <c r="C136" s="301">
        <v>0.1</v>
      </c>
      <c r="D136" s="302">
        <v>0</v>
      </c>
      <c r="E136" s="302">
        <v>0</v>
      </c>
      <c r="F136" s="301">
        <v>0.111956468</v>
      </c>
      <c r="G136" s="301">
        <v>8.3612000000000006E-2</v>
      </c>
      <c r="H136" s="303">
        <f t="shared" si="5"/>
        <v>-1.1956467999999998E-2</v>
      </c>
      <c r="I136" s="42"/>
      <c r="J136" s="304">
        <v>8.9565174400000006E-3</v>
      </c>
      <c r="K136" s="303">
        <f t="shared" si="6"/>
        <v>-2.0912985439999997E-2</v>
      </c>
      <c r="L136" s="42"/>
      <c r="M136" s="170">
        <f t="shared" si="7"/>
        <v>-0.17295897015443004</v>
      </c>
      <c r="N136" s="301">
        <v>0.217886412376262</v>
      </c>
      <c r="O136" s="305">
        <f t="shared" si="8"/>
        <v>4.0647568293768115E-5</v>
      </c>
      <c r="P136" s="306">
        <f t="shared" si="9"/>
        <v>1.2159640937386015E-4</v>
      </c>
      <c r="Q136" s="101"/>
    </row>
    <row r="137" spans="2:17" ht="14.1" customHeight="1">
      <c r="B137" s="211" t="s">
        <v>1008</v>
      </c>
      <c r="C137" s="301">
        <v>0.1</v>
      </c>
      <c r="D137" s="302">
        <v>0</v>
      </c>
      <c r="E137" s="302">
        <v>0</v>
      </c>
      <c r="F137" s="301">
        <v>0.13314213</v>
      </c>
      <c r="G137" s="301">
        <v>9.2370999999999995E-2</v>
      </c>
      <c r="H137" s="303">
        <f t="shared" si="5"/>
        <v>-3.3142129999999992E-2</v>
      </c>
      <c r="I137" s="42"/>
      <c r="J137" s="304">
        <v>1.06513704E-2</v>
      </c>
      <c r="K137" s="303">
        <f t="shared" si="6"/>
        <v>-4.3793500399999991E-2</v>
      </c>
      <c r="L137" s="42"/>
      <c r="M137" s="170">
        <f t="shared" si="7"/>
        <v>-0.30455827473548303</v>
      </c>
      <c r="N137" s="301">
        <v>0.12057791752861099</v>
      </c>
      <c r="O137" s="305">
        <f t="shared" si="8"/>
        <v>2.2494285366454196E-5</v>
      </c>
      <c r="P137" s="306">
        <f t="shared" si="9"/>
        <v>2.0864741458928582E-4</v>
      </c>
      <c r="Q137" s="101"/>
    </row>
    <row r="138" spans="2:17" ht="14.1" customHeight="1">
      <c r="B138" s="211" t="s">
        <v>1009</v>
      </c>
      <c r="C138" s="301">
        <v>0.18918357921126799</v>
      </c>
      <c r="D138" s="302">
        <v>0</v>
      </c>
      <c r="E138" s="302">
        <v>0</v>
      </c>
      <c r="F138" s="301">
        <v>0.23314544400000001</v>
      </c>
      <c r="G138" s="301">
        <v>0.13473499999999999</v>
      </c>
      <c r="H138" s="303">
        <f t="shared" si="5"/>
        <v>-4.3961864788732014E-2</v>
      </c>
      <c r="I138" s="42"/>
      <c r="J138" s="304">
        <v>1.8651635520000001E-2</v>
      </c>
      <c r="K138" s="303">
        <f t="shared" si="6"/>
        <v>-6.2613500308732015E-2</v>
      </c>
      <c r="L138" s="42"/>
      <c r="M138" s="170">
        <f t="shared" si="7"/>
        <v>-0.24866650728472281</v>
      </c>
      <c r="N138" s="301">
        <v>0.137501134023855</v>
      </c>
      <c r="O138" s="305">
        <f t="shared" si="8"/>
        <v>2.5651378049465379E-5</v>
      </c>
      <c r="P138" s="306">
        <f t="shared" si="9"/>
        <v>1.5861537785615224E-4</v>
      </c>
      <c r="Q138" s="101"/>
    </row>
    <row r="139" spans="2:17" ht="14.1" customHeight="1">
      <c r="B139" s="211" t="s">
        <v>1010</v>
      </c>
      <c r="C139" s="301">
        <v>8.1664550279795893</v>
      </c>
      <c r="D139" s="302">
        <v>0</v>
      </c>
      <c r="E139" s="302">
        <v>0</v>
      </c>
      <c r="F139" s="301">
        <v>6.3091517000000001</v>
      </c>
      <c r="G139" s="301">
        <v>6.1253900000000003</v>
      </c>
      <c r="H139" s="303">
        <f t="shared" si="5"/>
        <v>1.8573033279795892</v>
      </c>
      <c r="I139" s="42"/>
      <c r="J139" s="304">
        <v>0.504732136</v>
      </c>
      <c r="K139" s="303">
        <f t="shared" si="6"/>
        <v>1.3525711919795893</v>
      </c>
      <c r="L139" s="42"/>
      <c r="M139" s="170">
        <f t="shared" si="7"/>
        <v>0.19850223815579429</v>
      </c>
      <c r="N139" s="301">
        <v>5.2648219728914798</v>
      </c>
      <c r="O139" s="305">
        <f t="shared" si="8"/>
        <v>0</v>
      </c>
      <c r="P139" s="306">
        <f t="shared" si="9"/>
        <v>0</v>
      </c>
      <c r="Q139" s="101"/>
    </row>
    <row r="140" spans="2:17" ht="14.1" customHeight="1">
      <c r="B140" s="211" t="s">
        <v>1011</v>
      </c>
      <c r="C140" s="301">
        <v>0.13167518158571401</v>
      </c>
      <c r="D140" s="302">
        <v>0</v>
      </c>
      <c r="E140" s="302">
        <v>0</v>
      </c>
      <c r="F140" s="301">
        <v>0.1504698263</v>
      </c>
      <c r="G140" s="301">
        <v>0.10663300000000001</v>
      </c>
      <c r="H140" s="303">
        <f t="shared" si="5"/>
        <v>-1.8794644714285991E-2</v>
      </c>
      <c r="I140" s="42"/>
      <c r="J140" s="304">
        <v>1.2037586104000001E-2</v>
      </c>
      <c r="K140" s="303">
        <f t="shared" si="6"/>
        <v>-3.083223081828599E-2</v>
      </c>
      <c r="L140" s="42"/>
      <c r="M140" s="170">
        <f t="shared" si="7"/>
        <v>-0.18972815062512852</v>
      </c>
      <c r="N140" s="301">
        <v>0.224098551627049</v>
      </c>
      <c r="O140" s="305">
        <f t="shared" si="8"/>
        <v>4.1806467335213218E-5</v>
      </c>
      <c r="P140" s="306">
        <f t="shared" si="9"/>
        <v>1.5048978368221484E-4</v>
      </c>
      <c r="Q140" s="101"/>
    </row>
    <row r="141" spans="2:17" ht="14.1" customHeight="1">
      <c r="B141" s="211" t="s">
        <v>1012</v>
      </c>
      <c r="C141" s="301">
        <v>2.8350385276608701</v>
      </c>
      <c r="D141" s="302">
        <v>0</v>
      </c>
      <c r="E141" s="302">
        <v>0</v>
      </c>
      <c r="F141" s="301">
        <v>2.7992894319000001</v>
      </c>
      <c r="G141" s="301">
        <v>2.3228689999999999</v>
      </c>
      <c r="H141" s="303">
        <f t="shared" ref="H141:H204" si="10">+C141+D141-E141-F141</f>
        <v>3.5749095760869931E-2</v>
      </c>
      <c r="I141" s="42"/>
      <c r="J141" s="304">
        <v>0.23437842664494599</v>
      </c>
      <c r="K141" s="303">
        <f t="shared" ref="K141:K204" si="11">+H141-J141</f>
        <v>-0.19862933088407606</v>
      </c>
      <c r="L141" s="42"/>
      <c r="M141" s="170">
        <f t="shared" ref="M141:M204" si="12">+IF(ISERROR(K141/(F141+J141)),0,K141/(F141+J141))</f>
        <v>-6.5474976215539188E-2</v>
      </c>
      <c r="N141" s="301">
        <v>5.0744119396302096</v>
      </c>
      <c r="O141" s="305">
        <f t="shared" ref="O141:O204" si="13">IF(K141&lt;0,N141/$N$263,0)</f>
        <v>9.4665153103095886E-4</v>
      </c>
      <c r="P141" s="306">
        <f t="shared" ref="P141:P204" si="14">(M141^2*O141)*100</f>
        <v>4.0582690904818593E-4</v>
      </c>
      <c r="Q141" s="101"/>
    </row>
    <row r="142" spans="2:17" ht="14.1" customHeight="1">
      <c r="B142" s="211" t="s">
        <v>1013</v>
      </c>
      <c r="C142" s="301">
        <v>6.2685000000000005E-2</v>
      </c>
      <c r="D142" s="302">
        <v>0</v>
      </c>
      <c r="E142" s="302">
        <v>0</v>
      </c>
      <c r="F142" s="301">
        <v>3.4777950000000002E-2</v>
      </c>
      <c r="G142" s="301">
        <v>3.3765000000000003E-2</v>
      </c>
      <c r="H142" s="303">
        <f t="shared" si="10"/>
        <v>2.7907050000000003E-2</v>
      </c>
      <c r="I142" s="42"/>
      <c r="J142" s="304">
        <v>2.782236E-3</v>
      </c>
      <c r="K142" s="303">
        <f t="shared" si="11"/>
        <v>2.5124814000000002E-2</v>
      </c>
      <c r="L142" s="42"/>
      <c r="M142" s="170">
        <f t="shared" si="12"/>
        <v>0.66892144783308582</v>
      </c>
      <c r="N142" s="301">
        <v>0.103085333748443</v>
      </c>
      <c r="O142" s="305">
        <f t="shared" si="13"/>
        <v>0</v>
      </c>
      <c r="P142" s="306">
        <f t="shared" si="14"/>
        <v>0</v>
      </c>
      <c r="Q142" s="101"/>
    </row>
    <row r="143" spans="2:17" ht="14.1" customHeight="1">
      <c r="B143" s="211" t="s">
        <v>1014</v>
      </c>
      <c r="C143" s="301">
        <v>0.123761874983721</v>
      </c>
      <c r="D143" s="302">
        <v>0</v>
      </c>
      <c r="E143" s="302">
        <v>0</v>
      </c>
      <c r="F143" s="301">
        <v>0.13247448000000001</v>
      </c>
      <c r="G143" s="301">
        <v>0.12861600000000001</v>
      </c>
      <c r="H143" s="303">
        <f t="shared" si="10"/>
        <v>-8.7126050162790042E-3</v>
      </c>
      <c r="I143" s="42"/>
      <c r="J143" s="304">
        <v>1.0597958399999999E-2</v>
      </c>
      <c r="K143" s="303">
        <f t="shared" si="11"/>
        <v>-1.9310563416279004E-2</v>
      </c>
      <c r="L143" s="42"/>
      <c r="M143" s="170">
        <f t="shared" si="12"/>
        <v>-0.13497053403319226</v>
      </c>
      <c r="N143" s="301">
        <v>0.20915864818524599</v>
      </c>
      <c r="O143" s="305">
        <f t="shared" si="13"/>
        <v>3.9019369512865713E-5</v>
      </c>
      <c r="P143" s="306">
        <f t="shared" si="14"/>
        <v>7.108176125196101E-5</v>
      </c>
      <c r="Q143" s="101"/>
    </row>
    <row r="144" spans="2:17" ht="14.1" customHeight="1">
      <c r="B144" s="211" t="s">
        <v>1015</v>
      </c>
      <c r="C144" s="301">
        <v>0.54725000000000001</v>
      </c>
      <c r="D144" s="302">
        <v>0</v>
      </c>
      <c r="E144" s="302">
        <v>0</v>
      </c>
      <c r="F144" s="301">
        <v>0.41437311999999998</v>
      </c>
      <c r="G144" s="301">
        <v>0.40230399999999999</v>
      </c>
      <c r="H144" s="303">
        <f t="shared" si="10"/>
        <v>0.13287688000000003</v>
      </c>
      <c r="I144" s="42"/>
      <c r="J144" s="304">
        <v>3.3149849600000003E-2</v>
      </c>
      <c r="K144" s="303">
        <f t="shared" si="11"/>
        <v>9.9727030400000027E-2</v>
      </c>
      <c r="L144" s="42"/>
      <c r="M144" s="170">
        <f t="shared" si="12"/>
        <v>0.22284226101095311</v>
      </c>
      <c r="N144" s="301">
        <v>0.58265623423032797</v>
      </c>
      <c r="O144" s="305">
        <f t="shared" si="13"/>
        <v>0</v>
      </c>
      <c r="P144" s="306">
        <f t="shared" si="14"/>
        <v>0</v>
      </c>
      <c r="Q144" s="101"/>
    </row>
    <row r="145" spans="2:17" ht="14.1" customHeight="1">
      <c r="B145" s="211" t="s">
        <v>1016</v>
      </c>
      <c r="C145" s="301">
        <v>2.7337649764875001</v>
      </c>
      <c r="D145" s="302">
        <v>0</v>
      </c>
      <c r="E145" s="302">
        <v>0</v>
      </c>
      <c r="F145" s="301">
        <v>3.2537421900000001</v>
      </c>
      <c r="G145" s="301">
        <v>3.158973</v>
      </c>
      <c r="H145" s="303">
        <f t="shared" si="10"/>
        <v>-0.51997721351250004</v>
      </c>
      <c r="I145" s="42"/>
      <c r="J145" s="304">
        <v>0.267297231311306</v>
      </c>
      <c r="K145" s="303">
        <f t="shared" si="11"/>
        <v>-0.78727444482380604</v>
      </c>
      <c r="L145" s="42"/>
      <c r="M145" s="170">
        <f t="shared" si="12"/>
        <v>-0.22359148837095644</v>
      </c>
      <c r="N145" s="301">
        <v>5.7745046181267998</v>
      </c>
      <c r="O145" s="305">
        <f t="shared" si="13"/>
        <v>1.0772565772603469E-3</v>
      </c>
      <c r="P145" s="306">
        <f t="shared" si="14"/>
        <v>5.3855453611084143E-3</v>
      </c>
      <c r="Q145" s="101"/>
    </row>
    <row r="146" spans="2:17" ht="14.1" customHeight="1">
      <c r="B146" s="211" t="s">
        <v>1017</v>
      </c>
      <c r="C146" s="301">
        <v>0.43</v>
      </c>
      <c r="D146" s="302">
        <v>0</v>
      </c>
      <c r="E146" s="302">
        <v>0</v>
      </c>
      <c r="F146" s="301">
        <v>0.3089818205</v>
      </c>
      <c r="G146" s="301">
        <v>0.19353699999999999</v>
      </c>
      <c r="H146" s="303">
        <f t="shared" si="10"/>
        <v>0.12101817949999999</v>
      </c>
      <c r="I146" s="42"/>
      <c r="J146" s="304">
        <v>2.4718545639999999E-2</v>
      </c>
      <c r="K146" s="303">
        <f t="shared" si="11"/>
        <v>9.6299633859999983E-2</v>
      </c>
      <c r="L146" s="42"/>
      <c r="M146" s="170">
        <f t="shared" si="12"/>
        <v>0.28858114533682777</v>
      </c>
      <c r="N146" s="301">
        <v>0.47359493910516398</v>
      </c>
      <c r="O146" s="305">
        <f t="shared" si="13"/>
        <v>0</v>
      </c>
      <c r="P146" s="306">
        <f t="shared" si="14"/>
        <v>0</v>
      </c>
      <c r="Q146" s="101"/>
    </row>
    <row r="147" spans="2:17" ht="14.1" customHeight="1">
      <c r="B147" s="211" t="s">
        <v>1018</v>
      </c>
      <c r="C147" s="301">
        <v>4.8564005E-2</v>
      </c>
      <c r="D147" s="302">
        <v>0</v>
      </c>
      <c r="E147" s="302">
        <v>0</v>
      </c>
      <c r="F147" s="301">
        <v>5.1354629999999998E-2</v>
      </c>
      <c r="G147" s="301">
        <v>4.1120999999999998E-2</v>
      </c>
      <c r="H147" s="303">
        <f t="shared" si="10"/>
        <v>-2.790624999999998E-3</v>
      </c>
      <c r="I147" s="42"/>
      <c r="J147" s="304">
        <v>4.1083704000000002E-3</v>
      </c>
      <c r="K147" s="303">
        <f t="shared" si="11"/>
        <v>-6.8989953999999982E-3</v>
      </c>
      <c r="L147" s="42"/>
      <c r="M147" s="170">
        <f t="shared" si="12"/>
        <v>-0.12438914862600904</v>
      </c>
      <c r="N147" s="301">
        <v>8.8145430306639405E-2</v>
      </c>
      <c r="O147" s="305">
        <f t="shared" si="13"/>
        <v>1.6443877151850555E-5</v>
      </c>
      <c r="P147" s="306">
        <f t="shared" si="14"/>
        <v>2.5443052511815067E-5</v>
      </c>
      <c r="Q147" s="101"/>
    </row>
    <row r="148" spans="2:17" ht="14.1" customHeight="1">
      <c r="B148" s="211" t="s">
        <v>1019</v>
      </c>
      <c r="C148" s="301">
        <v>0</v>
      </c>
      <c r="D148" s="302">
        <v>0</v>
      </c>
      <c r="E148" s="302">
        <v>0</v>
      </c>
      <c r="F148" s="301">
        <v>8.4014009999999993E-3</v>
      </c>
      <c r="G148" s="301">
        <v>4.7699999999999999E-3</v>
      </c>
      <c r="H148" s="303">
        <f t="shared" si="10"/>
        <v>-8.4014009999999993E-3</v>
      </c>
      <c r="I148" s="42"/>
      <c r="J148" s="304">
        <v>6.7211208E-4</v>
      </c>
      <c r="K148" s="303">
        <f t="shared" si="11"/>
        <v>-9.0735130799999997E-3</v>
      </c>
      <c r="L148" s="42"/>
      <c r="M148" s="170">
        <f t="shared" si="12"/>
        <v>-1</v>
      </c>
      <c r="N148" s="301">
        <v>1.9421874474344299E-2</v>
      </c>
      <c r="O148" s="305">
        <f t="shared" si="13"/>
        <v>3.623227169051822E-6</v>
      </c>
      <c r="P148" s="306">
        <f t="shared" si="14"/>
        <v>3.6232271690518218E-4</v>
      </c>
      <c r="Q148" s="101"/>
    </row>
    <row r="149" spans="2:17" ht="14.1" customHeight="1">
      <c r="B149" s="211" t="s">
        <v>1020</v>
      </c>
      <c r="C149" s="301">
        <v>0.20596500000000001</v>
      </c>
      <c r="D149" s="302">
        <v>0</v>
      </c>
      <c r="E149" s="302">
        <v>0</v>
      </c>
      <c r="F149" s="301">
        <v>0.10353972</v>
      </c>
      <c r="G149" s="301">
        <v>0.100524</v>
      </c>
      <c r="H149" s="303">
        <f t="shared" si="10"/>
        <v>0.10242528000000001</v>
      </c>
      <c r="I149" s="42"/>
      <c r="J149" s="304">
        <v>8.2831776000000003E-3</v>
      </c>
      <c r="K149" s="303">
        <f t="shared" si="11"/>
        <v>9.4142102400000011E-2</v>
      </c>
      <c r="L149" s="42"/>
      <c r="M149" s="170">
        <f t="shared" si="12"/>
        <v>0.84188573557407098</v>
      </c>
      <c r="N149" s="301">
        <v>0.15686898613893499</v>
      </c>
      <c r="O149" s="305">
        <f t="shared" si="13"/>
        <v>0</v>
      </c>
      <c r="P149" s="306">
        <f t="shared" si="14"/>
        <v>0</v>
      </c>
      <c r="Q149" s="101"/>
    </row>
    <row r="150" spans="2:17" ht="14.1" customHeight="1">
      <c r="B150" s="211" t="s">
        <v>1021</v>
      </c>
      <c r="C150" s="301">
        <v>0.08</v>
      </c>
      <c r="D150" s="302">
        <v>0</v>
      </c>
      <c r="E150" s="302">
        <v>0</v>
      </c>
      <c r="F150" s="301">
        <v>6.9980490000000006E-2</v>
      </c>
      <c r="G150" s="301">
        <v>4.6582999999999999E-2</v>
      </c>
      <c r="H150" s="303">
        <f t="shared" si="10"/>
        <v>1.0019509999999995E-2</v>
      </c>
      <c r="I150" s="42"/>
      <c r="J150" s="304">
        <v>8.6445920102523801E-3</v>
      </c>
      <c r="K150" s="303">
        <f t="shared" si="11"/>
        <v>1.3749179897476153E-3</v>
      </c>
      <c r="L150" s="42"/>
      <c r="M150" s="170">
        <f t="shared" si="12"/>
        <v>1.7487015016001278E-2</v>
      </c>
      <c r="N150" s="301">
        <v>0.15238701510639399</v>
      </c>
      <c r="O150" s="305">
        <f t="shared" si="13"/>
        <v>0</v>
      </c>
      <c r="P150" s="306">
        <f t="shared" si="14"/>
        <v>0</v>
      </c>
      <c r="Q150" s="101"/>
    </row>
    <row r="151" spans="2:17" ht="14.1" customHeight="1">
      <c r="B151" s="211" t="s">
        <v>1022</v>
      </c>
      <c r="C151" s="301">
        <v>0.47</v>
      </c>
      <c r="D151" s="302">
        <v>0</v>
      </c>
      <c r="E151" s="302">
        <v>0</v>
      </c>
      <c r="F151" s="301">
        <v>0.41997220000000002</v>
      </c>
      <c r="G151" s="301">
        <v>0.32619199999999998</v>
      </c>
      <c r="H151" s="303">
        <f t="shared" si="10"/>
        <v>5.0027799999999956E-2</v>
      </c>
      <c r="I151" s="42"/>
      <c r="J151" s="304">
        <v>3.3597776000000003E-2</v>
      </c>
      <c r="K151" s="303">
        <f t="shared" si="11"/>
        <v>1.6430023999999953E-2</v>
      </c>
      <c r="L151" s="42"/>
      <c r="M151" s="170">
        <f t="shared" si="12"/>
        <v>3.6223790968033458E-2</v>
      </c>
      <c r="N151" s="301">
        <v>0.38694349914270498</v>
      </c>
      <c r="O151" s="305">
        <f t="shared" si="13"/>
        <v>0</v>
      </c>
      <c r="P151" s="306">
        <f t="shared" si="14"/>
        <v>0</v>
      </c>
      <c r="Q151" s="101"/>
    </row>
    <row r="152" spans="2:17" ht="14.1" customHeight="1">
      <c r="B152" s="211" t="s">
        <v>1023</v>
      </c>
      <c r="C152" s="301">
        <v>0.15</v>
      </c>
      <c r="D152" s="302">
        <v>0</v>
      </c>
      <c r="E152" s="302">
        <v>0</v>
      </c>
      <c r="F152" s="301">
        <v>8.7748687000000006E-2</v>
      </c>
      <c r="G152" s="301">
        <v>6.5532999999999994E-2</v>
      </c>
      <c r="H152" s="303">
        <f t="shared" si="10"/>
        <v>6.2251312999999989E-2</v>
      </c>
      <c r="I152" s="42"/>
      <c r="J152" s="304">
        <v>7.0198949600000001E-3</v>
      </c>
      <c r="K152" s="303">
        <f t="shared" si="11"/>
        <v>5.5231418039999987E-2</v>
      </c>
      <c r="L152" s="42"/>
      <c r="M152" s="170">
        <f t="shared" si="12"/>
        <v>0.5828030439804629</v>
      </c>
      <c r="N152" s="301">
        <v>0.177784850957459</v>
      </c>
      <c r="O152" s="305">
        <f t="shared" si="13"/>
        <v>0</v>
      </c>
      <c r="P152" s="306">
        <f t="shared" si="14"/>
        <v>0</v>
      </c>
      <c r="Q152" s="101"/>
    </row>
    <row r="153" spans="2:17" ht="14.1" customHeight="1">
      <c r="B153" s="211" t="s">
        <v>1024</v>
      </c>
      <c r="C153" s="301">
        <v>0.13930000000000001</v>
      </c>
      <c r="D153" s="302">
        <v>0</v>
      </c>
      <c r="E153" s="302">
        <v>0</v>
      </c>
      <c r="F153" s="301">
        <v>0.11383045</v>
      </c>
      <c r="G153" s="301">
        <v>0.110515</v>
      </c>
      <c r="H153" s="303">
        <f t="shared" si="10"/>
        <v>2.5469550000000007E-2</v>
      </c>
      <c r="I153" s="42"/>
      <c r="J153" s="304">
        <v>9.1064360000000007E-3</v>
      </c>
      <c r="K153" s="303">
        <f t="shared" si="11"/>
        <v>1.6363114000000005E-2</v>
      </c>
      <c r="L153" s="42"/>
      <c r="M153" s="170">
        <f t="shared" si="12"/>
        <v>0.1331017445813619</v>
      </c>
      <c r="N153" s="301">
        <v>0.13595312132040999</v>
      </c>
      <c r="O153" s="305">
        <f t="shared" si="13"/>
        <v>0</v>
      </c>
      <c r="P153" s="306">
        <f t="shared" si="14"/>
        <v>0</v>
      </c>
      <c r="Q153" s="101"/>
    </row>
    <row r="154" spans="2:17" ht="14.1" customHeight="1">
      <c r="B154" s="211" t="s">
        <v>1025</v>
      </c>
      <c r="C154" s="301">
        <v>0.84868515213913098</v>
      </c>
      <c r="D154" s="302">
        <v>0</v>
      </c>
      <c r="E154" s="302">
        <v>0</v>
      </c>
      <c r="F154" s="301">
        <v>1.0968786004</v>
      </c>
      <c r="G154" s="301">
        <v>0.87289399999999995</v>
      </c>
      <c r="H154" s="303">
        <f t="shared" si="10"/>
        <v>-0.24819344826086898</v>
      </c>
      <c r="I154" s="42"/>
      <c r="J154" s="304">
        <v>0.104421854999543</v>
      </c>
      <c r="K154" s="303">
        <f t="shared" si="11"/>
        <v>-0.35261530326041196</v>
      </c>
      <c r="L154" s="42"/>
      <c r="M154" s="170">
        <f t="shared" si="12"/>
        <v>-0.2935279860050789</v>
      </c>
      <c r="N154" s="301">
        <v>0.98155165612647599</v>
      </c>
      <c r="O154" s="305">
        <f t="shared" si="13"/>
        <v>1.8311232692823414E-4</v>
      </c>
      <c r="P154" s="306">
        <f t="shared" si="14"/>
        <v>1.5776716117684476E-3</v>
      </c>
      <c r="Q154" s="101"/>
    </row>
    <row r="155" spans="2:17" ht="14.1" customHeight="1">
      <c r="B155" s="211" t="s">
        <v>1026</v>
      </c>
      <c r="C155" s="301">
        <v>0</v>
      </c>
      <c r="D155" s="302">
        <v>0</v>
      </c>
      <c r="E155" s="302">
        <v>0</v>
      </c>
      <c r="F155" s="301">
        <v>2.85749E-2</v>
      </c>
      <c r="G155" s="301">
        <v>2.4830000000000001E-2</v>
      </c>
      <c r="H155" s="303">
        <f t="shared" si="10"/>
        <v>-2.85749E-2</v>
      </c>
      <c r="I155" s="42"/>
      <c r="J155" s="304">
        <v>2.2859920000000001E-3</v>
      </c>
      <c r="K155" s="303">
        <f t="shared" si="11"/>
        <v>-3.0860892000000001E-2</v>
      </c>
      <c r="L155" s="42"/>
      <c r="M155" s="170">
        <f t="shared" si="12"/>
        <v>-1</v>
      </c>
      <c r="N155" s="301">
        <v>1.6433893785983599E-2</v>
      </c>
      <c r="O155" s="305">
        <f t="shared" si="13"/>
        <v>3.0658076045823038E-6</v>
      </c>
      <c r="P155" s="306">
        <f t="shared" si="14"/>
        <v>3.0658076045823039E-4</v>
      </c>
      <c r="Q155" s="101"/>
    </row>
    <row r="156" spans="2:17" ht="14.1" customHeight="1">
      <c r="B156" s="211" t="s">
        <v>1027</v>
      </c>
      <c r="C156" s="301">
        <v>0.30634851692307702</v>
      </c>
      <c r="D156" s="302">
        <v>0</v>
      </c>
      <c r="E156" s="302">
        <v>0</v>
      </c>
      <c r="F156" s="301">
        <v>0.79935279000000004</v>
      </c>
      <c r="G156" s="301">
        <v>0.61199300000000001</v>
      </c>
      <c r="H156" s="303">
        <f t="shared" si="10"/>
        <v>-0.49300427307692302</v>
      </c>
      <c r="I156" s="42"/>
      <c r="J156" s="304">
        <v>9.1278689934602905E-2</v>
      </c>
      <c r="K156" s="303">
        <f t="shared" si="11"/>
        <v>-0.58428296301152594</v>
      </c>
      <c r="L156" s="42"/>
      <c r="M156" s="170">
        <f t="shared" si="12"/>
        <v>-0.65603223799638044</v>
      </c>
      <c r="N156" s="301">
        <v>1.00396151128918</v>
      </c>
      <c r="O156" s="305">
        <f t="shared" si="13"/>
        <v>1.8729297366175529E-4</v>
      </c>
      <c r="P156" s="306">
        <f t="shared" si="14"/>
        <v>8.0606831099028099E-3</v>
      </c>
      <c r="Q156" s="101"/>
    </row>
    <row r="157" spans="2:17" ht="14.1" customHeight="1">
      <c r="B157" s="211" t="s">
        <v>1028</v>
      </c>
      <c r="C157" s="301">
        <v>9.0545E-2</v>
      </c>
      <c r="D157" s="302">
        <v>0</v>
      </c>
      <c r="E157" s="302">
        <v>0</v>
      </c>
      <c r="F157" s="301">
        <v>4.7656039999999997E-2</v>
      </c>
      <c r="G157" s="301">
        <v>4.6267999999999997E-2</v>
      </c>
      <c r="H157" s="303">
        <f t="shared" si="10"/>
        <v>4.2888960000000004E-2</v>
      </c>
      <c r="I157" s="42"/>
      <c r="J157" s="304">
        <v>3.8124831999999998E-3</v>
      </c>
      <c r="K157" s="303">
        <f t="shared" si="11"/>
        <v>3.9076476800000003E-2</v>
      </c>
      <c r="L157" s="42"/>
      <c r="M157" s="170">
        <f t="shared" si="12"/>
        <v>0.75923058153726086</v>
      </c>
      <c r="N157" s="301">
        <v>0.129977159943689</v>
      </c>
      <c r="O157" s="305">
        <f t="shared" si="13"/>
        <v>0</v>
      </c>
      <c r="P157" s="306">
        <f t="shared" si="14"/>
        <v>0</v>
      </c>
      <c r="Q157" s="101"/>
    </row>
    <row r="158" spans="2:17" ht="14.1" customHeight="1">
      <c r="B158" s="211" t="s">
        <v>1029</v>
      </c>
      <c r="C158" s="301">
        <v>0.16400000000000001</v>
      </c>
      <c r="D158" s="302">
        <v>0</v>
      </c>
      <c r="E158" s="302">
        <v>0</v>
      </c>
      <c r="F158" s="301">
        <v>0.1927970068</v>
      </c>
      <c r="G158" s="301">
        <v>0.13181799999999999</v>
      </c>
      <c r="H158" s="303">
        <f t="shared" si="10"/>
        <v>-2.8797006799999997E-2</v>
      </c>
      <c r="I158" s="42"/>
      <c r="J158" s="304">
        <v>1.5423760543999999E-2</v>
      </c>
      <c r="K158" s="303">
        <f t="shared" si="11"/>
        <v>-4.4220767343999996E-2</v>
      </c>
      <c r="L158" s="42"/>
      <c r="M158" s="170">
        <f t="shared" si="12"/>
        <v>-0.21237443271421239</v>
      </c>
      <c r="N158" s="301">
        <v>0.28684614608262299</v>
      </c>
      <c r="O158" s="305">
        <f t="shared" si="13"/>
        <v>5.3512278189072966E-5</v>
      </c>
      <c r="P158" s="306">
        <f t="shared" si="14"/>
        <v>2.4135589143114641E-4</v>
      </c>
      <c r="Q158" s="101"/>
    </row>
    <row r="159" spans="2:17" ht="14.1" customHeight="1">
      <c r="B159" s="211" t="s">
        <v>1030</v>
      </c>
      <c r="C159" s="301">
        <v>0.6169</v>
      </c>
      <c r="D159" s="302">
        <v>0</v>
      </c>
      <c r="E159" s="302">
        <v>0</v>
      </c>
      <c r="F159" s="301">
        <v>0.37678018000000002</v>
      </c>
      <c r="G159" s="301">
        <v>0.36580600000000002</v>
      </c>
      <c r="H159" s="303">
        <f t="shared" si="10"/>
        <v>0.24011981999999998</v>
      </c>
      <c r="I159" s="42"/>
      <c r="J159" s="304">
        <v>3.8264065271929402E-2</v>
      </c>
      <c r="K159" s="303">
        <f t="shared" si="11"/>
        <v>0.20185575472807057</v>
      </c>
      <c r="L159" s="42"/>
      <c r="M159" s="170">
        <f t="shared" si="12"/>
        <v>0.48634755698351723</v>
      </c>
      <c r="N159" s="301">
        <v>0.82020069895500103</v>
      </c>
      <c r="O159" s="305">
        <f t="shared" si="13"/>
        <v>0</v>
      </c>
      <c r="P159" s="306">
        <f t="shared" si="14"/>
        <v>0</v>
      </c>
      <c r="Q159" s="101"/>
    </row>
    <row r="160" spans="2:17" ht="14.1" customHeight="1">
      <c r="B160" s="211" t="s">
        <v>1031</v>
      </c>
      <c r="C160" s="301">
        <v>4.1000000000000002E-2</v>
      </c>
      <c r="D160" s="302">
        <v>0</v>
      </c>
      <c r="E160" s="302">
        <v>0</v>
      </c>
      <c r="F160" s="301">
        <v>2.7261298400000002E-2</v>
      </c>
      <c r="G160" s="301">
        <v>1.7527999999999998E-2</v>
      </c>
      <c r="H160" s="303">
        <f t="shared" si="10"/>
        <v>1.37387016E-2</v>
      </c>
      <c r="I160" s="42"/>
      <c r="J160" s="304">
        <v>2.1809038720000001E-3</v>
      </c>
      <c r="K160" s="303">
        <f t="shared" si="11"/>
        <v>1.1557797728E-2</v>
      </c>
      <c r="L160" s="42"/>
      <c r="M160" s="170">
        <f t="shared" si="12"/>
        <v>0.39255887250634264</v>
      </c>
      <c r="N160" s="301">
        <v>2.9879806883606599E-2</v>
      </c>
      <c r="O160" s="305">
        <f t="shared" si="13"/>
        <v>0</v>
      </c>
      <c r="P160" s="306">
        <f t="shared" si="14"/>
        <v>0</v>
      </c>
      <c r="Q160" s="101"/>
    </row>
    <row r="161" spans="2:17" ht="14.1" customHeight="1">
      <c r="B161" s="211" t="s">
        <v>1032</v>
      </c>
      <c r="C161" s="301">
        <v>1.1639999999999999</v>
      </c>
      <c r="D161" s="302">
        <v>0</v>
      </c>
      <c r="E161" s="302">
        <v>0</v>
      </c>
      <c r="F161" s="301">
        <v>0.74489291000000002</v>
      </c>
      <c r="G161" s="301">
        <v>0.72319699999999998</v>
      </c>
      <c r="H161" s="303">
        <f t="shared" si="10"/>
        <v>0.4191070899999999</v>
      </c>
      <c r="I161" s="42"/>
      <c r="J161" s="304">
        <v>5.9591432799999997E-2</v>
      </c>
      <c r="K161" s="303">
        <f t="shared" si="11"/>
        <v>0.35951565719999989</v>
      </c>
      <c r="L161" s="42"/>
      <c r="M161" s="170">
        <f t="shared" si="12"/>
        <v>0.44688956400159274</v>
      </c>
      <c r="N161" s="301">
        <v>1.44767664351074</v>
      </c>
      <c r="O161" s="305">
        <f t="shared" si="13"/>
        <v>0</v>
      </c>
      <c r="P161" s="306">
        <f t="shared" si="14"/>
        <v>0</v>
      </c>
      <c r="Q161" s="101"/>
    </row>
    <row r="162" spans="2:17" ht="14.1" customHeight="1">
      <c r="B162" s="211" t="s">
        <v>1033</v>
      </c>
      <c r="C162" s="301">
        <v>0.54002201061702104</v>
      </c>
      <c r="D162" s="302">
        <v>0</v>
      </c>
      <c r="E162" s="302">
        <v>0</v>
      </c>
      <c r="F162" s="301">
        <v>0.71807366699999997</v>
      </c>
      <c r="G162" s="301">
        <v>0.51641400000000004</v>
      </c>
      <c r="H162" s="303">
        <f t="shared" si="10"/>
        <v>-0.17805165638297893</v>
      </c>
      <c r="I162" s="42"/>
      <c r="J162" s="304">
        <v>5.8547019900242199E-2</v>
      </c>
      <c r="K162" s="303">
        <f t="shared" si="11"/>
        <v>-0.23659867628322112</v>
      </c>
      <c r="L162" s="42"/>
      <c r="M162" s="170">
        <f t="shared" si="12"/>
        <v>-0.30465152457832029</v>
      </c>
      <c r="N162" s="301">
        <v>0.85605646721532902</v>
      </c>
      <c r="O162" s="305">
        <f t="shared" si="13"/>
        <v>1.5970070522051483E-4</v>
      </c>
      <c r="P162" s="306">
        <f t="shared" si="14"/>
        <v>1.4822229916350116E-3</v>
      </c>
      <c r="Q162" s="101"/>
    </row>
    <row r="163" spans="2:17" ht="14.1" customHeight="1">
      <c r="B163" s="211" t="s">
        <v>1034</v>
      </c>
      <c r="C163" s="301">
        <v>0.96592240986867495</v>
      </c>
      <c r="D163" s="302">
        <v>0</v>
      </c>
      <c r="E163" s="302">
        <v>0</v>
      </c>
      <c r="F163" s="301">
        <v>0.86610845999999997</v>
      </c>
      <c r="G163" s="301">
        <v>0.84088200000000002</v>
      </c>
      <c r="H163" s="303">
        <f t="shared" si="10"/>
        <v>9.9813949868674978E-2</v>
      </c>
      <c r="I163" s="42"/>
      <c r="J163" s="304">
        <v>6.9288676800000004E-2</v>
      </c>
      <c r="K163" s="303">
        <f t="shared" si="11"/>
        <v>3.0525273068674974E-2</v>
      </c>
      <c r="L163" s="42"/>
      <c r="M163" s="170">
        <f t="shared" si="12"/>
        <v>3.263348995604385E-2</v>
      </c>
      <c r="N163" s="301">
        <v>1.4840084772520501</v>
      </c>
      <c r="O163" s="305">
        <f t="shared" si="13"/>
        <v>0</v>
      </c>
      <c r="P163" s="306">
        <f t="shared" si="14"/>
        <v>0</v>
      </c>
      <c r="Q163" s="101"/>
    </row>
    <row r="164" spans="2:17" ht="14.1" customHeight="1">
      <c r="B164" s="211" t="s">
        <v>1035</v>
      </c>
      <c r="C164" s="301">
        <v>0.87</v>
      </c>
      <c r="D164" s="302">
        <v>0</v>
      </c>
      <c r="E164" s="302">
        <v>0</v>
      </c>
      <c r="F164" s="301">
        <v>1.0223439000000001</v>
      </c>
      <c r="G164" s="301">
        <v>0.80713000000000001</v>
      </c>
      <c r="H164" s="303">
        <f t="shared" si="10"/>
        <v>-0.15234390000000009</v>
      </c>
      <c r="I164" s="42"/>
      <c r="J164" s="304">
        <v>8.1787512000000007E-2</v>
      </c>
      <c r="K164" s="303">
        <f t="shared" si="11"/>
        <v>-0.23413141200000009</v>
      </c>
      <c r="L164" s="42"/>
      <c r="M164" s="170">
        <f t="shared" si="12"/>
        <v>-0.21205031344584196</v>
      </c>
      <c r="N164" s="301">
        <v>1.59728145629638</v>
      </c>
      <c r="O164" s="305">
        <f t="shared" si="13"/>
        <v>2.9797914597381255E-4</v>
      </c>
      <c r="P164" s="306">
        <f t="shared" si="14"/>
        <v>1.3398732250596351E-3</v>
      </c>
      <c r="Q164" s="101"/>
    </row>
    <row r="165" spans="2:17" ht="14.1" customHeight="1">
      <c r="B165" s="211" t="s">
        <v>1036</v>
      </c>
      <c r="C165" s="301">
        <v>10.0127337776842</v>
      </c>
      <c r="D165" s="302">
        <v>0</v>
      </c>
      <c r="E165" s="302">
        <v>0</v>
      </c>
      <c r="F165" s="301">
        <v>7.9378812239999998</v>
      </c>
      <c r="G165" s="301">
        <v>6.8809649999999998</v>
      </c>
      <c r="H165" s="303">
        <f t="shared" si="10"/>
        <v>2.0748525536842006</v>
      </c>
      <c r="I165" s="42"/>
      <c r="J165" s="304">
        <v>0.63503049791999999</v>
      </c>
      <c r="K165" s="303">
        <f t="shared" si="11"/>
        <v>1.4398220557642007</v>
      </c>
      <c r="L165" s="42"/>
      <c r="M165" s="170">
        <f t="shared" si="12"/>
        <v>0.16795017871031295</v>
      </c>
      <c r="N165" s="301">
        <v>10.747660314594301</v>
      </c>
      <c r="O165" s="305">
        <f t="shared" si="13"/>
        <v>0</v>
      </c>
      <c r="P165" s="306">
        <f t="shared" si="14"/>
        <v>0</v>
      </c>
      <c r="Q165" s="101"/>
    </row>
    <row r="166" spans="2:17" ht="14.1" customHeight="1">
      <c r="B166" s="211" t="s">
        <v>1037</v>
      </c>
      <c r="C166" s="301">
        <v>3.4840032260471201</v>
      </c>
      <c r="D166" s="302">
        <v>0</v>
      </c>
      <c r="E166" s="302">
        <v>0</v>
      </c>
      <c r="F166" s="301">
        <v>3.5463415</v>
      </c>
      <c r="G166" s="301">
        <v>3.4430499999999999</v>
      </c>
      <c r="H166" s="303">
        <f t="shared" si="10"/>
        <v>-6.2338273952879941E-2</v>
      </c>
      <c r="I166" s="42"/>
      <c r="J166" s="304">
        <v>0.28370731999999999</v>
      </c>
      <c r="K166" s="303">
        <f t="shared" si="11"/>
        <v>-0.34604559395287993</v>
      </c>
      <c r="L166" s="42"/>
      <c r="M166" s="170">
        <f t="shared" si="12"/>
        <v>-9.0350178343909446E-2</v>
      </c>
      <c r="N166" s="301">
        <v>5.2748955969739999</v>
      </c>
      <c r="O166" s="305">
        <f t="shared" si="13"/>
        <v>9.840525468391109E-4</v>
      </c>
      <c r="P166" s="306">
        <f t="shared" si="14"/>
        <v>8.0329731991258895E-4</v>
      </c>
      <c r="Q166" s="101"/>
    </row>
    <row r="167" spans="2:17" ht="14.1" customHeight="1">
      <c r="B167" s="211" t="s">
        <v>1038</v>
      </c>
      <c r="C167" s="301">
        <v>0.19</v>
      </c>
      <c r="D167" s="302">
        <v>0</v>
      </c>
      <c r="E167" s="302">
        <v>0</v>
      </c>
      <c r="F167" s="301">
        <v>0.16520046399999999</v>
      </c>
      <c r="G167" s="301">
        <v>0.100243</v>
      </c>
      <c r="H167" s="303">
        <f t="shared" si="10"/>
        <v>2.4799536000000011E-2</v>
      </c>
      <c r="I167" s="42"/>
      <c r="J167" s="304">
        <v>1.3216037119999999E-2</v>
      </c>
      <c r="K167" s="303">
        <f t="shared" si="11"/>
        <v>1.1583498880000011E-2</v>
      </c>
      <c r="L167" s="42"/>
      <c r="M167" s="170">
        <f t="shared" si="12"/>
        <v>6.4923921314930064E-2</v>
      </c>
      <c r="N167" s="301">
        <v>0.312514339944306</v>
      </c>
      <c r="O167" s="305">
        <f t="shared" si="13"/>
        <v>0</v>
      </c>
      <c r="P167" s="306">
        <f t="shared" si="14"/>
        <v>0</v>
      </c>
      <c r="Q167" s="101"/>
    </row>
    <row r="168" spans="2:17" ht="14.1" customHeight="1">
      <c r="B168" s="211" t="s">
        <v>1039</v>
      </c>
      <c r="C168" s="301">
        <v>3.1800790330736501</v>
      </c>
      <c r="D168" s="302">
        <v>0</v>
      </c>
      <c r="E168" s="302">
        <v>0</v>
      </c>
      <c r="F168" s="301">
        <v>2.9694312900000002</v>
      </c>
      <c r="G168" s="301">
        <v>2.882943</v>
      </c>
      <c r="H168" s="303">
        <f t="shared" si="10"/>
        <v>0.21064774307364997</v>
      </c>
      <c r="I168" s="42"/>
      <c r="J168" s="304">
        <v>0.66256120447690303</v>
      </c>
      <c r="K168" s="303">
        <f t="shared" si="11"/>
        <v>-0.45191346140325306</v>
      </c>
      <c r="L168" s="42"/>
      <c r="M168" s="170">
        <f t="shared" si="12"/>
        <v>-0.12442576962658063</v>
      </c>
      <c r="N168" s="301">
        <v>6.8123129117219303</v>
      </c>
      <c r="O168" s="305">
        <f t="shared" si="13"/>
        <v>1.2708638014542997E-3</v>
      </c>
      <c r="P168" s="306">
        <f t="shared" si="14"/>
        <v>1.967522380419784E-3</v>
      </c>
      <c r="Q168" s="101"/>
    </row>
    <row r="169" spans="2:17" ht="14.1" customHeight="1">
      <c r="B169" s="211" t="s">
        <v>1040</v>
      </c>
      <c r="C169" s="301">
        <v>9.8586382813999993</v>
      </c>
      <c r="D169" s="302">
        <v>0</v>
      </c>
      <c r="E169" s="302">
        <v>0</v>
      </c>
      <c r="F169" s="301">
        <v>8.4448453699999995</v>
      </c>
      <c r="G169" s="301">
        <v>8.1988789999999998</v>
      </c>
      <c r="H169" s="303">
        <f t="shared" si="10"/>
        <v>1.4137929113999999</v>
      </c>
      <c r="I169" s="42"/>
      <c r="J169" s="304">
        <v>0.67558762959999996</v>
      </c>
      <c r="K169" s="303">
        <f t="shared" si="11"/>
        <v>0.73820528179999989</v>
      </c>
      <c r="L169" s="42"/>
      <c r="M169" s="170">
        <f t="shared" si="12"/>
        <v>8.093971874278072E-2</v>
      </c>
      <c r="N169" s="301">
        <v>12.7021406909919</v>
      </c>
      <c r="O169" s="305">
        <f t="shared" si="13"/>
        <v>0</v>
      </c>
      <c r="P169" s="306">
        <f t="shared" si="14"/>
        <v>0</v>
      </c>
      <c r="Q169" s="101"/>
    </row>
    <row r="170" spans="2:17" ht="14.1" customHeight="1">
      <c r="B170" s="211" t="s">
        <v>1041</v>
      </c>
      <c r="C170" s="301">
        <v>7.9070897378571398E-2</v>
      </c>
      <c r="D170" s="302">
        <v>0</v>
      </c>
      <c r="E170" s="302">
        <v>0</v>
      </c>
      <c r="F170" s="301">
        <v>0.52847960999999999</v>
      </c>
      <c r="G170" s="301">
        <v>0.51308699999999996</v>
      </c>
      <c r="H170" s="303">
        <f t="shared" si="10"/>
        <v>-0.44940871262142856</v>
      </c>
      <c r="I170" s="42"/>
      <c r="J170" s="304">
        <v>4.22783688E-2</v>
      </c>
      <c r="K170" s="303">
        <f t="shared" si="11"/>
        <v>-0.49168708142142858</v>
      </c>
      <c r="L170" s="42"/>
      <c r="M170" s="170">
        <f t="shared" si="12"/>
        <v>-0.86146335169099975</v>
      </c>
      <c r="N170" s="301">
        <v>1.0516453721894801</v>
      </c>
      <c r="O170" s="305">
        <f t="shared" si="13"/>
        <v>1.961885856979405E-4</v>
      </c>
      <c r="P170" s="306">
        <f t="shared" si="14"/>
        <v>1.4559529788572929E-2</v>
      </c>
      <c r="Q170" s="101"/>
    </row>
    <row r="171" spans="2:17" ht="14.1" customHeight="1">
      <c r="B171" s="211" t="s">
        <v>1042</v>
      </c>
      <c r="C171" s="301">
        <v>0.22320978884507001</v>
      </c>
      <c r="D171" s="302">
        <v>0</v>
      </c>
      <c r="E171" s="302">
        <v>0</v>
      </c>
      <c r="F171" s="301">
        <v>0.32811844800000001</v>
      </c>
      <c r="G171" s="301">
        <v>0.20957999999999999</v>
      </c>
      <c r="H171" s="303">
        <f t="shared" si="10"/>
        <v>-0.10490865915493</v>
      </c>
      <c r="I171" s="42"/>
      <c r="J171" s="304">
        <v>2.6249475840000001E-2</v>
      </c>
      <c r="K171" s="303">
        <f t="shared" si="11"/>
        <v>-0.13115813499493001</v>
      </c>
      <c r="L171" s="42"/>
      <c r="M171" s="170">
        <f t="shared" si="12"/>
        <v>-0.37011852984230303</v>
      </c>
      <c r="N171" s="301">
        <v>0.41951653242523701</v>
      </c>
      <c r="O171" s="305">
        <f t="shared" si="13"/>
        <v>7.8262461234491373E-5</v>
      </c>
      <c r="P171" s="306">
        <f t="shared" si="14"/>
        <v>1.0720996606055902E-3</v>
      </c>
      <c r="Q171" s="101"/>
    </row>
    <row r="172" spans="2:17" ht="14.1" customHeight="1">
      <c r="B172" s="211" t="s">
        <v>1043</v>
      </c>
      <c r="C172" s="301">
        <v>1.02684747671579</v>
      </c>
      <c r="D172" s="302">
        <v>0</v>
      </c>
      <c r="E172" s="302">
        <v>0</v>
      </c>
      <c r="F172" s="301">
        <v>0.66132394240000003</v>
      </c>
      <c r="G172" s="301">
        <v>0.50161100000000003</v>
      </c>
      <c r="H172" s="303">
        <f t="shared" si="10"/>
        <v>0.36552353431578999</v>
      </c>
      <c r="I172" s="42"/>
      <c r="J172" s="304">
        <v>6.3302378640849699E-2</v>
      </c>
      <c r="K172" s="303">
        <f t="shared" si="11"/>
        <v>0.30222115567494029</v>
      </c>
      <c r="L172" s="42"/>
      <c r="M172" s="170">
        <f t="shared" si="12"/>
        <v>0.41707173324980978</v>
      </c>
      <c r="N172" s="301">
        <v>0.96978265773258798</v>
      </c>
      <c r="O172" s="305">
        <f t="shared" si="13"/>
        <v>0</v>
      </c>
      <c r="P172" s="306">
        <f t="shared" si="14"/>
        <v>0</v>
      </c>
      <c r="Q172" s="101"/>
    </row>
    <row r="173" spans="2:17" ht="14.1" customHeight="1">
      <c r="B173" s="211" t="s">
        <v>1044</v>
      </c>
      <c r="C173" s="301">
        <v>0.2</v>
      </c>
      <c r="D173" s="302">
        <v>0</v>
      </c>
      <c r="E173" s="302">
        <v>0</v>
      </c>
      <c r="F173" s="301">
        <v>0.19806914419999999</v>
      </c>
      <c r="G173" s="301">
        <v>0.14679400000000001</v>
      </c>
      <c r="H173" s="303">
        <f t="shared" si="10"/>
        <v>1.9308558000000198E-3</v>
      </c>
      <c r="I173" s="42"/>
      <c r="J173" s="304">
        <v>1.5845531536000001E-2</v>
      </c>
      <c r="K173" s="303">
        <f t="shared" si="11"/>
        <v>-1.3914675735999981E-2</v>
      </c>
      <c r="L173" s="42"/>
      <c r="M173" s="170">
        <f t="shared" si="12"/>
        <v>-6.5047784534300004E-2</v>
      </c>
      <c r="N173" s="301">
        <v>0.37202874847195899</v>
      </c>
      <c r="O173" s="305">
        <f t="shared" si="13"/>
        <v>6.9403428124949622E-5</v>
      </c>
      <c r="P173" s="306">
        <f t="shared" si="14"/>
        <v>2.9366077566497377E-5</v>
      </c>
      <c r="Q173" s="101"/>
    </row>
    <row r="174" spans="2:17" ht="14.1" customHeight="1">
      <c r="B174" s="211" t="s">
        <v>1045</v>
      </c>
      <c r="C174" s="301">
        <v>2.299183565E-2</v>
      </c>
      <c r="D174" s="302">
        <v>0</v>
      </c>
      <c r="E174" s="302">
        <v>0</v>
      </c>
      <c r="F174" s="301">
        <v>2.1749459400000001E-2</v>
      </c>
      <c r="G174" s="301">
        <v>1.4463E-2</v>
      </c>
      <c r="H174" s="303">
        <f t="shared" si="10"/>
        <v>1.2423762499999998E-3</v>
      </c>
      <c r="I174" s="42"/>
      <c r="J174" s="304">
        <v>1.739956752E-3</v>
      </c>
      <c r="K174" s="303">
        <f t="shared" si="11"/>
        <v>-4.9758050200000023E-4</v>
      </c>
      <c r="L174" s="42"/>
      <c r="M174" s="170">
        <f t="shared" si="12"/>
        <v>-2.1183178789126005E-2</v>
      </c>
      <c r="N174" s="301">
        <v>3.68221243519474E-2</v>
      </c>
      <c r="O174" s="305">
        <f t="shared" si="13"/>
        <v>6.8693123081614781E-6</v>
      </c>
      <c r="P174" s="306">
        <f t="shared" si="14"/>
        <v>3.0824463410756052E-7</v>
      </c>
      <c r="Q174" s="101"/>
    </row>
    <row r="175" spans="2:17" ht="14.1" customHeight="1">
      <c r="B175" s="211" t="s">
        <v>1046</v>
      </c>
      <c r="C175" s="301">
        <v>7.0644567915789498</v>
      </c>
      <c r="D175" s="302">
        <v>0</v>
      </c>
      <c r="E175" s="302">
        <v>0</v>
      </c>
      <c r="F175" s="301">
        <v>7.8104859600000003</v>
      </c>
      <c r="G175" s="301">
        <v>6.3451320000000004</v>
      </c>
      <c r="H175" s="303">
        <f t="shared" si="10"/>
        <v>-0.74602916842105049</v>
      </c>
      <c r="I175" s="42"/>
      <c r="J175" s="304">
        <v>0.62483887680000005</v>
      </c>
      <c r="K175" s="303">
        <f t="shared" si="11"/>
        <v>-1.3708680452210507</v>
      </c>
      <c r="L175" s="42"/>
      <c r="M175" s="170">
        <f t="shared" si="12"/>
        <v>-0.16251514574050466</v>
      </c>
      <c r="N175" s="301">
        <v>13.595940798356001</v>
      </c>
      <c r="O175" s="305">
        <f t="shared" si="13"/>
        <v>2.5363762985131065E-3</v>
      </c>
      <c r="P175" s="306">
        <f t="shared" si="14"/>
        <v>6.6988672186042656E-3</v>
      </c>
      <c r="Q175" s="101"/>
    </row>
    <row r="176" spans="2:17" ht="14.1" customHeight="1">
      <c r="B176" s="211" t="s">
        <v>1047</v>
      </c>
      <c r="C176" s="301">
        <v>0</v>
      </c>
      <c r="D176" s="302">
        <v>0</v>
      </c>
      <c r="E176" s="302">
        <v>0</v>
      </c>
      <c r="F176" s="301">
        <v>6.664512E-3</v>
      </c>
      <c r="G176" s="301">
        <v>4.0439999999999999E-3</v>
      </c>
      <c r="H176" s="303">
        <f t="shared" si="10"/>
        <v>-6.664512E-3</v>
      </c>
      <c r="I176" s="42"/>
      <c r="J176" s="304">
        <v>5.3316096000000004E-4</v>
      </c>
      <c r="K176" s="303">
        <f t="shared" si="11"/>
        <v>-7.1976729600000001E-3</v>
      </c>
      <c r="L176" s="42"/>
      <c r="M176" s="170">
        <f t="shared" si="12"/>
        <v>-1</v>
      </c>
      <c r="N176" s="301">
        <v>1.1138733735051601E-2</v>
      </c>
      <c r="O176" s="305">
        <f t="shared" si="13"/>
        <v>2.0779746440532777E-6</v>
      </c>
      <c r="P176" s="306">
        <f t="shared" si="14"/>
        <v>2.0779746440532777E-4</v>
      </c>
      <c r="Q176" s="101"/>
    </row>
    <row r="177" spans="2:17" ht="14.1" customHeight="1">
      <c r="B177" s="211" t="s">
        <v>1048</v>
      </c>
      <c r="C177" s="301">
        <v>6.3820731666666703E-3</v>
      </c>
      <c r="D177" s="302">
        <v>0</v>
      </c>
      <c r="E177" s="302">
        <v>0</v>
      </c>
      <c r="F177" s="301">
        <v>0.24844866900000001</v>
      </c>
      <c r="G177" s="301">
        <v>0.197715</v>
      </c>
      <c r="H177" s="303">
        <f t="shared" si="10"/>
        <v>-0.24206659583333334</v>
      </c>
      <c r="I177" s="42"/>
      <c r="J177" s="304">
        <v>2.1087526546257101E-2</v>
      </c>
      <c r="K177" s="303">
        <f t="shared" si="11"/>
        <v>-0.26315412237959046</v>
      </c>
      <c r="L177" s="42"/>
      <c r="M177" s="170">
        <f t="shared" si="12"/>
        <v>-0.97632201807355634</v>
      </c>
      <c r="N177" s="301">
        <v>0.37523498149127399</v>
      </c>
      <c r="O177" s="305">
        <f t="shared" si="13"/>
        <v>7.0001563521264682E-5</v>
      </c>
      <c r="P177" s="306">
        <f t="shared" si="14"/>
        <v>6.6725818164056943E-3</v>
      </c>
      <c r="Q177" s="101"/>
    </row>
    <row r="178" spans="2:17" ht="14.1" customHeight="1">
      <c r="B178" s="211" t="s">
        <v>1049</v>
      </c>
      <c r="C178" s="301">
        <v>13.871</v>
      </c>
      <c r="D178" s="302">
        <v>0</v>
      </c>
      <c r="E178" s="302">
        <v>0</v>
      </c>
      <c r="F178" s="301">
        <v>9.4471157100000003</v>
      </c>
      <c r="G178" s="301">
        <v>9.1719570000000008</v>
      </c>
      <c r="H178" s="303">
        <f t="shared" si="10"/>
        <v>4.4238842900000002</v>
      </c>
      <c r="I178" s="42"/>
      <c r="J178" s="304">
        <v>2.6884647198710301</v>
      </c>
      <c r="K178" s="303">
        <f t="shared" si="11"/>
        <v>1.7354195701289701</v>
      </c>
      <c r="L178" s="42"/>
      <c r="M178" s="170">
        <f t="shared" si="12"/>
        <v>0.14300260133065701</v>
      </c>
      <c r="N178" s="301">
        <v>19.784559693854298</v>
      </c>
      <c r="O178" s="305">
        <f t="shared" si="13"/>
        <v>0</v>
      </c>
      <c r="P178" s="306">
        <f t="shared" si="14"/>
        <v>0</v>
      </c>
      <c r="Q178" s="101"/>
    </row>
    <row r="179" spans="2:17" ht="14.1" customHeight="1">
      <c r="B179" s="211" t="s">
        <v>1050</v>
      </c>
      <c r="C179" s="301">
        <v>206.77161950155599</v>
      </c>
      <c r="D179" s="302">
        <v>0</v>
      </c>
      <c r="E179" s="302">
        <v>0</v>
      </c>
      <c r="F179" s="301">
        <v>193.86539798999999</v>
      </c>
      <c r="G179" s="301">
        <v>188.21883299999999</v>
      </c>
      <c r="H179" s="303">
        <f t="shared" si="10"/>
        <v>12.906221511555998</v>
      </c>
      <c r="I179" s="42"/>
      <c r="J179" s="304">
        <v>15.910411955743999</v>
      </c>
      <c r="K179" s="303">
        <f t="shared" si="11"/>
        <v>-3.0041904441880014</v>
      </c>
      <c r="L179" s="42"/>
      <c r="M179" s="170">
        <f t="shared" si="12"/>
        <v>-1.4320957430530239E-2</v>
      </c>
      <c r="N179" s="301">
        <v>703.60126085478203</v>
      </c>
      <c r="O179" s="305">
        <f t="shared" si="13"/>
        <v>0.13125958608556146</v>
      </c>
      <c r="P179" s="306">
        <f t="shared" si="14"/>
        <v>2.6920005110255387E-3</v>
      </c>
      <c r="Q179" s="101"/>
    </row>
    <row r="180" spans="2:17" ht="14.1" customHeight="1">
      <c r="B180" s="211" t="s">
        <v>1051</v>
      </c>
      <c r="C180" s="301">
        <v>614.17738099999997</v>
      </c>
      <c r="D180" s="302">
        <v>0</v>
      </c>
      <c r="E180" s="302">
        <v>0</v>
      </c>
      <c r="F180" s="301">
        <v>404.73720529000002</v>
      </c>
      <c r="G180" s="301">
        <v>392.94874299999998</v>
      </c>
      <c r="H180" s="303">
        <f t="shared" si="10"/>
        <v>209.44017570999995</v>
      </c>
      <c r="I180" s="42"/>
      <c r="J180" s="304">
        <v>32.378976423200001</v>
      </c>
      <c r="K180" s="303">
        <f t="shared" si="11"/>
        <v>177.06119928679993</v>
      </c>
      <c r="L180" s="42"/>
      <c r="M180" s="170">
        <f t="shared" si="12"/>
        <v>0.40506667722260864</v>
      </c>
      <c r="N180" s="301">
        <v>1338.66150175091</v>
      </c>
      <c r="O180" s="305">
        <f t="shared" si="13"/>
        <v>0</v>
      </c>
      <c r="P180" s="306">
        <f t="shared" si="14"/>
        <v>0</v>
      </c>
      <c r="Q180" s="101"/>
    </row>
    <row r="181" spans="2:17" ht="14.1" customHeight="1">
      <c r="B181" s="211" t="s">
        <v>1052</v>
      </c>
      <c r="C181" s="301">
        <v>7.2082534326469396</v>
      </c>
      <c r="D181" s="302">
        <v>0</v>
      </c>
      <c r="E181" s="302">
        <v>0</v>
      </c>
      <c r="F181" s="301">
        <v>8.4671561999999998</v>
      </c>
      <c r="G181" s="301">
        <v>8.2205399999999997</v>
      </c>
      <c r="H181" s="303">
        <f t="shared" si="10"/>
        <v>-1.2589027673530602</v>
      </c>
      <c r="I181" s="42"/>
      <c r="J181" s="304">
        <v>0.77748800228135995</v>
      </c>
      <c r="K181" s="303">
        <f t="shared" si="11"/>
        <v>-2.0363907696344201</v>
      </c>
      <c r="L181" s="42"/>
      <c r="M181" s="170">
        <f t="shared" si="12"/>
        <v>-0.22027789551185614</v>
      </c>
      <c r="N181" s="301">
        <v>21.906392548739198</v>
      </c>
      <c r="O181" s="305">
        <f t="shared" si="13"/>
        <v>4.0867238001848901E-3</v>
      </c>
      <c r="P181" s="306">
        <f t="shared" si="14"/>
        <v>1.9829744769893309E-2</v>
      </c>
      <c r="Q181" s="101"/>
    </row>
    <row r="182" spans="2:17" ht="14.1" customHeight="1">
      <c r="B182" s="211" t="s">
        <v>1053</v>
      </c>
      <c r="C182" s="301">
        <v>18.075940546261201</v>
      </c>
      <c r="D182" s="302">
        <v>0</v>
      </c>
      <c r="E182" s="302">
        <v>0</v>
      </c>
      <c r="F182" s="301">
        <v>12.044873559999999</v>
      </c>
      <c r="G182" s="301">
        <v>11.694051999999999</v>
      </c>
      <c r="H182" s="303">
        <f t="shared" si="10"/>
        <v>6.0310669862612016</v>
      </c>
      <c r="I182" s="42"/>
      <c r="J182" s="304">
        <v>1.0354790784105801</v>
      </c>
      <c r="K182" s="303">
        <f t="shared" si="11"/>
        <v>4.9955879078506218</v>
      </c>
      <c r="L182" s="42"/>
      <c r="M182" s="170">
        <f t="shared" si="12"/>
        <v>0.38191538454254137</v>
      </c>
      <c r="N182" s="301">
        <v>49.640212053063301</v>
      </c>
      <c r="O182" s="305">
        <f t="shared" si="13"/>
        <v>0</v>
      </c>
      <c r="P182" s="306">
        <f t="shared" si="14"/>
        <v>0</v>
      </c>
      <c r="Q182" s="101"/>
    </row>
    <row r="183" spans="2:17" ht="14.1" customHeight="1">
      <c r="B183" s="211" t="s">
        <v>1054</v>
      </c>
      <c r="C183" s="301">
        <v>22.795000000000002</v>
      </c>
      <c r="D183" s="302">
        <v>0</v>
      </c>
      <c r="E183" s="302">
        <v>0</v>
      </c>
      <c r="F183" s="301">
        <v>15.34367413</v>
      </c>
      <c r="G183" s="301">
        <v>14.896770999999999</v>
      </c>
      <c r="H183" s="303">
        <f t="shared" si="10"/>
        <v>7.4513258700000016</v>
      </c>
      <c r="I183" s="42"/>
      <c r="J183" s="304">
        <v>1.5275133635321201</v>
      </c>
      <c r="K183" s="303">
        <f t="shared" si="11"/>
        <v>5.9238125064678817</v>
      </c>
      <c r="L183" s="42"/>
      <c r="M183" s="170">
        <f t="shared" si="12"/>
        <v>0.35112006838516163</v>
      </c>
      <c r="N183" s="301">
        <v>48.539793279229201</v>
      </c>
      <c r="O183" s="305">
        <f t="shared" si="13"/>
        <v>0</v>
      </c>
      <c r="P183" s="306">
        <f t="shared" si="14"/>
        <v>0</v>
      </c>
      <c r="Q183" s="101"/>
    </row>
    <row r="184" spans="2:17" ht="14.1" customHeight="1">
      <c r="B184" s="211" t="s">
        <v>1055</v>
      </c>
      <c r="C184" s="301">
        <v>1.8812055102040801E-3</v>
      </c>
      <c r="D184" s="302">
        <v>0</v>
      </c>
      <c r="E184" s="302">
        <v>0</v>
      </c>
      <c r="F184" s="301">
        <v>9.3318000000000003E-4</v>
      </c>
      <c r="G184" s="301">
        <v>9.0600000000000001E-4</v>
      </c>
      <c r="H184" s="303">
        <f t="shared" si="10"/>
        <v>9.4802551020408007E-4</v>
      </c>
      <c r="I184" s="42"/>
      <c r="J184" s="304">
        <v>7.4654399999999995E-5</v>
      </c>
      <c r="K184" s="303">
        <f t="shared" si="11"/>
        <v>8.7337111020408008E-4</v>
      </c>
      <c r="L184" s="42"/>
      <c r="M184" s="170">
        <f t="shared" si="12"/>
        <v>0.86658196049279523</v>
      </c>
      <c r="N184" s="301">
        <v>1.49399034418033E-3</v>
      </c>
      <c r="O184" s="305">
        <f t="shared" si="13"/>
        <v>0</v>
      </c>
      <c r="P184" s="306">
        <f t="shared" si="14"/>
        <v>0</v>
      </c>
      <c r="Q184" s="101"/>
    </row>
    <row r="185" spans="2:17" ht="14.1" customHeight="1">
      <c r="B185" s="211" t="s">
        <v>1056</v>
      </c>
      <c r="C185" s="301">
        <v>1.4999999999999999E-2</v>
      </c>
      <c r="D185" s="302">
        <v>0</v>
      </c>
      <c r="E185" s="302">
        <v>0</v>
      </c>
      <c r="F185" s="301">
        <v>1.0770627600000001E-2</v>
      </c>
      <c r="G185" s="301">
        <v>5.6220000000000003E-3</v>
      </c>
      <c r="H185" s="303">
        <f t="shared" si="10"/>
        <v>4.2293723999999987E-3</v>
      </c>
      <c r="I185" s="42"/>
      <c r="J185" s="304">
        <v>8.6165020799999997E-4</v>
      </c>
      <c r="K185" s="303">
        <f t="shared" si="11"/>
        <v>3.3677221919999989E-3</v>
      </c>
      <c r="L185" s="42"/>
      <c r="M185" s="170">
        <f t="shared" si="12"/>
        <v>0.28951528218178185</v>
      </c>
      <c r="N185" s="301">
        <v>3.2867787571967198E-2</v>
      </c>
      <c r="O185" s="305">
        <f t="shared" si="13"/>
        <v>0</v>
      </c>
      <c r="P185" s="306">
        <f t="shared" si="14"/>
        <v>0</v>
      </c>
      <c r="Q185" s="101"/>
    </row>
    <row r="186" spans="2:17" ht="14.1" customHeight="1">
      <c r="B186" s="211" t="s">
        <v>1057</v>
      </c>
      <c r="C186" s="301">
        <v>5.8014542363636302E-3</v>
      </c>
      <c r="D186" s="302">
        <v>0</v>
      </c>
      <c r="E186" s="302">
        <v>0</v>
      </c>
      <c r="F186" s="301">
        <v>6.3097800000000001E-3</v>
      </c>
      <c r="G186" s="301">
        <v>6.1260000000000004E-3</v>
      </c>
      <c r="H186" s="303">
        <f t="shared" si="10"/>
        <v>-5.0832576363636986E-4</v>
      </c>
      <c r="I186" s="42"/>
      <c r="J186" s="304">
        <v>5.0478239999999998E-4</v>
      </c>
      <c r="K186" s="303">
        <f t="shared" si="11"/>
        <v>-1.0131081636363698E-3</v>
      </c>
      <c r="L186" s="42"/>
      <c r="M186" s="170">
        <f t="shared" si="12"/>
        <v>-0.14866811750617617</v>
      </c>
      <c r="N186" s="301">
        <v>2.2277467470103202E-2</v>
      </c>
      <c r="O186" s="305">
        <f t="shared" si="13"/>
        <v>4.1559492881065554E-6</v>
      </c>
      <c r="P186" s="306">
        <f t="shared" si="14"/>
        <v>9.1855660435846386E-6</v>
      </c>
      <c r="Q186" s="101"/>
    </row>
    <row r="187" spans="2:17" ht="14.1" customHeight="1">
      <c r="B187" s="211" t="s">
        <v>1058</v>
      </c>
      <c r="C187" s="301">
        <v>14.4712981851064</v>
      </c>
      <c r="D187" s="302">
        <v>0</v>
      </c>
      <c r="E187" s="302">
        <v>0</v>
      </c>
      <c r="F187" s="301">
        <v>14.7384451</v>
      </c>
      <c r="G187" s="301">
        <v>14.30917</v>
      </c>
      <c r="H187" s="303">
        <f t="shared" si="10"/>
        <v>-0.26714691489359943</v>
      </c>
      <c r="I187" s="42"/>
      <c r="J187" s="304">
        <v>1.3155611402646199</v>
      </c>
      <c r="K187" s="303">
        <f t="shared" si="11"/>
        <v>-1.5827080551582193</v>
      </c>
      <c r="L187" s="42"/>
      <c r="M187" s="170">
        <f t="shared" si="12"/>
        <v>-9.8586485608101487E-2</v>
      </c>
      <c r="N187" s="301">
        <v>34.373385226418598</v>
      </c>
      <c r="O187" s="305">
        <f t="shared" si="13"/>
        <v>6.4124903808415257E-3</v>
      </c>
      <c r="P187" s="306">
        <f t="shared" si="14"/>
        <v>6.232488662302766E-3</v>
      </c>
      <c r="Q187" s="101"/>
    </row>
    <row r="188" spans="2:17" ht="14.1" customHeight="1">
      <c r="B188" s="211" t="s">
        <v>1059</v>
      </c>
      <c r="C188" s="301">
        <v>83.024446381020397</v>
      </c>
      <c r="D188" s="302">
        <v>0</v>
      </c>
      <c r="E188" s="302">
        <v>0</v>
      </c>
      <c r="F188" s="301">
        <v>86.122637330000003</v>
      </c>
      <c r="G188" s="301">
        <v>83.614210999999997</v>
      </c>
      <c r="H188" s="303">
        <f t="shared" si="10"/>
        <v>-3.0981909489796067</v>
      </c>
      <c r="I188" s="42"/>
      <c r="J188" s="304">
        <v>7.6873506126132103</v>
      </c>
      <c r="K188" s="303">
        <f t="shared" si="11"/>
        <v>-10.785541561592817</v>
      </c>
      <c r="L188" s="42"/>
      <c r="M188" s="170">
        <f t="shared" si="12"/>
        <v>-0.11497220922990313</v>
      </c>
      <c r="N188" s="301">
        <v>202.14099487194599</v>
      </c>
      <c r="O188" s="305">
        <f t="shared" si="13"/>
        <v>3.7710198650839868E-2</v>
      </c>
      <c r="P188" s="306">
        <f t="shared" si="14"/>
        <v>4.9847636732592515E-2</v>
      </c>
      <c r="Q188" s="101"/>
    </row>
    <row r="189" spans="2:17" ht="14.1" customHeight="1">
      <c r="B189" s="211" t="s">
        <v>1060</v>
      </c>
      <c r="C189" s="301">
        <v>4.4908261530612199</v>
      </c>
      <c r="D189" s="302">
        <v>0</v>
      </c>
      <c r="E189" s="302">
        <v>0</v>
      </c>
      <c r="F189" s="301">
        <v>5.1275975000000003</v>
      </c>
      <c r="G189" s="301">
        <v>4.9782500000000001</v>
      </c>
      <c r="H189" s="303">
        <f t="shared" si="10"/>
        <v>-0.63677134693878035</v>
      </c>
      <c r="I189" s="42"/>
      <c r="J189" s="304">
        <v>0.45769197280641299</v>
      </c>
      <c r="K189" s="303">
        <f t="shared" si="11"/>
        <v>-1.0944633197451934</v>
      </c>
      <c r="L189" s="42"/>
      <c r="M189" s="170">
        <f t="shared" si="12"/>
        <v>-0.19595462779035941</v>
      </c>
      <c r="N189" s="301">
        <v>8.3547255140137704</v>
      </c>
      <c r="O189" s="305">
        <f t="shared" si="13"/>
        <v>1.5586069466328955E-3</v>
      </c>
      <c r="P189" s="306">
        <f t="shared" si="14"/>
        <v>5.9847726433532944E-3</v>
      </c>
      <c r="Q189" s="101"/>
    </row>
    <row r="190" spans="2:17" ht="14.1" customHeight="1">
      <c r="B190" s="211" t="s">
        <v>1061</v>
      </c>
      <c r="C190" s="301">
        <v>51.197152053253099</v>
      </c>
      <c r="D190" s="302">
        <v>0</v>
      </c>
      <c r="E190" s="302">
        <v>0</v>
      </c>
      <c r="F190" s="301">
        <v>50.221549580000001</v>
      </c>
      <c r="G190" s="301">
        <v>48.758786000000001</v>
      </c>
      <c r="H190" s="303">
        <f t="shared" si="10"/>
        <v>0.97560247325309746</v>
      </c>
      <c r="I190" s="42"/>
      <c r="J190" s="304">
        <v>4.4828011763141102</v>
      </c>
      <c r="K190" s="303">
        <f t="shared" si="11"/>
        <v>-3.5071987030610128</v>
      </c>
      <c r="L190" s="42"/>
      <c r="M190" s="170">
        <f t="shared" si="12"/>
        <v>-6.4111878755022111E-2</v>
      </c>
      <c r="N190" s="301">
        <v>119.655241694035</v>
      </c>
      <c r="O190" s="305">
        <f t="shared" si="13"/>
        <v>2.2322156555896835E-2</v>
      </c>
      <c r="P190" s="306">
        <f t="shared" si="14"/>
        <v>9.1751496667033701E-3</v>
      </c>
      <c r="Q190" s="101"/>
    </row>
    <row r="191" spans="2:17" ht="14.1" customHeight="1">
      <c r="B191" s="211" t="s">
        <v>1062</v>
      </c>
      <c r="C191" s="301">
        <v>51.442830507793197</v>
      </c>
      <c r="D191" s="302">
        <v>0</v>
      </c>
      <c r="E191" s="302">
        <v>0</v>
      </c>
      <c r="F191" s="301">
        <v>61.167128220000002</v>
      </c>
      <c r="G191" s="301">
        <v>51.388474000000002</v>
      </c>
      <c r="H191" s="303">
        <f t="shared" si="10"/>
        <v>-9.7242977122068055</v>
      </c>
      <c r="I191" s="42"/>
      <c r="J191" s="304">
        <v>4.8933702576</v>
      </c>
      <c r="K191" s="303">
        <f t="shared" si="11"/>
        <v>-14.617667969806806</v>
      </c>
      <c r="L191" s="42"/>
      <c r="M191" s="170">
        <f t="shared" si="12"/>
        <v>-0.22127698559167563</v>
      </c>
      <c r="N191" s="301">
        <v>141.59474758355699</v>
      </c>
      <c r="O191" s="305">
        <f t="shared" si="13"/>
        <v>2.6415057780209389E-2</v>
      </c>
      <c r="P191" s="306">
        <f t="shared" si="14"/>
        <v>0.12933737965938416</v>
      </c>
      <c r="Q191" s="101"/>
    </row>
    <row r="192" spans="2:17" ht="14.1" customHeight="1">
      <c r="B192" s="211" t="s">
        <v>1063</v>
      </c>
      <c r="C192" s="301">
        <v>16.782399999999999</v>
      </c>
      <c r="D192" s="302">
        <v>0</v>
      </c>
      <c r="E192" s="302">
        <v>0</v>
      </c>
      <c r="F192" s="301">
        <v>15.884687810000001</v>
      </c>
      <c r="G192" s="301">
        <v>15.422027</v>
      </c>
      <c r="H192" s="303">
        <f t="shared" si="10"/>
        <v>0.89771218999999824</v>
      </c>
      <c r="I192" s="42"/>
      <c r="J192" s="304">
        <v>1.2707750248</v>
      </c>
      <c r="K192" s="303">
        <f t="shared" si="11"/>
        <v>-0.3730628348000018</v>
      </c>
      <c r="L192" s="42"/>
      <c r="M192" s="170">
        <f t="shared" si="12"/>
        <v>-2.1746008160341827E-2</v>
      </c>
      <c r="N192" s="301">
        <v>32.175032251977903</v>
      </c>
      <c r="O192" s="305">
        <f t="shared" si="13"/>
        <v>6.0023789760602258E-3</v>
      </c>
      <c r="P192" s="306">
        <f t="shared" si="14"/>
        <v>2.8384582167609616E-4</v>
      </c>
      <c r="Q192" s="101"/>
    </row>
    <row r="193" spans="2:17" ht="14.1" customHeight="1">
      <c r="B193" s="211" t="s">
        <v>1064</v>
      </c>
      <c r="C193" s="301">
        <v>8.2256322407959193</v>
      </c>
      <c r="D193" s="302">
        <v>0</v>
      </c>
      <c r="E193" s="302">
        <v>0</v>
      </c>
      <c r="F193" s="301">
        <v>14.540305030000001</v>
      </c>
      <c r="G193" s="301">
        <v>14.116801000000001</v>
      </c>
      <c r="H193" s="303">
        <f t="shared" si="10"/>
        <v>-6.3146727892040815</v>
      </c>
      <c r="I193" s="42"/>
      <c r="J193" s="304">
        <v>1.1632244024</v>
      </c>
      <c r="K193" s="303">
        <f t="shared" si="11"/>
        <v>-7.4778971916040815</v>
      </c>
      <c r="L193" s="42"/>
      <c r="M193" s="170">
        <f t="shared" si="12"/>
        <v>-0.4761921339909394</v>
      </c>
      <c r="N193" s="301">
        <v>30.93265869987</v>
      </c>
      <c r="O193" s="305">
        <f t="shared" si="13"/>
        <v>5.7706092972861717E-3</v>
      </c>
      <c r="P193" s="306">
        <f t="shared" si="14"/>
        <v>0.13085372963117753</v>
      </c>
      <c r="Q193" s="101"/>
    </row>
    <row r="194" spans="2:17" ht="14.1" customHeight="1">
      <c r="B194" s="211" t="s">
        <v>1065</v>
      </c>
      <c r="C194" s="301">
        <v>9.1256079999999997</v>
      </c>
      <c r="D194" s="302">
        <v>0</v>
      </c>
      <c r="E194" s="302">
        <v>0</v>
      </c>
      <c r="F194" s="301">
        <v>5.4384628299999997</v>
      </c>
      <c r="G194" s="301">
        <v>5.2800609999999999</v>
      </c>
      <c r="H194" s="303">
        <f t="shared" si="10"/>
        <v>3.68714517</v>
      </c>
      <c r="I194" s="42"/>
      <c r="J194" s="304">
        <v>0.43507702640000001</v>
      </c>
      <c r="K194" s="303">
        <f t="shared" si="11"/>
        <v>3.2520681435999998</v>
      </c>
      <c r="L194" s="42"/>
      <c r="M194" s="170">
        <f t="shared" si="12"/>
        <v>0.55368112298692251</v>
      </c>
      <c r="N194" s="301">
        <v>12.7386204254079</v>
      </c>
      <c r="O194" s="305">
        <f t="shared" si="13"/>
        <v>0</v>
      </c>
      <c r="P194" s="306">
        <f t="shared" si="14"/>
        <v>0</v>
      </c>
      <c r="Q194" s="101"/>
    </row>
    <row r="195" spans="2:17" ht="14.1" customHeight="1">
      <c r="B195" s="211" t="s">
        <v>1066</v>
      </c>
      <c r="C195" s="301">
        <v>4.7869576441105304</v>
      </c>
      <c r="D195" s="302">
        <v>0</v>
      </c>
      <c r="E195" s="302">
        <v>0</v>
      </c>
      <c r="F195" s="301">
        <v>4.6157482700000001</v>
      </c>
      <c r="G195" s="301">
        <v>4.4813090000000004</v>
      </c>
      <c r="H195" s="303">
        <f t="shared" si="10"/>
        <v>0.17120937411053028</v>
      </c>
      <c r="I195" s="42"/>
      <c r="J195" s="304">
        <v>0.36925986160000002</v>
      </c>
      <c r="K195" s="303">
        <f t="shared" si="11"/>
        <v>-0.19805048748946974</v>
      </c>
      <c r="L195" s="42"/>
      <c r="M195" s="170">
        <f t="shared" si="12"/>
        <v>-3.9729220547109319E-2</v>
      </c>
      <c r="N195" s="301">
        <v>4.8677294652425296</v>
      </c>
      <c r="O195" s="305">
        <f t="shared" si="13"/>
        <v>9.0809410149152289E-4</v>
      </c>
      <c r="P195" s="306">
        <f t="shared" si="14"/>
        <v>1.4333456873010837E-4</v>
      </c>
      <c r="Q195" s="101"/>
    </row>
    <row r="196" spans="2:17" ht="14.1" customHeight="1">
      <c r="B196" s="211" t="s">
        <v>1067</v>
      </c>
      <c r="C196" s="301">
        <v>4.8499999999999996</v>
      </c>
      <c r="D196" s="302">
        <v>0</v>
      </c>
      <c r="E196" s="302">
        <v>0</v>
      </c>
      <c r="F196" s="301">
        <v>4.6577372500000003</v>
      </c>
      <c r="G196" s="301">
        <v>4.5220750000000001</v>
      </c>
      <c r="H196" s="303">
        <f t="shared" si="10"/>
        <v>0.19226274999999937</v>
      </c>
      <c r="I196" s="42"/>
      <c r="J196" s="304">
        <v>0.37261897999999999</v>
      </c>
      <c r="K196" s="303">
        <f t="shared" si="11"/>
        <v>-0.18035623000000062</v>
      </c>
      <c r="L196" s="42"/>
      <c r="M196" s="170">
        <f t="shared" si="12"/>
        <v>-3.5853570155607167E-2</v>
      </c>
      <c r="N196" s="301">
        <v>12.907055975612399</v>
      </c>
      <c r="O196" s="305">
        <f t="shared" si="13"/>
        <v>2.4078621219124296E-3</v>
      </c>
      <c r="P196" s="306">
        <f t="shared" si="14"/>
        <v>3.0952549715943184E-4</v>
      </c>
      <c r="Q196" s="101"/>
    </row>
    <row r="197" spans="2:17" ht="14.1" customHeight="1">
      <c r="B197" s="211" t="s">
        <v>1068</v>
      </c>
      <c r="C197" s="301">
        <v>117.77884544939</v>
      </c>
      <c r="D197" s="302">
        <v>0</v>
      </c>
      <c r="E197" s="302">
        <v>0</v>
      </c>
      <c r="F197" s="301">
        <v>98.537497189999996</v>
      </c>
      <c r="G197" s="301">
        <v>95.667473000000001</v>
      </c>
      <c r="H197" s="303">
        <f t="shared" si="10"/>
        <v>19.241348259390008</v>
      </c>
      <c r="I197" s="42"/>
      <c r="J197" s="304">
        <v>7.8829997752000001</v>
      </c>
      <c r="K197" s="303">
        <f t="shared" si="11"/>
        <v>11.358348484190008</v>
      </c>
      <c r="L197" s="42"/>
      <c r="M197" s="170">
        <f t="shared" si="12"/>
        <v>0.10673083483066463</v>
      </c>
      <c r="N197" s="301">
        <v>163.17397614892101</v>
      </c>
      <c r="O197" s="305">
        <f t="shared" si="13"/>
        <v>0</v>
      </c>
      <c r="P197" s="306">
        <f t="shared" si="14"/>
        <v>0</v>
      </c>
      <c r="Q197" s="101"/>
    </row>
    <row r="198" spans="2:17" ht="14.1" customHeight="1">
      <c r="B198" s="211" t="s">
        <v>1069</v>
      </c>
      <c r="C198" s="301">
        <v>57.291867079546101</v>
      </c>
      <c r="D198" s="302">
        <v>0</v>
      </c>
      <c r="E198" s="302">
        <v>0</v>
      </c>
      <c r="F198" s="301">
        <v>72.152441420000002</v>
      </c>
      <c r="G198" s="301">
        <v>70.050914000000006</v>
      </c>
      <c r="H198" s="303">
        <f t="shared" si="10"/>
        <v>-14.860574340453901</v>
      </c>
      <c r="I198" s="42"/>
      <c r="J198" s="304">
        <v>5.7721953136000002</v>
      </c>
      <c r="K198" s="303">
        <f t="shared" si="11"/>
        <v>-20.632769654053902</v>
      </c>
      <c r="L198" s="42"/>
      <c r="M198" s="170">
        <f t="shared" si="12"/>
        <v>-0.26477851574195849</v>
      </c>
      <c r="N198" s="301">
        <v>172.40435578322101</v>
      </c>
      <c r="O198" s="305">
        <f t="shared" si="13"/>
        <v>3.2162711522093289E-2</v>
      </c>
      <c r="P198" s="306">
        <f t="shared" si="14"/>
        <v>0.22548525212117304</v>
      </c>
      <c r="Q198" s="101"/>
    </row>
    <row r="199" spans="2:17" ht="14.1" customHeight="1">
      <c r="B199" s="211" t="s">
        <v>1070</v>
      </c>
      <c r="C199" s="301">
        <v>137.359186678063</v>
      </c>
      <c r="D199" s="302">
        <v>0</v>
      </c>
      <c r="E199" s="302">
        <v>0</v>
      </c>
      <c r="F199" s="301">
        <v>127.41436295</v>
      </c>
      <c r="G199" s="301">
        <v>123.703265</v>
      </c>
      <c r="H199" s="303">
        <f t="shared" si="10"/>
        <v>9.9448237280629996</v>
      </c>
      <c r="I199" s="42"/>
      <c r="J199" s="304">
        <v>10.425239301796701</v>
      </c>
      <c r="K199" s="303">
        <f t="shared" si="11"/>
        <v>-0.48041557373370125</v>
      </c>
      <c r="L199" s="42"/>
      <c r="M199" s="170">
        <f t="shared" si="12"/>
        <v>-3.48532327346758E-3</v>
      </c>
      <c r="N199" s="301">
        <v>387.02882238465799</v>
      </c>
      <c r="O199" s="305">
        <f t="shared" si="13"/>
        <v>7.2201750985601887E-2</v>
      </c>
      <c r="P199" s="306">
        <f t="shared" si="14"/>
        <v>8.7706920480513673E-5</v>
      </c>
      <c r="Q199" s="101"/>
    </row>
    <row r="200" spans="2:17" ht="14.1" customHeight="1">
      <c r="B200" s="211" t="s">
        <v>1071</v>
      </c>
      <c r="C200" s="301">
        <v>13.649723153877</v>
      </c>
      <c r="D200" s="302">
        <v>0</v>
      </c>
      <c r="E200" s="302">
        <v>0</v>
      </c>
      <c r="F200" s="301">
        <v>8.7618649499999997</v>
      </c>
      <c r="G200" s="301">
        <v>8.5066649999999999</v>
      </c>
      <c r="H200" s="303">
        <f t="shared" si="10"/>
        <v>4.8878582038770002</v>
      </c>
      <c r="I200" s="42"/>
      <c r="J200" s="304">
        <v>0.71690927709319996</v>
      </c>
      <c r="K200" s="303">
        <f t="shared" si="11"/>
        <v>4.1709489267838</v>
      </c>
      <c r="L200" s="42"/>
      <c r="M200" s="170">
        <f t="shared" si="12"/>
        <v>0.44003041182919711</v>
      </c>
      <c r="N200" s="301">
        <v>17.957686090718699</v>
      </c>
      <c r="O200" s="305">
        <f t="shared" si="13"/>
        <v>0</v>
      </c>
      <c r="P200" s="306">
        <f t="shared" si="14"/>
        <v>0</v>
      </c>
      <c r="Q200" s="101"/>
    </row>
    <row r="201" spans="2:17" ht="14.1" customHeight="1">
      <c r="B201" s="211"/>
      <c r="C201" s="307"/>
      <c r="D201" s="307"/>
      <c r="E201" s="307"/>
      <c r="F201" s="307"/>
      <c r="G201" s="307"/>
      <c r="H201" s="303">
        <f t="shared" si="10"/>
        <v>0</v>
      </c>
      <c r="I201" s="42"/>
      <c r="J201" s="17"/>
      <c r="K201" s="303">
        <f t="shared" si="11"/>
        <v>0</v>
      </c>
      <c r="L201" s="42"/>
      <c r="M201" s="170">
        <f t="shared" si="12"/>
        <v>0</v>
      </c>
      <c r="N201" s="307"/>
      <c r="O201" s="305">
        <f t="shared" si="13"/>
        <v>0</v>
      </c>
      <c r="P201" s="306">
        <f t="shared" si="14"/>
        <v>0</v>
      </c>
      <c r="Q201" s="101"/>
    </row>
    <row r="202" spans="2:17" ht="14.1" customHeight="1">
      <c r="B202" s="211"/>
      <c r="C202" s="307"/>
      <c r="D202" s="307"/>
      <c r="E202" s="307"/>
      <c r="F202" s="307"/>
      <c r="G202" s="307"/>
      <c r="H202" s="303">
        <f t="shared" si="10"/>
        <v>0</v>
      </c>
      <c r="I202" s="42"/>
      <c r="J202" s="17"/>
      <c r="K202" s="303">
        <f t="shared" si="11"/>
        <v>0</v>
      </c>
      <c r="L202" s="42"/>
      <c r="M202" s="170">
        <f t="shared" si="12"/>
        <v>0</v>
      </c>
      <c r="N202" s="307"/>
      <c r="O202" s="305">
        <f t="shared" si="13"/>
        <v>0</v>
      </c>
      <c r="P202" s="306">
        <f t="shared" si="14"/>
        <v>0</v>
      </c>
      <c r="Q202" s="101"/>
    </row>
    <row r="203" spans="2:17" ht="14.1" customHeight="1">
      <c r="B203" s="211"/>
      <c r="C203" s="307"/>
      <c r="D203" s="307"/>
      <c r="E203" s="307"/>
      <c r="F203" s="307"/>
      <c r="G203" s="307"/>
      <c r="H203" s="303">
        <f t="shared" si="10"/>
        <v>0</v>
      </c>
      <c r="I203" s="42"/>
      <c r="J203" s="17"/>
      <c r="K203" s="303">
        <f t="shared" si="11"/>
        <v>0</v>
      </c>
      <c r="L203" s="42"/>
      <c r="M203" s="170">
        <f t="shared" si="12"/>
        <v>0</v>
      </c>
      <c r="N203" s="307"/>
      <c r="O203" s="305">
        <f t="shared" si="13"/>
        <v>0</v>
      </c>
      <c r="P203" s="306">
        <f t="shared" si="14"/>
        <v>0</v>
      </c>
      <c r="Q203" s="101"/>
    </row>
    <row r="204" spans="2:17" ht="14.1" customHeight="1">
      <c r="B204" s="211"/>
      <c r="C204" s="307"/>
      <c r="D204" s="307"/>
      <c r="E204" s="307"/>
      <c r="F204" s="307"/>
      <c r="G204" s="307"/>
      <c r="H204" s="303">
        <f t="shared" si="10"/>
        <v>0</v>
      </c>
      <c r="I204" s="42"/>
      <c r="J204" s="17"/>
      <c r="K204" s="303">
        <f t="shared" si="11"/>
        <v>0</v>
      </c>
      <c r="L204" s="42"/>
      <c r="M204" s="170">
        <f t="shared" si="12"/>
        <v>0</v>
      </c>
      <c r="N204" s="307"/>
      <c r="O204" s="305">
        <f t="shared" si="13"/>
        <v>0</v>
      </c>
      <c r="P204" s="306">
        <f t="shared" si="14"/>
        <v>0</v>
      </c>
      <c r="Q204" s="101"/>
    </row>
    <row r="205" spans="2:17" ht="14.1" customHeight="1">
      <c r="B205" s="211"/>
      <c r="C205" s="307"/>
      <c r="D205" s="307"/>
      <c r="E205" s="307"/>
      <c r="F205" s="307"/>
      <c r="G205" s="307"/>
      <c r="H205" s="303">
        <f t="shared" ref="H205:H262" si="15">+C205+D205-E205-F205</f>
        <v>0</v>
      </c>
      <c r="I205" s="42"/>
      <c r="J205" s="17"/>
      <c r="K205" s="303">
        <f t="shared" ref="K205:K262" si="16">+H205-J205</f>
        <v>0</v>
      </c>
      <c r="L205" s="42"/>
      <c r="M205" s="170">
        <f t="shared" ref="M205:M262" si="17">+IF(ISERROR(K205/(F205+J205)),0,K205/(F205+J205))</f>
        <v>0</v>
      </c>
      <c r="N205" s="307"/>
      <c r="O205" s="305">
        <f t="shared" ref="O205:O262" si="18">IF(K205&lt;0,N205/$N$263,0)</f>
        <v>0</v>
      </c>
      <c r="P205" s="306">
        <f t="shared" ref="P205:P262" si="19">(M205^2*O205)*100</f>
        <v>0</v>
      </c>
      <c r="Q205" s="101"/>
    </row>
    <row r="206" spans="2:17" ht="14.1" customHeight="1">
      <c r="B206" s="211"/>
      <c r="C206" s="307"/>
      <c r="D206" s="307"/>
      <c r="E206" s="307"/>
      <c r="F206" s="307"/>
      <c r="G206" s="307"/>
      <c r="H206" s="303">
        <f t="shared" si="15"/>
        <v>0</v>
      </c>
      <c r="I206" s="42"/>
      <c r="J206" s="17"/>
      <c r="K206" s="303">
        <f t="shared" si="16"/>
        <v>0</v>
      </c>
      <c r="L206" s="42"/>
      <c r="M206" s="170">
        <f t="shared" si="17"/>
        <v>0</v>
      </c>
      <c r="N206" s="307"/>
      <c r="O206" s="305">
        <f t="shared" si="18"/>
        <v>0</v>
      </c>
      <c r="P206" s="306">
        <f t="shared" si="19"/>
        <v>0</v>
      </c>
      <c r="Q206" s="101"/>
    </row>
    <row r="207" spans="2:17" ht="14.1" customHeight="1">
      <c r="B207" s="211"/>
      <c r="C207" s="307"/>
      <c r="D207" s="307"/>
      <c r="E207" s="307"/>
      <c r="F207" s="307"/>
      <c r="G207" s="307"/>
      <c r="H207" s="303">
        <f t="shared" si="15"/>
        <v>0</v>
      </c>
      <c r="I207" s="42"/>
      <c r="J207" s="17"/>
      <c r="K207" s="303">
        <f t="shared" si="16"/>
        <v>0</v>
      </c>
      <c r="L207" s="42"/>
      <c r="M207" s="170">
        <f t="shared" si="17"/>
        <v>0</v>
      </c>
      <c r="N207" s="307"/>
      <c r="O207" s="305">
        <f t="shared" si="18"/>
        <v>0</v>
      </c>
      <c r="P207" s="306">
        <f t="shared" si="19"/>
        <v>0</v>
      </c>
      <c r="Q207" s="101"/>
    </row>
    <row r="208" spans="2:17" ht="14.1" customHeight="1">
      <c r="B208" s="211"/>
      <c r="C208" s="307"/>
      <c r="D208" s="307"/>
      <c r="E208" s="307"/>
      <c r="F208" s="307"/>
      <c r="G208" s="307"/>
      <c r="H208" s="303">
        <f t="shared" si="15"/>
        <v>0</v>
      </c>
      <c r="I208" s="42"/>
      <c r="J208" s="17"/>
      <c r="K208" s="303">
        <f t="shared" si="16"/>
        <v>0</v>
      </c>
      <c r="L208" s="42"/>
      <c r="M208" s="170">
        <f t="shared" si="17"/>
        <v>0</v>
      </c>
      <c r="N208" s="307"/>
      <c r="O208" s="305">
        <f t="shared" si="18"/>
        <v>0</v>
      </c>
      <c r="P208" s="306">
        <f t="shared" si="19"/>
        <v>0</v>
      </c>
      <c r="Q208" s="101"/>
    </row>
    <row r="209" spans="2:17" ht="14.1" customHeight="1">
      <c r="B209" s="211"/>
      <c r="C209" s="307"/>
      <c r="D209" s="307"/>
      <c r="E209" s="307"/>
      <c r="F209" s="307"/>
      <c r="G209" s="307"/>
      <c r="H209" s="303">
        <f t="shared" si="15"/>
        <v>0</v>
      </c>
      <c r="I209" s="42"/>
      <c r="J209" s="17"/>
      <c r="K209" s="303">
        <f t="shared" si="16"/>
        <v>0</v>
      </c>
      <c r="L209" s="42"/>
      <c r="M209" s="170">
        <f t="shared" si="17"/>
        <v>0</v>
      </c>
      <c r="N209" s="307"/>
      <c r="O209" s="305">
        <f t="shared" si="18"/>
        <v>0</v>
      </c>
      <c r="P209" s="306">
        <f t="shared" si="19"/>
        <v>0</v>
      </c>
      <c r="Q209" s="101"/>
    </row>
    <row r="210" spans="2:17" ht="14.1" customHeight="1">
      <c r="B210" s="211"/>
      <c r="C210" s="307"/>
      <c r="D210" s="307"/>
      <c r="E210" s="307"/>
      <c r="F210" s="307"/>
      <c r="G210" s="307"/>
      <c r="H210" s="303">
        <f t="shared" si="15"/>
        <v>0</v>
      </c>
      <c r="I210" s="42"/>
      <c r="J210" s="17"/>
      <c r="K210" s="303">
        <f t="shared" si="16"/>
        <v>0</v>
      </c>
      <c r="L210" s="42"/>
      <c r="M210" s="170">
        <f t="shared" si="17"/>
        <v>0</v>
      </c>
      <c r="N210" s="307"/>
      <c r="O210" s="305">
        <f t="shared" si="18"/>
        <v>0</v>
      </c>
      <c r="P210" s="306">
        <f t="shared" si="19"/>
        <v>0</v>
      </c>
      <c r="Q210" s="101"/>
    </row>
    <row r="211" spans="2:17" ht="14.1" customHeight="1">
      <c r="B211" s="211"/>
      <c r="C211" s="307"/>
      <c r="D211" s="307"/>
      <c r="E211" s="307"/>
      <c r="F211" s="307"/>
      <c r="G211" s="307"/>
      <c r="H211" s="303">
        <f t="shared" si="15"/>
        <v>0</v>
      </c>
      <c r="I211" s="42"/>
      <c r="J211" s="17"/>
      <c r="K211" s="303">
        <f t="shared" si="16"/>
        <v>0</v>
      </c>
      <c r="L211" s="42"/>
      <c r="M211" s="170">
        <f t="shared" si="17"/>
        <v>0</v>
      </c>
      <c r="N211" s="307"/>
      <c r="O211" s="305">
        <f t="shared" si="18"/>
        <v>0</v>
      </c>
      <c r="P211" s="306">
        <f t="shared" si="19"/>
        <v>0</v>
      </c>
      <c r="Q211" s="101"/>
    </row>
    <row r="212" spans="2:17" ht="14.1" customHeight="1">
      <c r="B212" s="211"/>
      <c r="C212" s="307"/>
      <c r="D212" s="307"/>
      <c r="E212" s="307"/>
      <c r="F212" s="307"/>
      <c r="G212" s="307"/>
      <c r="H212" s="303">
        <f t="shared" si="15"/>
        <v>0</v>
      </c>
      <c r="I212" s="42"/>
      <c r="J212" s="17"/>
      <c r="K212" s="303">
        <f t="shared" si="16"/>
        <v>0</v>
      </c>
      <c r="L212" s="42"/>
      <c r="M212" s="170">
        <f t="shared" si="17"/>
        <v>0</v>
      </c>
      <c r="N212" s="307"/>
      <c r="O212" s="305">
        <f t="shared" si="18"/>
        <v>0</v>
      </c>
      <c r="P212" s="306">
        <f t="shared" si="19"/>
        <v>0</v>
      </c>
      <c r="Q212" s="101"/>
    </row>
    <row r="213" spans="2:17" ht="14.1" customHeight="1">
      <c r="B213" s="211"/>
      <c r="C213" s="307"/>
      <c r="D213" s="307"/>
      <c r="E213" s="307"/>
      <c r="F213" s="307"/>
      <c r="G213" s="307"/>
      <c r="H213" s="303">
        <f t="shared" si="15"/>
        <v>0</v>
      </c>
      <c r="I213" s="42"/>
      <c r="J213" s="17"/>
      <c r="K213" s="303">
        <f t="shared" si="16"/>
        <v>0</v>
      </c>
      <c r="L213" s="42"/>
      <c r="M213" s="170">
        <f t="shared" si="17"/>
        <v>0</v>
      </c>
      <c r="N213" s="307"/>
      <c r="O213" s="305">
        <f t="shared" si="18"/>
        <v>0</v>
      </c>
      <c r="P213" s="306">
        <f t="shared" si="19"/>
        <v>0</v>
      </c>
      <c r="Q213" s="101"/>
    </row>
    <row r="214" spans="2:17" ht="14.1" customHeight="1">
      <c r="B214" s="211"/>
      <c r="C214" s="307"/>
      <c r="D214" s="307"/>
      <c r="E214" s="307"/>
      <c r="F214" s="307"/>
      <c r="G214" s="307"/>
      <c r="H214" s="303">
        <f t="shared" si="15"/>
        <v>0</v>
      </c>
      <c r="I214" s="42"/>
      <c r="J214" s="17"/>
      <c r="K214" s="303">
        <f t="shared" si="16"/>
        <v>0</v>
      </c>
      <c r="L214" s="42"/>
      <c r="M214" s="170">
        <f t="shared" si="17"/>
        <v>0</v>
      </c>
      <c r="N214" s="307"/>
      <c r="O214" s="305">
        <f t="shared" si="18"/>
        <v>0</v>
      </c>
      <c r="P214" s="306">
        <f t="shared" si="19"/>
        <v>0</v>
      </c>
      <c r="Q214" s="101"/>
    </row>
    <row r="215" spans="2:17" ht="14.1" customHeight="1">
      <c r="B215" s="211"/>
      <c r="C215" s="307"/>
      <c r="D215" s="307"/>
      <c r="E215" s="307"/>
      <c r="F215" s="307"/>
      <c r="G215" s="307"/>
      <c r="H215" s="303">
        <f t="shared" si="15"/>
        <v>0</v>
      </c>
      <c r="I215" s="42"/>
      <c r="J215" s="17"/>
      <c r="K215" s="303">
        <f t="shared" si="16"/>
        <v>0</v>
      </c>
      <c r="L215" s="42"/>
      <c r="M215" s="170">
        <f t="shared" si="17"/>
        <v>0</v>
      </c>
      <c r="N215" s="307"/>
      <c r="O215" s="305">
        <f t="shared" si="18"/>
        <v>0</v>
      </c>
      <c r="P215" s="306">
        <f t="shared" si="19"/>
        <v>0</v>
      </c>
      <c r="Q215" s="101"/>
    </row>
    <row r="216" spans="2:17" ht="14.1" customHeight="1">
      <c r="B216" s="211"/>
      <c r="C216" s="307"/>
      <c r="D216" s="307"/>
      <c r="E216" s="307"/>
      <c r="F216" s="307"/>
      <c r="G216" s="307"/>
      <c r="H216" s="303">
        <f t="shared" si="15"/>
        <v>0</v>
      </c>
      <c r="I216" s="42"/>
      <c r="J216" s="17"/>
      <c r="K216" s="303">
        <f t="shared" si="16"/>
        <v>0</v>
      </c>
      <c r="L216" s="42"/>
      <c r="M216" s="170">
        <f t="shared" si="17"/>
        <v>0</v>
      </c>
      <c r="N216" s="307"/>
      <c r="O216" s="305">
        <f t="shared" si="18"/>
        <v>0</v>
      </c>
      <c r="P216" s="306">
        <f t="shared" si="19"/>
        <v>0</v>
      </c>
      <c r="Q216" s="101"/>
    </row>
    <row r="217" spans="2:17" ht="14.1" customHeight="1">
      <c r="B217" s="211"/>
      <c r="C217" s="307"/>
      <c r="D217" s="307"/>
      <c r="E217" s="307"/>
      <c r="F217" s="307"/>
      <c r="G217" s="307"/>
      <c r="H217" s="303">
        <f t="shared" si="15"/>
        <v>0</v>
      </c>
      <c r="I217" s="42"/>
      <c r="J217" s="17"/>
      <c r="K217" s="303">
        <f t="shared" si="16"/>
        <v>0</v>
      </c>
      <c r="L217" s="42"/>
      <c r="M217" s="170">
        <f t="shared" si="17"/>
        <v>0</v>
      </c>
      <c r="N217" s="307"/>
      <c r="O217" s="305">
        <f t="shared" si="18"/>
        <v>0</v>
      </c>
      <c r="P217" s="306">
        <f t="shared" si="19"/>
        <v>0</v>
      </c>
      <c r="Q217" s="101"/>
    </row>
    <row r="218" spans="2:17" ht="14.1" customHeight="1">
      <c r="B218" s="211"/>
      <c r="C218" s="307"/>
      <c r="D218" s="307"/>
      <c r="E218" s="307"/>
      <c r="F218" s="307"/>
      <c r="G218" s="307"/>
      <c r="H218" s="303">
        <f t="shared" si="15"/>
        <v>0</v>
      </c>
      <c r="I218" s="42"/>
      <c r="J218" s="17"/>
      <c r="K218" s="303">
        <f t="shared" si="16"/>
        <v>0</v>
      </c>
      <c r="L218" s="42"/>
      <c r="M218" s="170">
        <f t="shared" si="17"/>
        <v>0</v>
      </c>
      <c r="N218" s="307"/>
      <c r="O218" s="305">
        <f t="shared" si="18"/>
        <v>0</v>
      </c>
      <c r="P218" s="306">
        <f t="shared" si="19"/>
        <v>0</v>
      </c>
      <c r="Q218" s="101"/>
    </row>
    <row r="219" spans="2:17" ht="14.1" customHeight="1">
      <c r="B219" s="211"/>
      <c r="C219" s="307"/>
      <c r="D219" s="307"/>
      <c r="E219" s="307"/>
      <c r="F219" s="307"/>
      <c r="G219" s="307"/>
      <c r="H219" s="303">
        <f t="shared" si="15"/>
        <v>0</v>
      </c>
      <c r="I219" s="42"/>
      <c r="J219" s="17"/>
      <c r="K219" s="303">
        <f t="shared" si="16"/>
        <v>0</v>
      </c>
      <c r="L219" s="42"/>
      <c r="M219" s="170">
        <f t="shared" si="17"/>
        <v>0</v>
      </c>
      <c r="N219" s="307"/>
      <c r="O219" s="305">
        <f t="shared" si="18"/>
        <v>0</v>
      </c>
      <c r="P219" s="306">
        <f t="shared" si="19"/>
        <v>0</v>
      </c>
      <c r="Q219" s="101"/>
    </row>
    <row r="220" spans="2:17" ht="14.1" customHeight="1">
      <c r="B220" s="211"/>
      <c r="C220" s="307"/>
      <c r="D220" s="307"/>
      <c r="E220" s="307"/>
      <c r="F220" s="307"/>
      <c r="G220" s="307"/>
      <c r="H220" s="303">
        <f t="shared" si="15"/>
        <v>0</v>
      </c>
      <c r="I220" s="42"/>
      <c r="J220" s="17"/>
      <c r="K220" s="303">
        <f t="shared" si="16"/>
        <v>0</v>
      </c>
      <c r="L220" s="42"/>
      <c r="M220" s="170">
        <f t="shared" si="17"/>
        <v>0</v>
      </c>
      <c r="N220" s="307"/>
      <c r="O220" s="305">
        <f t="shared" si="18"/>
        <v>0</v>
      </c>
      <c r="P220" s="306">
        <f t="shared" si="19"/>
        <v>0</v>
      </c>
      <c r="Q220" s="101"/>
    </row>
    <row r="221" spans="2:17" ht="14.1" customHeight="1">
      <c r="B221" s="211"/>
      <c r="C221" s="307"/>
      <c r="D221" s="307"/>
      <c r="E221" s="307"/>
      <c r="F221" s="307"/>
      <c r="G221" s="307"/>
      <c r="H221" s="303">
        <f t="shared" si="15"/>
        <v>0</v>
      </c>
      <c r="I221" s="42"/>
      <c r="J221" s="17"/>
      <c r="K221" s="303">
        <f t="shared" si="16"/>
        <v>0</v>
      </c>
      <c r="L221" s="42"/>
      <c r="M221" s="170">
        <f t="shared" si="17"/>
        <v>0</v>
      </c>
      <c r="N221" s="307"/>
      <c r="O221" s="305">
        <f t="shared" si="18"/>
        <v>0</v>
      </c>
      <c r="P221" s="306">
        <f t="shared" si="19"/>
        <v>0</v>
      </c>
      <c r="Q221" s="101"/>
    </row>
    <row r="222" spans="2:17" ht="14.1" customHeight="1">
      <c r="B222" s="211"/>
      <c r="C222" s="307"/>
      <c r="D222" s="307"/>
      <c r="E222" s="307"/>
      <c r="F222" s="307"/>
      <c r="G222" s="307"/>
      <c r="H222" s="303">
        <f t="shared" si="15"/>
        <v>0</v>
      </c>
      <c r="I222" s="42"/>
      <c r="J222" s="17"/>
      <c r="K222" s="303">
        <f t="shared" si="16"/>
        <v>0</v>
      </c>
      <c r="L222" s="42"/>
      <c r="M222" s="170">
        <f t="shared" si="17"/>
        <v>0</v>
      </c>
      <c r="N222" s="307"/>
      <c r="O222" s="305">
        <f t="shared" si="18"/>
        <v>0</v>
      </c>
      <c r="P222" s="306">
        <f t="shared" si="19"/>
        <v>0</v>
      </c>
      <c r="Q222" s="101"/>
    </row>
    <row r="223" spans="2:17" ht="14.1" customHeight="1">
      <c r="B223" s="211"/>
      <c r="C223" s="307"/>
      <c r="D223" s="307"/>
      <c r="E223" s="307"/>
      <c r="F223" s="307"/>
      <c r="G223" s="307"/>
      <c r="H223" s="303">
        <f t="shared" si="15"/>
        <v>0</v>
      </c>
      <c r="I223" s="42"/>
      <c r="J223" s="17"/>
      <c r="K223" s="303">
        <f t="shared" si="16"/>
        <v>0</v>
      </c>
      <c r="L223" s="42"/>
      <c r="M223" s="170">
        <f t="shared" si="17"/>
        <v>0</v>
      </c>
      <c r="N223" s="307"/>
      <c r="O223" s="305">
        <f t="shared" si="18"/>
        <v>0</v>
      </c>
      <c r="P223" s="306">
        <f t="shared" si="19"/>
        <v>0</v>
      </c>
      <c r="Q223" s="101"/>
    </row>
    <row r="224" spans="2:17" ht="14.1" customHeight="1">
      <c r="B224" s="211"/>
      <c r="C224" s="307"/>
      <c r="D224" s="307"/>
      <c r="E224" s="307"/>
      <c r="F224" s="307"/>
      <c r="G224" s="307"/>
      <c r="H224" s="303">
        <f t="shared" si="15"/>
        <v>0</v>
      </c>
      <c r="I224" s="42"/>
      <c r="J224" s="17"/>
      <c r="K224" s="303">
        <f t="shared" si="16"/>
        <v>0</v>
      </c>
      <c r="L224" s="42"/>
      <c r="M224" s="170">
        <f t="shared" si="17"/>
        <v>0</v>
      </c>
      <c r="N224" s="307"/>
      <c r="O224" s="305">
        <f t="shared" si="18"/>
        <v>0</v>
      </c>
      <c r="P224" s="306">
        <f t="shared" si="19"/>
        <v>0</v>
      </c>
      <c r="Q224" s="101"/>
    </row>
    <row r="225" spans="2:17" ht="14.1" customHeight="1">
      <c r="B225" s="211"/>
      <c r="C225" s="307"/>
      <c r="D225" s="307"/>
      <c r="E225" s="307"/>
      <c r="F225" s="307"/>
      <c r="G225" s="307"/>
      <c r="H225" s="303">
        <f t="shared" si="15"/>
        <v>0</v>
      </c>
      <c r="I225" s="42"/>
      <c r="J225" s="17"/>
      <c r="K225" s="303">
        <f t="shared" si="16"/>
        <v>0</v>
      </c>
      <c r="L225" s="42"/>
      <c r="M225" s="170">
        <f t="shared" si="17"/>
        <v>0</v>
      </c>
      <c r="N225" s="307"/>
      <c r="O225" s="305">
        <f t="shared" si="18"/>
        <v>0</v>
      </c>
      <c r="P225" s="306">
        <f t="shared" si="19"/>
        <v>0</v>
      </c>
      <c r="Q225" s="101"/>
    </row>
    <row r="226" spans="2:17" ht="14.1" customHeight="1">
      <c r="B226" s="211"/>
      <c r="C226" s="307"/>
      <c r="D226" s="307"/>
      <c r="E226" s="307"/>
      <c r="F226" s="307"/>
      <c r="G226" s="307"/>
      <c r="H226" s="303">
        <f t="shared" si="15"/>
        <v>0</v>
      </c>
      <c r="I226" s="42"/>
      <c r="J226" s="17"/>
      <c r="K226" s="303">
        <f t="shared" si="16"/>
        <v>0</v>
      </c>
      <c r="L226" s="42"/>
      <c r="M226" s="170">
        <f t="shared" si="17"/>
        <v>0</v>
      </c>
      <c r="N226" s="307"/>
      <c r="O226" s="305">
        <f t="shared" si="18"/>
        <v>0</v>
      </c>
      <c r="P226" s="306">
        <f t="shared" si="19"/>
        <v>0</v>
      </c>
      <c r="Q226" s="101"/>
    </row>
    <row r="227" spans="2:17" ht="14.1" customHeight="1">
      <c r="B227" s="211"/>
      <c r="C227" s="307"/>
      <c r="D227" s="307"/>
      <c r="E227" s="307"/>
      <c r="F227" s="307"/>
      <c r="G227" s="307"/>
      <c r="H227" s="303">
        <f t="shared" si="15"/>
        <v>0</v>
      </c>
      <c r="I227" s="42"/>
      <c r="J227" s="17"/>
      <c r="K227" s="303">
        <f t="shared" si="16"/>
        <v>0</v>
      </c>
      <c r="L227" s="42"/>
      <c r="M227" s="170">
        <f t="shared" si="17"/>
        <v>0</v>
      </c>
      <c r="N227" s="307"/>
      <c r="O227" s="305">
        <f t="shared" si="18"/>
        <v>0</v>
      </c>
      <c r="P227" s="306">
        <f t="shared" si="19"/>
        <v>0</v>
      </c>
      <c r="Q227" s="101"/>
    </row>
    <row r="228" spans="2:17" ht="14.1" customHeight="1">
      <c r="B228" s="211"/>
      <c r="C228" s="307"/>
      <c r="D228" s="307"/>
      <c r="E228" s="307"/>
      <c r="F228" s="307"/>
      <c r="G228" s="307"/>
      <c r="H228" s="303">
        <f t="shared" si="15"/>
        <v>0</v>
      </c>
      <c r="I228" s="42"/>
      <c r="J228" s="17"/>
      <c r="K228" s="303">
        <f t="shared" si="16"/>
        <v>0</v>
      </c>
      <c r="L228" s="42"/>
      <c r="M228" s="170">
        <f t="shared" si="17"/>
        <v>0</v>
      </c>
      <c r="N228" s="307"/>
      <c r="O228" s="305">
        <f t="shared" si="18"/>
        <v>0</v>
      </c>
      <c r="P228" s="306">
        <f t="shared" si="19"/>
        <v>0</v>
      </c>
      <c r="Q228" s="101"/>
    </row>
    <row r="229" spans="2:17" ht="14.1" customHeight="1">
      <c r="B229" s="211"/>
      <c r="C229" s="307"/>
      <c r="D229" s="307"/>
      <c r="E229" s="307"/>
      <c r="F229" s="307"/>
      <c r="G229" s="307"/>
      <c r="H229" s="303">
        <f t="shared" si="15"/>
        <v>0</v>
      </c>
      <c r="I229" s="42"/>
      <c r="J229" s="17"/>
      <c r="K229" s="303">
        <f t="shared" si="16"/>
        <v>0</v>
      </c>
      <c r="L229" s="42"/>
      <c r="M229" s="170">
        <f t="shared" si="17"/>
        <v>0</v>
      </c>
      <c r="N229" s="307"/>
      <c r="O229" s="305">
        <f t="shared" si="18"/>
        <v>0</v>
      </c>
      <c r="P229" s="306">
        <f t="shared" si="19"/>
        <v>0</v>
      </c>
      <c r="Q229" s="101"/>
    </row>
    <row r="230" spans="2:17" ht="14.1" customHeight="1">
      <c r="B230" s="211"/>
      <c r="C230" s="307"/>
      <c r="D230" s="307"/>
      <c r="E230" s="307"/>
      <c r="F230" s="307"/>
      <c r="G230" s="307"/>
      <c r="H230" s="303">
        <f t="shared" si="15"/>
        <v>0</v>
      </c>
      <c r="I230" s="42"/>
      <c r="J230" s="17"/>
      <c r="K230" s="303">
        <f t="shared" si="16"/>
        <v>0</v>
      </c>
      <c r="L230" s="42"/>
      <c r="M230" s="170">
        <f t="shared" si="17"/>
        <v>0</v>
      </c>
      <c r="N230" s="307"/>
      <c r="O230" s="305">
        <f t="shared" si="18"/>
        <v>0</v>
      </c>
      <c r="P230" s="306">
        <f t="shared" si="19"/>
        <v>0</v>
      </c>
      <c r="Q230" s="101"/>
    </row>
    <row r="231" spans="2:17" ht="14.1" customHeight="1">
      <c r="B231" s="211"/>
      <c r="C231" s="307"/>
      <c r="D231" s="307"/>
      <c r="E231" s="307"/>
      <c r="F231" s="307"/>
      <c r="G231" s="307"/>
      <c r="H231" s="303">
        <f t="shared" si="15"/>
        <v>0</v>
      </c>
      <c r="I231" s="42"/>
      <c r="J231" s="17"/>
      <c r="K231" s="303">
        <f t="shared" si="16"/>
        <v>0</v>
      </c>
      <c r="L231" s="42"/>
      <c r="M231" s="170">
        <f t="shared" si="17"/>
        <v>0</v>
      </c>
      <c r="N231" s="307"/>
      <c r="O231" s="305">
        <f t="shared" si="18"/>
        <v>0</v>
      </c>
      <c r="P231" s="306">
        <f t="shared" si="19"/>
        <v>0</v>
      </c>
      <c r="Q231" s="101"/>
    </row>
    <row r="232" spans="2:17" ht="14.1" customHeight="1">
      <c r="B232" s="211"/>
      <c r="C232" s="307"/>
      <c r="D232" s="307"/>
      <c r="E232" s="307"/>
      <c r="F232" s="307"/>
      <c r="G232" s="307"/>
      <c r="H232" s="303">
        <f t="shared" si="15"/>
        <v>0</v>
      </c>
      <c r="I232" s="42"/>
      <c r="J232" s="17"/>
      <c r="K232" s="303">
        <f t="shared" si="16"/>
        <v>0</v>
      </c>
      <c r="L232" s="42"/>
      <c r="M232" s="170">
        <f t="shared" si="17"/>
        <v>0</v>
      </c>
      <c r="N232" s="307"/>
      <c r="O232" s="305">
        <f t="shared" si="18"/>
        <v>0</v>
      </c>
      <c r="P232" s="306">
        <f t="shared" si="19"/>
        <v>0</v>
      </c>
      <c r="Q232" s="101"/>
    </row>
    <row r="233" spans="2:17" ht="14.1" customHeight="1">
      <c r="B233" s="211"/>
      <c r="C233" s="307"/>
      <c r="D233" s="307"/>
      <c r="E233" s="307"/>
      <c r="F233" s="307"/>
      <c r="G233" s="307"/>
      <c r="H233" s="303">
        <f t="shared" si="15"/>
        <v>0</v>
      </c>
      <c r="I233" s="42"/>
      <c r="J233" s="17"/>
      <c r="K233" s="303">
        <f t="shared" si="16"/>
        <v>0</v>
      </c>
      <c r="L233" s="42"/>
      <c r="M233" s="170">
        <f t="shared" si="17"/>
        <v>0</v>
      </c>
      <c r="N233" s="307"/>
      <c r="O233" s="305">
        <f t="shared" si="18"/>
        <v>0</v>
      </c>
      <c r="P233" s="306">
        <f t="shared" si="19"/>
        <v>0</v>
      </c>
      <c r="Q233" s="101"/>
    </row>
    <row r="234" spans="2:17" ht="14.1" customHeight="1">
      <c r="B234" s="211"/>
      <c r="C234" s="307"/>
      <c r="D234" s="307"/>
      <c r="E234" s="307"/>
      <c r="F234" s="307"/>
      <c r="G234" s="307"/>
      <c r="H234" s="303">
        <f t="shared" si="15"/>
        <v>0</v>
      </c>
      <c r="I234" s="42"/>
      <c r="J234" s="17"/>
      <c r="K234" s="303">
        <f t="shared" si="16"/>
        <v>0</v>
      </c>
      <c r="L234" s="42"/>
      <c r="M234" s="170">
        <f t="shared" si="17"/>
        <v>0</v>
      </c>
      <c r="N234" s="307"/>
      <c r="O234" s="305">
        <f t="shared" si="18"/>
        <v>0</v>
      </c>
      <c r="P234" s="306">
        <f t="shared" si="19"/>
        <v>0</v>
      </c>
      <c r="Q234" s="101"/>
    </row>
    <row r="235" spans="2:17" ht="14.1" customHeight="1">
      <c r="B235" s="211"/>
      <c r="C235" s="307"/>
      <c r="D235" s="307"/>
      <c r="E235" s="307"/>
      <c r="F235" s="307"/>
      <c r="G235" s="307"/>
      <c r="H235" s="303">
        <f t="shared" si="15"/>
        <v>0</v>
      </c>
      <c r="I235" s="42"/>
      <c r="J235" s="17"/>
      <c r="K235" s="303">
        <f t="shared" si="16"/>
        <v>0</v>
      </c>
      <c r="L235" s="42"/>
      <c r="M235" s="170">
        <f t="shared" si="17"/>
        <v>0</v>
      </c>
      <c r="N235" s="307"/>
      <c r="O235" s="305">
        <f t="shared" si="18"/>
        <v>0</v>
      </c>
      <c r="P235" s="306">
        <f t="shared" si="19"/>
        <v>0</v>
      </c>
      <c r="Q235" s="101"/>
    </row>
    <row r="236" spans="2:17" ht="14.1" customHeight="1">
      <c r="B236" s="211"/>
      <c r="C236" s="307"/>
      <c r="D236" s="307"/>
      <c r="E236" s="307"/>
      <c r="F236" s="307"/>
      <c r="G236" s="307"/>
      <c r="H236" s="303">
        <f t="shared" si="15"/>
        <v>0</v>
      </c>
      <c r="I236" s="42"/>
      <c r="J236" s="17"/>
      <c r="K236" s="303">
        <f t="shared" si="16"/>
        <v>0</v>
      </c>
      <c r="L236" s="42"/>
      <c r="M236" s="170">
        <f t="shared" si="17"/>
        <v>0</v>
      </c>
      <c r="N236" s="307"/>
      <c r="O236" s="305">
        <f t="shared" si="18"/>
        <v>0</v>
      </c>
      <c r="P236" s="306">
        <f t="shared" si="19"/>
        <v>0</v>
      </c>
      <c r="Q236" s="101"/>
    </row>
    <row r="237" spans="2:17" ht="14.1" customHeight="1">
      <c r="B237" s="211"/>
      <c r="C237" s="307"/>
      <c r="D237" s="307"/>
      <c r="E237" s="307"/>
      <c r="F237" s="307"/>
      <c r="G237" s="307"/>
      <c r="H237" s="303">
        <f t="shared" si="15"/>
        <v>0</v>
      </c>
      <c r="I237" s="42"/>
      <c r="J237" s="17"/>
      <c r="K237" s="303">
        <f t="shared" si="16"/>
        <v>0</v>
      </c>
      <c r="L237" s="42"/>
      <c r="M237" s="170">
        <f t="shared" si="17"/>
        <v>0</v>
      </c>
      <c r="N237" s="307"/>
      <c r="O237" s="305">
        <f t="shared" si="18"/>
        <v>0</v>
      </c>
      <c r="P237" s="306">
        <f t="shared" si="19"/>
        <v>0</v>
      </c>
      <c r="Q237" s="101"/>
    </row>
    <row r="238" spans="2:17" ht="14.1" customHeight="1">
      <c r="B238" s="211"/>
      <c r="C238" s="307"/>
      <c r="D238" s="307"/>
      <c r="E238" s="307"/>
      <c r="F238" s="307"/>
      <c r="G238" s="307"/>
      <c r="H238" s="303">
        <f t="shared" si="15"/>
        <v>0</v>
      </c>
      <c r="I238" s="42"/>
      <c r="J238" s="17"/>
      <c r="K238" s="303">
        <f t="shared" si="16"/>
        <v>0</v>
      </c>
      <c r="L238" s="42"/>
      <c r="M238" s="170">
        <f t="shared" si="17"/>
        <v>0</v>
      </c>
      <c r="N238" s="307"/>
      <c r="O238" s="305">
        <f t="shared" si="18"/>
        <v>0</v>
      </c>
      <c r="P238" s="306">
        <f t="shared" si="19"/>
        <v>0</v>
      </c>
      <c r="Q238" s="101"/>
    </row>
    <row r="239" spans="2:17" ht="14.1" customHeight="1">
      <c r="B239" s="211"/>
      <c r="C239" s="307"/>
      <c r="D239" s="307"/>
      <c r="E239" s="307"/>
      <c r="F239" s="307"/>
      <c r="G239" s="307"/>
      <c r="H239" s="303">
        <f t="shared" si="15"/>
        <v>0</v>
      </c>
      <c r="I239" s="42"/>
      <c r="J239" s="17"/>
      <c r="K239" s="303">
        <f t="shared" si="16"/>
        <v>0</v>
      </c>
      <c r="L239" s="42"/>
      <c r="M239" s="170">
        <f t="shared" si="17"/>
        <v>0</v>
      </c>
      <c r="N239" s="307"/>
      <c r="O239" s="305">
        <f t="shared" si="18"/>
        <v>0</v>
      </c>
      <c r="P239" s="306">
        <f t="shared" si="19"/>
        <v>0</v>
      </c>
      <c r="Q239" s="101"/>
    </row>
    <row r="240" spans="2:17" ht="14.1" customHeight="1">
      <c r="B240" s="211"/>
      <c r="C240" s="307"/>
      <c r="D240" s="307"/>
      <c r="E240" s="307"/>
      <c r="F240" s="307"/>
      <c r="G240" s="307"/>
      <c r="H240" s="303">
        <f t="shared" si="15"/>
        <v>0</v>
      </c>
      <c r="I240" s="42"/>
      <c r="J240" s="17"/>
      <c r="K240" s="303">
        <f t="shared" si="16"/>
        <v>0</v>
      </c>
      <c r="L240" s="42"/>
      <c r="M240" s="170">
        <f t="shared" si="17"/>
        <v>0</v>
      </c>
      <c r="N240" s="307"/>
      <c r="O240" s="305">
        <f t="shared" si="18"/>
        <v>0</v>
      </c>
      <c r="P240" s="306">
        <f t="shared" si="19"/>
        <v>0</v>
      </c>
      <c r="Q240" s="101"/>
    </row>
    <row r="241" spans="2:17" ht="14.1" customHeight="1">
      <c r="B241" s="211"/>
      <c r="C241" s="307"/>
      <c r="D241" s="307"/>
      <c r="E241" s="307"/>
      <c r="F241" s="307"/>
      <c r="G241" s="307"/>
      <c r="H241" s="303">
        <f t="shared" si="15"/>
        <v>0</v>
      </c>
      <c r="I241" s="42"/>
      <c r="J241" s="17"/>
      <c r="K241" s="303">
        <f t="shared" si="16"/>
        <v>0</v>
      </c>
      <c r="L241" s="42"/>
      <c r="M241" s="170">
        <f t="shared" si="17"/>
        <v>0</v>
      </c>
      <c r="N241" s="307"/>
      <c r="O241" s="305">
        <f t="shared" si="18"/>
        <v>0</v>
      </c>
      <c r="P241" s="306">
        <f t="shared" si="19"/>
        <v>0</v>
      </c>
      <c r="Q241" s="101"/>
    </row>
    <row r="242" spans="2:17" ht="14.1" customHeight="1">
      <c r="B242" s="211"/>
      <c r="C242" s="307"/>
      <c r="D242" s="307"/>
      <c r="E242" s="307"/>
      <c r="F242" s="307"/>
      <c r="G242" s="307"/>
      <c r="H242" s="303">
        <f t="shared" si="15"/>
        <v>0</v>
      </c>
      <c r="I242" s="42"/>
      <c r="J242" s="17"/>
      <c r="K242" s="303">
        <f t="shared" si="16"/>
        <v>0</v>
      </c>
      <c r="L242" s="42"/>
      <c r="M242" s="170">
        <f t="shared" si="17"/>
        <v>0</v>
      </c>
      <c r="N242" s="307"/>
      <c r="O242" s="305">
        <f t="shared" si="18"/>
        <v>0</v>
      </c>
      <c r="P242" s="306">
        <f t="shared" si="19"/>
        <v>0</v>
      </c>
      <c r="Q242" s="101"/>
    </row>
    <row r="243" spans="2:17" ht="14.1" customHeight="1">
      <c r="B243" s="211"/>
      <c r="C243" s="307"/>
      <c r="D243" s="307"/>
      <c r="E243" s="307"/>
      <c r="F243" s="307"/>
      <c r="G243" s="307"/>
      <c r="H243" s="303">
        <f t="shared" si="15"/>
        <v>0</v>
      </c>
      <c r="I243" s="42"/>
      <c r="J243" s="17"/>
      <c r="K243" s="303">
        <f t="shared" si="16"/>
        <v>0</v>
      </c>
      <c r="L243" s="42"/>
      <c r="M243" s="170">
        <f t="shared" si="17"/>
        <v>0</v>
      </c>
      <c r="N243" s="307"/>
      <c r="O243" s="305">
        <f t="shared" si="18"/>
        <v>0</v>
      </c>
      <c r="P243" s="306">
        <f t="shared" si="19"/>
        <v>0</v>
      </c>
      <c r="Q243" s="101"/>
    </row>
    <row r="244" spans="2:17" ht="14.1" customHeight="1">
      <c r="B244" s="211"/>
      <c r="C244" s="307"/>
      <c r="D244" s="307"/>
      <c r="E244" s="307"/>
      <c r="F244" s="307"/>
      <c r="G244" s="307"/>
      <c r="H244" s="303">
        <f t="shared" si="15"/>
        <v>0</v>
      </c>
      <c r="I244" s="42"/>
      <c r="J244" s="17"/>
      <c r="K244" s="303">
        <f t="shared" si="16"/>
        <v>0</v>
      </c>
      <c r="L244" s="42"/>
      <c r="M244" s="170">
        <f t="shared" si="17"/>
        <v>0</v>
      </c>
      <c r="N244" s="307"/>
      <c r="O244" s="305">
        <f t="shared" si="18"/>
        <v>0</v>
      </c>
      <c r="P244" s="306">
        <f t="shared" si="19"/>
        <v>0</v>
      </c>
      <c r="Q244" s="101"/>
    </row>
    <row r="245" spans="2:17" ht="14.1" customHeight="1">
      <c r="B245" s="211"/>
      <c r="C245" s="307"/>
      <c r="D245" s="307"/>
      <c r="E245" s="307"/>
      <c r="F245" s="307"/>
      <c r="G245" s="307"/>
      <c r="H245" s="303">
        <f t="shared" si="15"/>
        <v>0</v>
      </c>
      <c r="I245" s="42"/>
      <c r="J245" s="17"/>
      <c r="K245" s="303">
        <f t="shared" si="16"/>
        <v>0</v>
      </c>
      <c r="L245" s="42"/>
      <c r="M245" s="170">
        <f t="shared" si="17"/>
        <v>0</v>
      </c>
      <c r="N245" s="307"/>
      <c r="O245" s="305">
        <f t="shared" si="18"/>
        <v>0</v>
      </c>
      <c r="P245" s="306">
        <f t="shared" si="19"/>
        <v>0</v>
      </c>
      <c r="Q245" s="101"/>
    </row>
    <row r="246" spans="2:17" ht="14.1" customHeight="1">
      <c r="B246" s="211"/>
      <c r="C246" s="307"/>
      <c r="D246" s="307"/>
      <c r="E246" s="307"/>
      <c r="F246" s="307"/>
      <c r="G246" s="307"/>
      <c r="H246" s="303">
        <f t="shared" si="15"/>
        <v>0</v>
      </c>
      <c r="I246" s="42"/>
      <c r="J246" s="17"/>
      <c r="K246" s="303">
        <f t="shared" si="16"/>
        <v>0</v>
      </c>
      <c r="L246" s="42"/>
      <c r="M246" s="170">
        <f t="shared" si="17"/>
        <v>0</v>
      </c>
      <c r="N246" s="307"/>
      <c r="O246" s="305">
        <f t="shared" si="18"/>
        <v>0</v>
      </c>
      <c r="P246" s="306">
        <f t="shared" si="19"/>
        <v>0</v>
      </c>
      <c r="Q246" s="101"/>
    </row>
    <row r="247" spans="2:17" ht="14.1" customHeight="1">
      <c r="B247" s="211"/>
      <c r="C247" s="307"/>
      <c r="D247" s="307"/>
      <c r="E247" s="307"/>
      <c r="F247" s="307"/>
      <c r="G247" s="307"/>
      <c r="H247" s="303">
        <f t="shared" si="15"/>
        <v>0</v>
      </c>
      <c r="I247" s="42"/>
      <c r="J247" s="17"/>
      <c r="K247" s="303">
        <f t="shared" si="16"/>
        <v>0</v>
      </c>
      <c r="L247" s="42"/>
      <c r="M247" s="170">
        <f t="shared" si="17"/>
        <v>0</v>
      </c>
      <c r="N247" s="307"/>
      <c r="O247" s="305">
        <f t="shared" si="18"/>
        <v>0</v>
      </c>
      <c r="P247" s="306">
        <f t="shared" si="19"/>
        <v>0</v>
      </c>
      <c r="Q247" s="101"/>
    </row>
    <row r="248" spans="2:17" ht="14.1" customHeight="1">
      <c r="B248" s="211"/>
      <c r="C248" s="307"/>
      <c r="D248" s="307"/>
      <c r="E248" s="307"/>
      <c r="F248" s="307"/>
      <c r="G248" s="307"/>
      <c r="H248" s="303">
        <f t="shared" si="15"/>
        <v>0</v>
      </c>
      <c r="I248" s="42"/>
      <c r="J248" s="17"/>
      <c r="K248" s="303">
        <f t="shared" si="16"/>
        <v>0</v>
      </c>
      <c r="L248" s="42"/>
      <c r="M248" s="170">
        <f t="shared" si="17"/>
        <v>0</v>
      </c>
      <c r="N248" s="307"/>
      <c r="O248" s="305">
        <f t="shared" si="18"/>
        <v>0</v>
      </c>
      <c r="P248" s="306">
        <f t="shared" si="19"/>
        <v>0</v>
      </c>
      <c r="Q248" s="101"/>
    </row>
    <row r="249" spans="2:17" ht="14.1" customHeight="1">
      <c r="B249" s="211"/>
      <c r="C249" s="307"/>
      <c r="D249" s="307"/>
      <c r="E249" s="307"/>
      <c r="F249" s="307"/>
      <c r="G249" s="307"/>
      <c r="H249" s="303">
        <f t="shared" si="15"/>
        <v>0</v>
      </c>
      <c r="I249" s="42"/>
      <c r="J249" s="17"/>
      <c r="K249" s="303">
        <f t="shared" si="16"/>
        <v>0</v>
      </c>
      <c r="L249" s="42"/>
      <c r="M249" s="170">
        <f t="shared" si="17"/>
        <v>0</v>
      </c>
      <c r="N249" s="307"/>
      <c r="O249" s="305">
        <f t="shared" si="18"/>
        <v>0</v>
      </c>
      <c r="P249" s="306">
        <f t="shared" si="19"/>
        <v>0</v>
      </c>
      <c r="Q249" s="101"/>
    </row>
    <row r="250" spans="2:17" ht="14.1" customHeight="1">
      <c r="B250" s="211"/>
      <c r="C250" s="307"/>
      <c r="D250" s="307"/>
      <c r="E250" s="307"/>
      <c r="F250" s="307"/>
      <c r="G250" s="307"/>
      <c r="H250" s="303">
        <f t="shared" si="15"/>
        <v>0</v>
      </c>
      <c r="I250" s="42"/>
      <c r="J250" s="17"/>
      <c r="K250" s="303">
        <f t="shared" si="16"/>
        <v>0</v>
      </c>
      <c r="L250" s="42"/>
      <c r="M250" s="170">
        <f t="shared" si="17"/>
        <v>0</v>
      </c>
      <c r="N250" s="307"/>
      <c r="O250" s="305">
        <f t="shared" si="18"/>
        <v>0</v>
      </c>
      <c r="P250" s="306">
        <f t="shared" si="19"/>
        <v>0</v>
      </c>
      <c r="Q250" s="101"/>
    </row>
    <row r="251" spans="2:17" ht="14.1" customHeight="1">
      <c r="B251" s="211"/>
      <c r="C251" s="307"/>
      <c r="D251" s="307"/>
      <c r="E251" s="307"/>
      <c r="F251" s="307"/>
      <c r="G251" s="307"/>
      <c r="H251" s="303">
        <f t="shared" si="15"/>
        <v>0</v>
      </c>
      <c r="I251" s="42"/>
      <c r="J251" s="17"/>
      <c r="K251" s="303">
        <f t="shared" si="16"/>
        <v>0</v>
      </c>
      <c r="L251" s="42"/>
      <c r="M251" s="170">
        <f t="shared" si="17"/>
        <v>0</v>
      </c>
      <c r="N251" s="307"/>
      <c r="O251" s="305">
        <f t="shared" si="18"/>
        <v>0</v>
      </c>
      <c r="P251" s="306">
        <f t="shared" si="19"/>
        <v>0</v>
      </c>
      <c r="Q251" s="101"/>
    </row>
    <row r="252" spans="2:17" ht="14.1" customHeight="1">
      <c r="B252" s="211"/>
      <c r="C252" s="307"/>
      <c r="D252" s="307"/>
      <c r="E252" s="307"/>
      <c r="F252" s="307"/>
      <c r="G252" s="307"/>
      <c r="H252" s="303">
        <f t="shared" si="15"/>
        <v>0</v>
      </c>
      <c r="I252" s="42"/>
      <c r="J252" s="17"/>
      <c r="K252" s="303">
        <f t="shared" si="16"/>
        <v>0</v>
      </c>
      <c r="L252" s="42"/>
      <c r="M252" s="170">
        <f t="shared" si="17"/>
        <v>0</v>
      </c>
      <c r="N252" s="307"/>
      <c r="O252" s="305">
        <f t="shared" si="18"/>
        <v>0</v>
      </c>
      <c r="P252" s="306">
        <f t="shared" si="19"/>
        <v>0</v>
      </c>
      <c r="Q252" s="101"/>
    </row>
    <row r="253" spans="2:17" ht="14.1" customHeight="1">
      <c r="B253" s="211"/>
      <c r="C253" s="307"/>
      <c r="D253" s="307"/>
      <c r="E253" s="307"/>
      <c r="F253" s="307"/>
      <c r="G253" s="307"/>
      <c r="H253" s="303">
        <f t="shared" si="15"/>
        <v>0</v>
      </c>
      <c r="I253" s="42"/>
      <c r="J253" s="17"/>
      <c r="K253" s="303">
        <f t="shared" si="16"/>
        <v>0</v>
      </c>
      <c r="L253" s="42"/>
      <c r="M253" s="170">
        <f t="shared" si="17"/>
        <v>0</v>
      </c>
      <c r="N253" s="307"/>
      <c r="O253" s="305">
        <f t="shared" si="18"/>
        <v>0</v>
      </c>
      <c r="P253" s="306">
        <f t="shared" si="19"/>
        <v>0</v>
      </c>
      <c r="Q253" s="101"/>
    </row>
    <row r="254" spans="2:17" ht="14.1" customHeight="1">
      <c r="B254" s="211"/>
      <c r="C254" s="307"/>
      <c r="D254" s="307"/>
      <c r="E254" s="307"/>
      <c r="F254" s="307"/>
      <c r="G254" s="307"/>
      <c r="H254" s="303">
        <f t="shared" si="15"/>
        <v>0</v>
      </c>
      <c r="I254" s="42"/>
      <c r="J254" s="17"/>
      <c r="K254" s="303">
        <f t="shared" si="16"/>
        <v>0</v>
      </c>
      <c r="L254" s="42"/>
      <c r="M254" s="170">
        <f t="shared" si="17"/>
        <v>0</v>
      </c>
      <c r="N254" s="307"/>
      <c r="O254" s="305">
        <f t="shared" si="18"/>
        <v>0</v>
      </c>
      <c r="P254" s="306">
        <f t="shared" si="19"/>
        <v>0</v>
      </c>
      <c r="Q254" s="101"/>
    </row>
    <row r="255" spans="2:17" ht="14.1" customHeight="1">
      <c r="B255" s="211"/>
      <c r="C255" s="307"/>
      <c r="D255" s="307"/>
      <c r="E255" s="307"/>
      <c r="F255" s="307"/>
      <c r="G255" s="307"/>
      <c r="H255" s="303">
        <f t="shared" si="15"/>
        <v>0</v>
      </c>
      <c r="I255" s="42"/>
      <c r="J255" s="17"/>
      <c r="K255" s="303">
        <f t="shared" si="16"/>
        <v>0</v>
      </c>
      <c r="L255" s="42"/>
      <c r="M255" s="170">
        <f t="shared" si="17"/>
        <v>0</v>
      </c>
      <c r="N255" s="307"/>
      <c r="O255" s="305">
        <f t="shared" si="18"/>
        <v>0</v>
      </c>
      <c r="P255" s="306">
        <f t="shared" si="19"/>
        <v>0</v>
      </c>
      <c r="Q255" s="101"/>
    </row>
    <row r="256" spans="2:17" ht="14.1" customHeight="1">
      <c r="B256" s="211"/>
      <c r="C256" s="307"/>
      <c r="D256" s="307"/>
      <c r="E256" s="307"/>
      <c r="F256" s="307"/>
      <c r="G256" s="307"/>
      <c r="H256" s="303">
        <f t="shared" si="15"/>
        <v>0</v>
      </c>
      <c r="I256" s="42"/>
      <c r="J256" s="17"/>
      <c r="K256" s="303">
        <f t="shared" si="16"/>
        <v>0</v>
      </c>
      <c r="L256" s="42"/>
      <c r="M256" s="170">
        <f t="shared" si="17"/>
        <v>0</v>
      </c>
      <c r="N256" s="307"/>
      <c r="O256" s="305">
        <f t="shared" si="18"/>
        <v>0</v>
      </c>
      <c r="P256" s="306">
        <f t="shared" si="19"/>
        <v>0</v>
      </c>
      <c r="Q256" s="101"/>
    </row>
    <row r="257" spans="1:19" ht="14.1" customHeight="1">
      <c r="B257" s="211"/>
      <c r="C257" s="307"/>
      <c r="D257" s="307"/>
      <c r="E257" s="307"/>
      <c r="F257" s="307"/>
      <c r="G257" s="307"/>
      <c r="H257" s="303">
        <f t="shared" si="15"/>
        <v>0</v>
      </c>
      <c r="I257" s="42"/>
      <c r="J257" s="17"/>
      <c r="K257" s="303">
        <f t="shared" si="16"/>
        <v>0</v>
      </c>
      <c r="L257" s="42"/>
      <c r="M257" s="170">
        <f t="shared" si="17"/>
        <v>0</v>
      </c>
      <c r="N257" s="307"/>
      <c r="O257" s="305">
        <f t="shared" si="18"/>
        <v>0</v>
      </c>
      <c r="P257" s="306">
        <f t="shared" si="19"/>
        <v>0</v>
      </c>
      <c r="Q257" s="101"/>
    </row>
    <row r="258" spans="1:19" ht="14.1" customHeight="1">
      <c r="B258" s="211"/>
      <c r="C258" s="307"/>
      <c r="D258" s="307"/>
      <c r="E258" s="307"/>
      <c r="F258" s="307"/>
      <c r="G258" s="307"/>
      <c r="H258" s="303">
        <f t="shared" si="15"/>
        <v>0</v>
      </c>
      <c r="I258" s="42"/>
      <c r="J258" s="17"/>
      <c r="K258" s="303">
        <f t="shared" si="16"/>
        <v>0</v>
      </c>
      <c r="L258" s="42"/>
      <c r="M258" s="170">
        <f t="shared" si="17"/>
        <v>0</v>
      </c>
      <c r="N258" s="307"/>
      <c r="O258" s="305">
        <f t="shared" si="18"/>
        <v>0</v>
      </c>
      <c r="P258" s="306">
        <f t="shared" si="19"/>
        <v>0</v>
      </c>
      <c r="Q258" s="101"/>
    </row>
    <row r="259" spans="1:19" ht="14.1" customHeight="1">
      <c r="B259" s="211"/>
      <c r="C259" s="307"/>
      <c r="D259" s="307"/>
      <c r="E259" s="307"/>
      <c r="F259" s="307"/>
      <c r="G259" s="307"/>
      <c r="H259" s="303">
        <f t="shared" si="15"/>
        <v>0</v>
      </c>
      <c r="I259" s="42"/>
      <c r="J259" s="17"/>
      <c r="K259" s="303">
        <f t="shared" si="16"/>
        <v>0</v>
      </c>
      <c r="L259" s="42"/>
      <c r="M259" s="170">
        <f t="shared" si="17"/>
        <v>0</v>
      </c>
      <c r="N259" s="307"/>
      <c r="O259" s="305">
        <f t="shared" si="18"/>
        <v>0</v>
      </c>
      <c r="P259" s="306">
        <f t="shared" si="19"/>
        <v>0</v>
      </c>
      <c r="Q259" s="101"/>
    </row>
    <row r="260" spans="1:19" ht="14.1" customHeight="1">
      <c r="B260" s="211"/>
      <c r="C260" s="307"/>
      <c r="D260" s="307"/>
      <c r="E260" s="307"/>
      <c r="F260" s="307"/>
      <c r="G260" s="307"/>
      <c r="H260" s="303">
        <f t="shared" si="15"/>
        <v>0</v>
      </c>
      <c r="I260" s="42"/>
      <c r="J260" s="17"/>
      <c r="K260" s="303">
        <f t="shared" si="16"/>
        <v>0</v>
      </c>
      <c r="L260" s="42"/>
      <c r="M260" s="170">
        <f t="shared" si="17"/>
        <v>0</v>
      </c>
      <c r="N260" s="307"/>
      <c r="O260" s="305">
        <f t="shared" si="18"/>
        <v>0</v>
      </c>
      <c r="P260" s="306">
        <f t="shared" si="19"/>
        <v>0</v>
      </c>
      <c r="Q260" s="101"/>
    </row>
    <row r="261" spans="1:19" ht="14.1" customHeight="1">
      <c r="B261" s="211"/>
      <c r="C261" s="307"/>
      <c r="D261" s="307"/>
      <c r="E261" s="307"/>
      <c r="F261" s="307"/>
      <c r="G261" s="307"/>
      <c r="H261" s="303">
        <f t="shared" si="15"/>
        <v>0</v>
      </c>
      <c r="I261" s="42"/>
      <c r="J261" s="17"/>
      <c r="K261" s="303">
        <f t="shared" si="16"/>
        <v>0</v>
      </c>
      <c r="L261" s="42"/>
      <c r="M261" s="170">
        <f t="shared" si="17"/>
        <v>0</v>
      </c>
      <c r="N261" s="307"/>
      <c r="O261" s="305">
        <f t="shared" si="18"/>
        <v>0</v>
      </c>
      <c r="P261" s="306">
        <f t="shared" si="19"/>
        <v>0</v>
      </c>
      <c r="Q261" s="101"/>
    </row>
    <row r="262" spans="1:19" ht="15" customHeight="1">
      <c r="B262" s="209"/>
      <c r="C262" s="318"/>
      <c r="D262" s="318"/>
      <c r="E262" s="318"/>
      <c r="F262" s="318"/>
      <c r="G262" s="318"/>
      <c r="H262" s="308">
        <f t="shared" si="15"/>
        <v>0</v>
      </c>
      <c r="I262" s="42"/>
      <c r="J262" s="144"/>
      <c r="K262" s="308">
        <f t="shared" si="16"/>
        <v>0</v>
      </c>
      <c r="L262" s="42"/>
      <c r="M262" s="309">
        <f t="shared" si="17"/>
        <v>0</v>
      </c>
      <c r="N262" s="318"/>
      <c r="O262" s="310">
        <f t="shared" si="18"/>
        <v>0</v>
      </c>
      <c r="P262" s="311">
        <f t="shared" si="19"/>
        <v>0</v>
      </c>
      <c r="Q262" s="319"/>
    </row>
    <row r="263" spans="1:19" ht="15" customHeight="1">
      <c r="B263" s="312" t="s">
        <v>763</v>
      </c>
      <c r="C263" s="313">
        <f>SUM(C13:C262)</f>
        <v>2175.4502988045524</v>
      </c>
      <c r="D263" s="313">
        <f>SUM(D13:D262)</f>
        <v>0</v>
      </c>
      <c r="E263" s="313">
        <f>SUM(E13:E262)</f>
        <v>0</v>
      </c>
      <c r="F263" s="313">
        <f>SUM(F13:F262)</f>
        <v>1924.7105065569008</v>
      </c>
      <c r="G263" s="314">
        <f>SUM(G13:G262)</f>
        <v>1836.7883359999998</v>
      </c>
      <c r="H263" s="317"/>
      <c r="J263" s="320"/>
      <c r="K263" s="110"/>
      <c r="M263" s="321"/>
      <c r="N263" s="315">
        <f>SUM(N13:N262)</f>
        <v>5360.3800060449685</v>
      </c>
      <c r="O263" s="322"/>
      <c r="P263" s="315">
        <f>SUM(P13:P262)</f>
        <v>1.4134305929549462</v>
      </c>
      <c r="Q263" s="315">
        <f>(1-P263)*100</f>
        <v>-41.343059295494619</v>
      </c>
      <c r="R263" s="316">
        <f>1-SUM(O13:O262)</f>
        <v>0.38966391558604241</v>
      </c>
      <c r="S263" s="32"/>
    </row>
    <row r="264" spans="1:19" ht="14.1" customHeight="1">
      <c r="B264" s="41"/>
      <c r="C264" s="41"/>
      <c r="D264" s="41"/>
      <c r="E264" s="41"/>
      <c r="F264" s="41"/>
      <c r="G264" s="41"/>
      <c r="N264" s="41"/>
      <c r="P264" s="41"/>
      <c r="Q264" s="41"/>
      <c r="R264" s="41"/>
    </row>
    <row r="265" spans="1:19" ht="14.1" customHeight="1"/>
    <row r="266" spans="1:19" ht="14.1" customHeight="1"/>
    <row r="267" spans="1:19" ht="15" customHeight="1" thickBot="1"/>
    <row r="268" spans="1:19" ht="14.1" customHeight="1">
      <c r="A268" s="508" t="s">
        <v>147</v>
      </c>
      <c r="B268" s="509"/>
      <c r="C268" s="509" t="s">
        <v>42</v>
      </c>
      <c r="D268" s="509"/>
      <c r="E268" s="509"/>
      <c r="F268" s="511"/>
      <c r="G268" s="31"/>
    </row>
    <row r="269" spans="1:19" ht="14.1" customHeight="1">
      <c r="A269" s="512"/>
      <c r="F269" s="504"/>
      <c r="G269" s="31"/>
    </row>
    <row r="270" spans="1:19" ht="14.1" customHeight="1">
      <c r="A270" s="512" t="s">
        <v>43</v>
      </c>
      <c r="C270" s="513" t="s">
        <v>42</v>
      </c>
      <c r="F270" s="504"/>
      <c r="G270" s="31"/>
    </row>
    <row r="271" spans="1:19" ht="14.1" customHeight="1">
      <c r="A271" s="512"/>
      <c r="F271" s="504"/>
      <c r="G271" s="31"/>
    </row>
    <row r="272" spans="1:19" ht="15" customHeight="1" thickBot="1">
      <c r="A272" s="514" t="s">
        <v>598</v>
      </c>
      <c r="B272" s="515"/>
      <c r="C272" s="515" t="s">
        <v>42</v>
      </c>
      <c r="D272" s="516">
        <v>45783</v>
      </c>
      <c r="E272" s="506"/>
      <c r="F272" s="507"/>
      <c r="G272" s="31"/>
    </row>
    <row r="273" spans="1:6" ht="14.1" customHeight="1">
      <c r="A273" s="31"/>
      <c r="B273" s="31"/>
      <c r="D273" s="31"/>
      <c r="E273" s="31"/>
      <c r="F273" s="31"/>
    </row>
    <row r="274" spans="1:6" ht="14.1" customHeight="1"/>
    <row r="275" spans="1:6" ht="14.1" customHeight="1"/>
  </sheetData>
  <mergeCells count="17">
    <mergeCell ref="R10:R12"/>
    <mergeCell ref="P10:P12"/>
    <mergeCell ref="N10:N12"/>
    <mergeCell ref="M10:M12"/>
    <mergeCell ref="A7:G7"/>
    <mergeCell ref="A6:G6"/>
    <mergeCell ref="J10:J12"/>
    <mergeCell ref="B10:B12"/>
    <mergeCell ref="Q10:Q12"/>
    <mergeCell ref="K10:K12"/>
    <mergeCell ref="O10:O12"/>
    <mergeCell ref="E10:E12"/>
    <mergeCell ref="F10:F12"/>
    <mergeCell ref="C10:C12"/>
    <mergeCell ref="D10:D12"/>
    <mergeCell ref="G10:G12"/>
    <mergeCell ref="H10:H12"/>
  </mergeCell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72"/>
  <sheetViews>
    <sheetView zoomScaleNormal="100" workbookViewId="0">
      <pane xSplit="4" topLeftCell="E1" activePane="topRight" state="frozen"/>
      <selection activeCell="A268" sqref="A268:F272"/>
      <selection pane="topRight" sqref="A1:XFD1048576"/>
    </sheetView>
  </sheetViews>
  <sheetFormatPr defaultColWidth="13.7109375" defaultRowHeight="12.75"/>
  <cols>
    <col min="1" max="1" width="11.28515625" customWidth="1"/>
    <col min="2" max="2" width="22.7109375" customWidth="1"/>
    <col min="3" max="3" width="4.7109375" customWidth="1"/>
    <col min="4" max="4" width="14.5703125" customWidth="1"/>
    <col min="5" max="5" width="6.28515625" customWidth="1"/>
    <col min="6" max="7" width="22.7109375" customWidth="1"/>
    <col min="8" max="8" width="35.5703125" customWidth="1"/>
    <col min="9" max="40" width="22.7109375" customWidth="1"/>
  </cols>
  <sheetData>
    <row r="1" spans="1:30" ht="22.5" customHeight="1">
      <c r="A1" s="1" t="s">
        <v>1078</v>
      </c>
    </row>
    <row r="2" spans="1:30" ht="22.5" customHeight="1"/>
    <row r="3" spans="1:30" ht="22.5" customHeight="1">
      <c r="A3" s="705" t="s">
        <v>1</v>
      </c>
      <c r="B3" s="705"/>
      <c r="C3" s="705"/>
      <c r="D3" s="705"/>
      <c r="E3" s="705"/>
      <c r="F3" s="705"/>
      <c r="G3" s="705"/>
    </row>
    <row r="4" spans="1:30" ht="20.100000000000001" customHeight="1">
      <c r="A4" s="492"/>
      <c r="B4" s="493"/>
      <c r="C4" s="493"/>
      <c r="D4" s="493"/>
      <c r="E4" s="493"/>
      <c r="F4" s="493"/>
      <c r="G4" s="49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30" ht="20.100000000000001" customHeight="1">
      <c r="A5" s="706" t="s">
        <v>1079</v>
      </c>
      <c r="B5" s="706"/>
      <c r="C5" s="706"/>
      <c r="D5" s="706"/>
      <c r="E5" s="706"/>
      <c r="F5" s="706"/>
      <c r="G5" s="706"/>
      <c r="H5" s="706"/>
      <c r="I5" s="706"/>
      <c r="J5" s="706"/>
      <c r="K5" s="706"/>
      <c r="L5" s="706"/>
    </row>
    <row r="6" spans="1:30" ht="14.1" customHeight="1"/>
    <row r="7" spans="1:30" ht="30" customHeight="1">
      <c r="A7" s="324" t="s">
        <v>1080</v>
      </c>
      <c r="B7" s="325" t="s">
        <v>5</v>
      </c>
      <c r="C7" s="326" t="s">
        <v>6</v>
      </c>
      <c r="D7" s="327" t="s">
        <v>1081</v>
      </c>
      <c r="E7" s="101"/>
    </row>
    <row r="8" spans="1:30" ht="15" customHeight="1">
      <c r="A8" s="110"/>
      <c r="B8" s="71"/>
      <c r="C8" s="71"/>
      <c r="D8" s="71"/>
      <c r="F8" s="698">
        <v>1</v>
      </c>
      <c r="G8" s="699"/>
      <c r="H8" s="698">
        <v>2</v>
      </c>
      <c r="I8" s="699"/>
      <c r="J8" s="698">
        <v>3</v>
      </c>
      <c r="K8" s="699"/>
      <c r="L8" s="698">
        <v>4</v>
      </c>
      <c r="M8" s="699"/>
      <c r="N8" s="698">
        <v>5</v>
      </c>
      <c r="O8" s="699"/>
      <c r="P8" s="698">
        <v>6</v>
      </c>
      <c r="Q8" s="699"/>
      <c r="R8" s="698">
        <v>7</v>
      </c>
      <c r="S8" s="699"/>
      <c r="T8" s="698">
        <v>8</v>
      </c>
      <c r="U8" s="699"/>
      <c r="V8" s="698">
        <v>9</v>
      </c>
      <c r="W8" s="699"/>
      <c r="X8" s="698">
        <v>10</v>
      </c>
      <c r="Y8" s="699"/>
      <c r="Z8" s="698">
        <v>11</v>
      </c>
      <c r="AA8" s="699"/>
      <c r="AB8" s="698">
        <v>12</v>
      </c>
      <c r="AC8" s="699"/>
      <c r="AD8" s="56"/>
    </row>
    <row r="9" spans="1:30" ht="27.6" customHeight="1" thickBot="1">
      <c r="B9" s="666" t="s">
        <v>1082</v>
      </c>
      <c r="C9" s="667"/>
      <c r="D9" s="668"/>
      <c r="E9" s="55"/>
      <c r="F9" s="674" t="s">
        <v>1083</v>
      </c>
      <c r="G9" s="702"/>
      <c r="H9" s="702"/>
      <c r="I9" s="702"/>
      <c r="J9" s="702"/>
      <c r="K9" s="702"/>
      <c r="L9" s="702"/>
      <c r="M9" s="675"/>
      <c r="N9" s="674" t="s">
        <v>1084</v>
      </c>
      <c r="O9" s="702"/>
      <c r="P9" s="702"/>
      <c r="Q9" s="702"/>
      <c r="R9" s="702"/>
      <c r="S9" s="702"/>
      <c r="T9" s="702"/>
      <c r="U9" s="675"/>
      <c r="V9" s="674" t="s">
        <v>1085</v>
      </c>
      <c r="W9" s="702"/>
      <c r="X9" s="702"/>
      <c r="Y9" s="702"/>
      <c r="Z9" s="702"/>
      <c r="AA9" s="702"/>
      <c r="AB9" s="702"/>
      <c r="AC9" s="675"/>
      <c r="AD9" s="101"/>
    </row>
    <row r="10" spans="1:30" ht="35.85" customHeight="1" thickBot="1">
      <c r="B10" s="328" t="s">
        <v>1086</v>
      </c>
      <c r="C10" s="364"/>
      <c r="D10" s="365"/>
      <c r="E10" s="55"/>
      <c r="F10" s="329" t="s">
        <v>1087</v>
      </c>
      <c r="G10" s="330" t="s">
        <v>13</v>
      </c>
      <c r="H10" s="330" t="s">
        <v>1088</v>
      </c>
      <c r="I10" s="330" t="s">
        <v>13</v>
      </c>
      <c r="J10" s="330" t="s">
        <v>1089</v>
      </c>
      <c r="K10" s="330" t="s">
        <v>13</v>
      </c>
      <c r="L10" s="330" t="s">
        <v>1090</v>
      </c>
      <c r="M10" s="331" t="s">
        <v>13</v>
      </c>
      <c r="N10" s="329" t="s">
        <v>1087</v>
      </c>
      <c r="O10" s="330" t="s">
        <v>13</v>
      </c>
      <c r="P10" s="330" t="s">
        <v>1088</v>
      </c>
      <c r="Q10" s="330" t="s">
        <v>13</v>
      </c>
      <c r="R10" s="330" t="s">
        <v>1089</v>
      </c>
      <c r="S10" s="330" t="s">
        <v>13</v>
      </c>
      <c r="T10" s="330" t="s">
        <v>1090</v>
      </c>
      <c r="U10" s="331" t="s">
        <v>13</v>
      </c>
      <c r="V10" s="583" t="s">
        <v>1087</v>
      </c>
      <c r="W10" s="584" t="s">
        <v>13</v>
      </c>
      <c r="X10" s="584" t="s">
        <v>1088</v>
      </c>
      <c r="Y10" s="584" t="s">
        <v>13</v>
      </c>
      <c r="Z10" s="584" t="s">
        <v>1091</v>
      </c>
      <c r="AA10" s="584" t="s">
        <v>13</v>
      </c>
      <c r="AB10" s="584" t="s">
        <v>1090</v>
      </c>
      <c r="AC10" s="585" t="s">
        <v>34</v>
      </c>
      <c r="AD10" s="101"/>
    </row>
    <row r="11" spans="1:30" ht="14.1" customHeight="1">
      <c r="A11" s="332" t="s">
        <v>1092</v>
      </c>
      <c r="B11" s="333" t="s">
        <v>1093</v>
      </c>
      <c r="C11" s="59" t="s">
        <v>1094</v>
      </c>
      <c r="D11" s="60" t="s">
        <v>785</v>
      </c>
      <c r="E11" s="55"/>
      <c r="F11" s="336"/>
      <c r="G11" s="334" t="s">
        <v>1095</v>
      </c>
      <c r="H11" s="334" t="s">
        <v>1095</v>
      </c>
      <c r="I11" s="334" t="s">
        <v>1095</v>
      </c>
      <c r="J11" s="334" t="s">
        <v>1095</v>
      </c>
      <c r="K11" s="334" t="s">
        <v>1095</v>
      </c>
      <c r="L11" s="334" t="s">
        <v>1095</v>
      </c>
      <c r="M11" s="335" t="s">
        <v>1095</v>
      </c>
      <c r="N11" s="336" t="s">
        <v>1095</v>
      </c>
      <c r="O11" s="334" t="s">
        <v>1095</v>
      </c>
      <c r="P11" s="334" t="s">
        <v>1095</v>
      </c>
      <c r="Q11" s="334" t="s">
        <v>1095</v>
      </c>
      <c r="R11" s="334" t="s">
        <v>1095</v>
      </c>
      <c r="S11" s="334" t="s">
        <v>1095</v>
      </c>
      <c r="T11" s="334" t="s">
        <v>1095</v>
      </c>
      <c r="U11" s="580" t="s">
        <v>1095</v>
      </c>
      <c r="V11" s="589">
        <v>4772</v>
      </c>
      <c r="W11" s="590" t="s">
        <v>34</v>
      </c>
      <c r="X11" s="591">
        <v>2</v>
      </c>
      <c r="Y11" s="590" t="s">
        <v>34</v>
      </c>
      <c r="Z11" s="591">
        <v>2</v>
      </c>
      <c r="AA11" s="590" t="s">
        <v>34</v>
      </c>
      <c r="AB11" s="592">
        <f t="shared" ref="AB11:AB24" si="0">1-(X11/V11)</f>
        <v>0.9995808885163453</v>
      </c>
      <c r="AC11" s="593" t="s">
        <v>34</v>
      </c>
      <c r="AD11" s="191"/>
    </row>
    <row r="12" spans="1:30" ht="14.1" customHeight="1">
      <c r="A12" s="338" t="s">
        <v>1096</v>
      </c>
      <c r="B12" s="339" t="s">
        <v>1097</v>
      </c>
      <c r="C12" s="66" t="s">
        <v>1094</v>
      </c>
      <c r="D12" s="67" t="s">
        <v>785</v>
      </c>
      <c r="E12" s="55"/>
      <c r="F12" s="346"/>
      <c r="G12" s="340" t="s">
        <v>1095</v>
      </c>
      <c r="H12" s="340" t="s">
        <v>1095</v>
      </c>
      <c r="I12" s="340" t="s">
        <v>1095</v>
      </c>
      <c r="J12" s="340" t="s">
        <v>1095</v>
      </c>
      <c r="K12" s="340" t="s">
        <v>1095</v>
      </c>
      <c r="L12" s="340" t="s">
        <v>1095</v>
      </c>
      <c r="M12" s="341" t="s">
        <v>1095</v>
      </c>
      <c r="N12" s="346"/>
      <c r="O12" s="340"/>
      <c r="P12" s="340"/>
      <c r="Q12" s="340"/>
      <c r="R12" s="340"/>
      <c r="S12" s="340" t="s">
        <v>1095</v>
      </c>
      <c r="T12" s="340" t="s">
        <v>1095</v>
      </c>
      <c r="U12" s="581" t="s">
        <v>1095</v>
      </c>
      <c r="V12" s="594">
        <v>4842</v>
      </c>
      <c r="W12" s="587" t="s">
        <v>34</v>
      </c>
      <c r="X12" s="586">
        <v>0</v>
      </c>
      <c r="Y12" s="587" t="s">
        <v>34</v>
      </c>
      <c r="Z12" s="586">
        <v>0</v>
      </c>
      <c r="AA12" s="587" t="s">
        <v>34</v>
      </c>
      <c r="AB12" s="588">
        <f t="shared" si="0"/>
        <v>1</v>
      </c>
      <c r="AC12" s="595" t="s">
        <v>34</v>
      </c>
      <c r="AD12" s="191"/>
    </row>
    <row r="13" spans="1:30" ht="14.1" customHeight="1">
      <c r="A13" s="338" t="s">
        <v>1098</v>
      </c>
      <c r="B13" s="344" t="s">
        <v>1099</v>
      </c>
      <c r="C13" s="66" t="s">
        <v>1094</v>
      </c>
      <c r="D13" s="67" t="s">
        <v>785</v>
      </c>
      <c r="E13" s="55"/>
      <c r="F13" s="204">
        <v>25933</v>
      </c>
      <c r="G13" s="345" t="s">
        <v>34</v>
      </c>
      <c r="H13" s="342">
        <v>20</v>
      </c>
      <c r="I13" s="345" t="s">
        <v>34</v>
      </c>
      <c r="J13" s="342">
        <v>14</v>
      </c>
      <c r="K13" s="345" t="s">
        <v>34</v>
      </c>
      <c r="L13" s="343">
        <f>1-(H13/F13)</f>
        <v>0.99922878186094932</v>
      </c>
      <c r="M13" s="205" t="s">
        <v>34</v>
      </c>
      <c r="N13" s="204">
        <v>48545</v>
      </c>
      <c r="O13" s="345" t="s">
        <v>34</v>
      </c>
      <c r="P13" s="342">
        <v>56</v>
      </c>
      <c r="Q13" s="345" t="s">
        <v>34</v>
      </c>
      <c r="R13" s="342">
        <v>53</v>
      </c>
      <c r="S13" s="345" t="s">
        <v>34</v>
      </c>
      <c r="T13" s="343">
        <f>1-(P13/N13)</f>
        <v>0.99884643114635907</v>
      </c>
      <c r="U13" s="582" t="s">
        <v>34</v>
      </c>
      <c r="V13" s="594">
        <v>14945</v>
      </c>
      <c r="W13" s="587" t="s">
        <v>34</v>
      </c>
      <c r="X13" s="586">
        <v>38</v>
      </c>
      <c r="Y13" s="587" t="s">
        <v>34</v>
      </c>
      <c r="Z13" s="586">
        <v>29</v>
      </c>
      <c r="AA13" s="587" t="s">
        <v>34</v>
      </c>
      <c r="AB13" s="588">
        <f t="shared" si="0"/>
        <v>0.99745734359317495</v>
      </c>
      <c r="AC13" s="595" t="s">
        <v>34</v>
      </c>
      <c r="AD13" s="191"/>
    </row>
    <row r="14" spans="1:30" ht="14.1" customHeight="1">
      <c r="A14" s="338" t="s">
        <v>1100</v>
      </c>
      <c r="B14" s="339" t="s">
        <v>1101</v>
      </c>
      <c r="C14" s="66" t="s">
        <v>1094</v>
      </c>
      <c r="D14" s="67" t="s">
        <v>785</v>
      </c>
      <c r="E14" s="55"/>
      <c r="F14" s="204">
        <v>25933</v>
      </c>
      <c r="G14" s="345" t="s">
        <v>34</v>
      </c>
      <c r="H14" s="342">
        <v>0</v>
      </c>
      <c r="I14" s="345" t="s">
        <v>34</v>
      </c>
      <c r="J14" s="342">
        <v>0</v>
      </c>
      <c r="K14" s="345" t="s">
        <v>34</v>
      </c>
      <c r="L14" s="343">
        <f>1-(H14/F14)</f>
        <v>1</v>
      </c>
      <c r="M14" s="205" t="s">
        <v>34</v>
      </c>
      <c r="N14" s="204">
        <v>48545</v>
      </c>
      <c r="O14" s="345" t="s">
        <v>34</v>
      </c>
      <c r="P14" s="342">
        <v>2</v>
      </c>
      <c r="Q14" s="345" t="s">
        <v>34</v>
      </c>
      <c r="R14" s="342">
        <v>2</v>
      </c>
      <c r="S14" s="345" t="s">
        <v>34</v>
      </c>
      <c r="T14" s="343">
        <f>1-(P14/N14)</f>
        <v>0.99995880111237001</v>
      </c>
      <c r="U14" s="582" t="s">
        <v>34</v>
      </c>
      <c r="V14" s="594">
        <v>14944</v>
      </c>
      <c r="W14" s="587" t="s">
        <v>34</v>
      </c>
      <c r="X14" s="586">
        <v>0</v>
      </c>
      <c r="Y14" s="587" t="s">
        <v>34</v>
      </c>
      <c r="Z14" s="586">
        <v>0</v>
      </c>
      <c r="AA14" s="587" t="s">
        <v>34</v>
      </c>
      <c r="AB14" s="588">
        <f t="shared" si="0"/>
        <v>1</v>
      </c>
      <c r="AC14" s="595" t="s">
        <v>34</v>
      </c>
      <c r="AD14" s="191"/>
    </row>
    <row r="15" spans="1:30" ht="14.1" customHeight="1">
      <c r="A15" s="338" t="s">
        <v>1102</v>
      </c>
      <c r="B15" s="339" t="s">
        <v>1103</v>
      </c>
      <c r="C15" s="66" t="s">
        <v>1094</v>
      </c>
      <c r="D15" s="67" t="s">
        <v>785</v>
      </c>
      <c r="E15" s="55"/>
      <c r="F15" s="346"/>
      <c r="G15" s="340"/>
      <c r="H15" s="340"/>
      <c r="I15" s="340"/>
      <c r="J15" s="340"/>
      <c r="K15" s="340" t="s">
        <v>1095</v>
      </c>
      <c r="L15" s="340" t="s">
        <v>1095</v>
      </c>
      <c r="M15" s="341" t="s">
        <v>1095</v>
      </c>
      <c r="N15" s="346" t="s">
        <v>1095</v>
      </c>
      <c r="O15" s="340" t="s">
        <v>1095</v>
      </c>
      <c r="P15" s="340" t="s">
        <v>1095</v>
      </c>
      <c r="Q15" s="340" t="s">
        <v>1095</v>
      </c>
      <c r="R15" s="340" t="s">
        <v>1095</v>
      </c>
      <c r="S15" s="340" t="s">
        <v>1095</v>
      </c>
      <c r="T15" s="340" t="s">
        <v>1095</v>
      </c>
      <c r="U15" s="581" t="s">
        <v>1095</v>
      </c>
      <c r="V15" s="594">
        <v>4842</v>
      </c>
      <c r="W15" s="587" t="s">
        <v>34</v>
      </c>
      <c r="X15" s="586">
        <v>0</v>
      </c>
      <c r="Y15" s="587" t="s">
        <v>34</v>
      </c>
      <c r="Z15" s="586">
        <v>0</v>
      </c>
      <c r="AA15" s="587" t="s">
        <v>34</v>
      </c>
      <c r="AB15" s="588">
        <f t="shared" si="0"/>
        <v>1</v>
      </c>
      <c r="AC15" s="595" t="s">
        <v>34</v>
      </c>
      <c r="AD15" s="191"/>
    </row>
    <row r="16" spans="1:30" ht="14.1" customHeight="1">
      <c r="A16" s="338" t="s">
        <v>1104</v>
      </c>
      <c r="B16" s="344" t="s">
        <v>1105</v>
      </c>
      <c r="C16" s="66" t="s">
        <v>1094</v>
      </c>
      <c r="D16" s="67" t="s">
        <v>785</v>
      </c>
      <c r="E16" s="55"/>
      <c r="F16" s="346"/>
      <c r="G16" s="340"/>
      <c r="H16" s="340"/>
      <c r="I16" s="340"/>
      <c r="J16" s="340"/>
      <c r="K16" s="340" t="s">
        <v>1095</v>
      </c>
      <c r="L16" s="340" t="s">
        <v>1095</v>
      </c>
      <c r="M16" s="341" t="s">
        <v>1095</v>
      </c>
      <c r="N16" s="346" t="s">
        <v>1095</v>
      </c>
      <c r="O16" s="340" t="s">
        <v>1095</v>
      </c>
      <c r="P16" s="340" t="s">
        <v>1095</v>
      </c>
      <c r="Q16" s="340" t="s">
        <v>1095</v>
      </c>
      <c r="R16" s="340" t="s">
        <v>1095</v>
      </c>
      <c r="S16" s="340" t="s">
        <v>1095</v>
      </c>
      <c r="T16" s="340" t="s">
        <v>1095</v>
      </c>
      <c r="U16" s="581" t="s">
        <v>1095</v>
      </c>
      <c r="V16" s="594">
        <v>4840</v>
      </c>
      <c r="W16" s="587" t="s">
        <v>34</v>
      </c>
      <c r="X16" s="586">
        <v>2</v>
      </c>
      <c r="Y16" s="587" t="s">
        <v>34</v>
      </c>
      <c r="Z16" s="586">
        <v>2</v>
      </c>
      <c r="AA16" s="587" t="s">
        <v>34</v>
      </c>
      <c r="AB16" s="588">
        <f t="shared" si="0"/>
        <v>0.99958677685950414</v>
      </c>
      <c r="AC16" s="595" t="s">
        <v>34</v>
      </c>
      <c r="AD16" s="191"/>
    </row>
    <row r="17" spans="1:30" ht="14.1" customHeight="1">
      <c r="A17" s="338" t="s">
        <v>1106</v>
      </c>
      <c r="B17" s="344" t="s">
        <v>1107</v>
      </c>
      <c r="C17" s="66" t="s">
        <v>1094</v>
      </c>
      <c r="D17" s="67" t="s">
        <v>785</v>
      </c>
      <c r="E17" s="55"/>
      <c r="F17" s="346"/>
      <c r="G17" s="340"/>
      <c r="H17" s="340"/>
      <c r="I17" s="340"/>
      <c r="J17" s="340"/>
      <c r="K17" s="340" t="s">
        <v>1095</v>
      </c>
      <c r="L17" s="340" t="s">
        <v>1095</v>
      </c>
      <c r="M17" s="341" t="s">
        <v>1095</v>
      </c>
      <c r="N17" s="346" t="s">
        <v>1095</v>
      </c>
      <c r="O17" s="340" t="s">
        <v>1095</v>
      </c>
      <c r="P17" s="340" t="s">
        <v>1095</v>
      </c>
      <c r="Q17" s="340" t="s">
        <v>1095</v>
      </c>
      <c r="R17" s="340" t="s">
        <v>1095</v>
      </c>
      <c r="S17" s="340" t="s">
        <v>1095</v>
      </c>
      <c r="T17" s="340" t="s">
        <v>1095</v>
      </c>
      <c r="U17" s="581" t="s">
        <v>1095</v>
      </c>
      <c r="V17" s="594">
        <v>4836</v>
      </c>
      <c r="W17" s="587" t="s">
        <v>34</v>
      </c>
      <c r="X17" s="586">
        <v>25</v>
      </c>
      <c r="Y17" s="587" t="s">
        <v>34</v>
      </c>
      <c r="Z17" s="586">
        <v>17</v>
      </c>
      <c r="AA17" s="587" t="s">
        <v>34</v>
      </c>
      <c r="AB17" s="588">
        <f t="shared" si="0"/>
        <v>0.99483043837882545</v>
      </c>
      <c r="AC17" s="595" t="s">
        <v>34</v>
      </c>
      <c r="AD17" s="191"/>
    </row>
    <row r="18" spans="1:30" ht="14.1" customHeight="1">
      <c r="A18" s="338" t="s">
        <v>1108</v>
      </c>
      <c r="B18" s="344" t="s">
        <v>1109</v>
      </c>
      <c r="C18" s="66" t="s">
        <v>1094</v>
      </c>
      <c r="D18" s="67" t="s">
        <v>785</v>
      </c>
      <c r="E18" s="55"/>
      <c r="F18" s="346"/>
      <c r="G18" s="340"/>
      <c r="H18" s="340"/>
      <c r="I18" s="340"/>
      <c r="J18" s="340"/>
      <c r="K18" s="340" t="s">
        <v>1095</v>
      </c>
      <c r="L18" s="340" t="s">
        <v>1095</v>
      </c>
      <c r="M18" s="341" t="s">
        <v>1095</v>
      </c>
      <c r="N18" s="346" t="s">
        <v>1095</v>
      </c>
      <c r="O18" s="340" t="s">
        <v>1095</v>
      </c>
      <c r="P18" s="340" t="s">
        <v>1095</v>
      </c>
      <c r="Q18" s="340" t="s">
        <v>1095</v>
      </c>
      <c r="R18" s="340" t="s">
        <v>1095</v>
      </c>
      <c r="S18" s="340" t="s">
        <v>1095</v>
      </c>
      <c r="T18" s="340" t="s">
        <v>1095</v>
      </c>
      <c r="U18" s="581" t="s">
        <v>1095</v>
      </c>
      <c r="V18" s="594">
        <v>1046</v>
      </c>
      <c r="W18" s="587" t="s">
        <v>34</v>
      </c>
      <c r="X18" s="586">
        <v>5</v>
      </c>
      <c r="Y18" s="587" t="s">
        <v>34</v>
      </c>
      <c r="Z18" s="586">
        <v>4</v>
      </c>
      <c r="AA18" s="587" t="s">
        <v>34</v>
      </c>
      <c r="AB18" s="588">
        <f t="shared" si="0"/>
        <v>0.9952198852772467</v>
      </c>
      <c r="AC18" s="595" t="s">
        <v>34</v>
      </c>
      <c r="AD18" s="191"/>
    </row>
    <row r="19" spans="1:30" ht="14.1" customHeight="1">
      <c r="A19" s="338" t="s">
        <v>1110</v>
      </c>
      <c r="B19" s="344" t="s">
        <v>1111</v>
      </c>
      <c r="C19" s="66" t="s">
        <v>1094</v>
      </c>
      <c r="D19" s="67" t="s">
        <v>785</v>
      </c>
      <c r="E19" s="55"/>
      <c r="F19" s="346"/>
      <c r="G19" s="340"/>
      <c r="H19" s="340"/>
      <c r="I19" s="340"/>
      <c r="J19" s="340"/>
      <c r="K19" s="340" t="s">
        <v>1095</v>
      </c>
      <c r="L19" s="340" t="s">
        <v>1095</v>
      </c>
      <c r="M19" s="341" t="s">
        <v>1095</v>
      </c>
      <c r="N19" s="346" t="s">
        <v>1095</v>
      </c>
      <c r="O19" s="340" t="s">
        <v>1095</v>
      </c>
      <c r="P19" s="340" t="s">
        <v>1095</v>
      </c>
      <c r="Q19" s="340" t="s">
        <v>1095</v>
      </c>
      <c r="R19" s="340" t="s">
        <v>1095</v>
      </c>
      <c r="S19" s="340" t="s">
        <v>1095</v>
      </c>
      <c r="T19" s="340" t="s">
        <v>1095</v>
      </c>
      <c r="U19" s="581" t="s">
        <v>1095</v>
      </c>
      <c r="V19" s="594">
        <v>4839</v>
      </c>
      <c r="W19" s="587" t="s">
        <v>34</v>
      </c>
      <c r="X19" s="586">
        <v>9</v>
      </c>
      <c r="Y19" s="587" t="s">
        <v>34</v>
      </c>
      <c r="Z19" s="586">
        <v>9</v>
      </c>
      <c r="AA19" s="587" t="s">
        <v>34</v>
      </c>
      <c r="AB19" s="588">
        <f t="shared" si="0"/>
        <v>0.9981401115933044</v>
      </c>
      <c r="AC19" s="595" t="s">
        <v>34</v>
      </c>
      <c r="AD19" s="191"/>
    </row>
    <row r="20" spans="1:30" ht="14.1" customHeight="1">
      <c r="A20" s="338" t="s">
        <v>1112</v>
      </c>
      <c r="B20" s="344" t="s">
        <v>1113</v>
      </c>
      <c r="C20" s="66" t="s">
        <v>1094</v>
      </c>
      <c r="D20" s="67" t="s">
        <v>785</v>
      </c>
      <c r="E20" s="55"/>
      <c r="F20" s="346"/>
      <c r="G20" s="340"/>
      <c r="H20" s="340"/>
      <c r="I20" s="340"/>
      <c r="J20" s="340"/>
      <c r="K20" s="340" t="s">
        <v>1095</v>
      </c>
      <c r="L20" s="340" t="s">
        <v>1095</v>
      </c>
      <c r="M20" s="341" t="s">
        <v>1095</v>
      </c>
      <c r="N20" s="346" t="s">
        <v>1095</v>
      </c>
      <c r="O20" s="340" t="s">
        <v>1095</v>
      </c>
      <c r="P20" s="340" t="s">
        <v>1095</v>
      </c>
      <c r="Q20" s="340" t="s">
        <v>1095</v>
      </c>
      <c r="R20" s="340" t="s">
        <v>1095</v>
      </c>
      <c r="S20" s="340" t="s">
        <v>1095</v>
      </c>
      <c r="T20" s="340" t="s">
        <v>1095</v>
      </c>
      <c r="U20" s="581" t="s">
        <v>1095</v>
      </c>
      <c r="V20" s="594">
        <v>747</v>
      </c>
      <c r="W20" s="587" t="s">
        <v>34</v>
      </c>
      <c r="X20" s="586">
        <v>1</v>
      </c>
      <c r="Y20" s="587" t="s">
        <v>34</v>
      </c>
      <c r="Z20" s="586">
        <v>1</v>
      </c>
      <c r="AA20" s="587" t="s">
        <v>34</v>
      </c>
      <c r="AB20" s="588">
        <f t="shared" si="0"/>
        <v>0.99866131191432395</v>
      </c>
      <c r="AC20" s="595" t="s">
        <v>34</v>
      </c>
      <c r="AD20" s="191"/>
    </row>
    <row r="21" spans="1:30" ht="14.1" customHeight="1">
      <c r="A21" s="338" t="s">
        <v>1114</v>
      </c>
      <c r="B21" s="344" t="s">
        <v>1115</v>
      </c>
      <c r="C21" s="66" t="s">
        <v>1094</v>
      </c>
      <c r="D21" s="67" t="s">
        <v>785</v>
      </c>
      <c r="E21" s="55"/>
      <c r="F21" s="346"/>
      <c r="G21" s="340"/>
      <c r="H21" s="340"/>
      <c r="I21" s="340"/>
      <c r="J21" s="340"/>
      <c r="K21" s="340" t="s">
        <v>1095</v>
      </c>
      <c r="L21" s="340" t="s">
        <v>1095</v>
      </c>
      <c r="M21" s="341" t="s">
        <v>1095</v>
      </c>
      <c r="N21" s="346" t="s">
        <v>1095</v>
      </c>
      <c r="O21" s="340" t="s">
        <v>1095</v>
      </c>
      <c r="P21" s="340" t="s">
        <v>1095</v>
      </c>
      <c r="Q21" s="340" t="s">
        <v>1095</v>
      </c>
      <c r="R21" s="340" t="s">
        <v>1095</v>
      </c>
      <c r="S21" s="340" t="s">
        <v>1095</v>
      </c>
      <c r="T21" s="340" t="s">
        <v>1095</v>
      </c>
      <c r="U21" s="581" t="s">
        <v>1095</v>
      </c>
      <c r="V21" s="594">
        <v>1918</v>
      </c>
      <c r="W21" s="587" t="s">
        <v>34</v>
      </c>
      <c r="X21" s="586">
        <v>0</v>
      </c>
      <c r="Y21" s="587" t="s">
        <v>34</v>
      </c>
      <c r="Z21" s="586">
        <v>0</v>
      </c>
      <c r="AA21" s="587" t="s">
        <v>34</v>
      </c>
      <c r="AB21" s="588">
        <f t="shared" si="0"/>
        <v>1</v>
      </c>
      <c r="AC21" s="595" t="s">
        <v>34</v>
      </c>
      <c r="AD21" s="191"/>
    </row>
    <row r="22" spans="1:30" ht="14.1" customHeight="1">
      <c r="A22" s="338" t="s">
        <v>1116</v>
      </c>
      <c r="B22" s="344" t="s">
        <v>1117</v>
      </c>
      <c r="C22" s="66" t="s">
        <v>1094</v>
      </c>
      <c r="D22" s="67" t="s">
        <v>785</v>
      </c>
      <c r="E22" s="55"/>
      <c r="F22" s="346"/>
      <c r="G22" s="340"/>
      <c r="H22" s="340"/>
      <c r="I22" s="340"/>
      <c r="J22" s="340"/>
      <c r="K22" s="340"/>
      <c r="L22" s="340" t="s">
        <v>1095</v>
      </c>
      <c r="M22" s="341" t="s">
        <v>1095</v>
      </c>
      <c r="N22" s="346" t="s">
        <v>1095</v>
      </c>
      <c r="O22" s="340" t="s">
        <v>1095</v>
      </c>
      <c r="P22" s="340" t="s">
        <v>1095</v>
      </c>
      <c r="Q22" s="340" t="s">
        <v>1095</v>
      </c>
      <c r="R22" s="340" t="s">
        <v>1095</v>
      </c>
      <c r="S22" s="340" t="s">
        <v>1095</v>
      </c>
      <c r="T22" s="340" t="s">
        <v>1095</v>
      </c>
      <c r="U22" s="581" t="s">
        <v>1095</v>
      </c>
      <c r="V22" s="594">
        <v>4567</v>
      </c>
      <c r="W22" s="587" t="s">
        <v>34</v>
      </c>
      <c r="X22" s="586">
        <v>0</v>
      </c>
      <c r="Y22" s="587" t="s">
        <v>34</v>
      </c>
      <c r="Z22" s="586">
        <v>0</v>
      </c>
      <c r="AA22" s="587" t="s">
        <v>34</v>
      </c>
      <c r="AB22" s="588">
        <f t="shared" si="0"/>
        <v>1</v>
      </c>
      <c r="AC22" s="595" t="s">
        <v>34</v>
      </c>
      <c r="AD22" s="191"/>
    </row>
    <row r="23" spans="1:30" ht="15" customHeight="1" thickBot="1">
      <c r="A23" s="338" t="s">
        <v>1118</v>
      </c>
      <c r="B23" s="347" t="s">
        <v>1119</v>
      </c>
      <c r="C23" s="26" t="s">
        <v>1094</v>
      </c>
      <c r="D23" s="27" t="s">
        <v>785</v>
      </c>
      <c r="E23" s="55"/>
      <c r="F23" s="607">
        <v>10486</v>
      </c>
      <c r="G23" s="608" t="s">
        <v>34</v>
      </c>
      <c r="H23" s="609">
        <v>3</v>
      </c>
      <c r="I23" s="608" t="s">
        <v>34</v>
      </c>
      <c r="J23" s="609">
        <v>3</v>
      </c>
      <c r="K23" s="608" t="s">
        <v>34</v>
      </c>
      <c r="L23" s="610">
        <f>1-(H23/F23)</f>
        <v>0.9997139042532901</v>
      </c>
      <c r="M23" s="611" t="s">
        <v>34</v>
      </c>
      <c r="N23" s="612" t="s">
        <v>1095</v>
      </c>
      <c r="O23" s="613" t="s">
        <v>1095</v>
      </c>
      <c r="P23" s="613" t="s">
        <v>1095</v>
      </c>
      <c r="Q23" s="613" t="s">
        <v>1095</v>
      </c>
      <c r="R23" s="613" t="s">
        <v>1095</v>
      </c>
      <c r="S23" s="613" t="s">
        <v>1095</v>
      </c>
      <c r="T23" s="613" t="s">
        <v>1095</v>
      </c>
      <c r="U23" s="614" t="s">
        <v>1095</v>
      </c>
      <c r="V23" s="596">
        <v>89676</v>
      </c>
      <c r="W23" s="597" t="s">
        <v>34</v>
      </c>
      <c r="X23" s="598">
        <v>42</v>
      </c>
      <c r="Y23" s="597" t="s">
        <v>34</v>
      </c>
      <c r="Z23" s="598">
        <v>25</v>
      </c>
      <c r="AA23" s="597" t="s">
        <v>34</v>
      </c>
      <c r="AB23" s="599">
        <f t="shared" si="0"/>
        <v>0.99953164726348187</v>
      </c>
      <c r="AC23" s="600" t="s">
        <v>34</v>
      </c>
      <c r="AD23" s="191"/>
    </row>
    <row r="24" spans="1:30" ht="15" customHeight="1" thickBot="1">
      <c r="A24" s="348" t="s">
        <v>1120</v>
      </c>
      <c r="B24" s="349" t="s">
        <v>1121</v>
      </c>
      <c r="C24" s="88" t="s">
        <v>1094</v>
      </c>
      <c r="D24" s="89" t="s">
        <v>785</v>
      </c>
      <c r="E24" s="101"/>
      <c r="F24" s="601">
        <f>SUM(F13:F14,F23)</f>
        <v>62352</v>
      </c>
      <c r="G24" s="602" t="s">
        <v>34</v>
      </c>
      <c r="H24" s="603">
        <f>SUM(H13:H14,H23)</f>
        <v>23</v>
      </c>
      <c r="I24" s="602" t="s">
        <v>34</v>
      </c>
      <c r="J24" s="604">
        <v>17</v>
      </c>
      <c r="K24" s="602" t="s">
        <v>34</v>
      </c>
      <c r="L24" s="605">
        <f>1-(H24/F24)</f>
        <v>0.99963112650756991</v>
      </c>
      <c r="M24" s="615" t="s">
        <v>34</v>
      </c>
      <c r="N24" s="616">
        <f>SUM(N13:N14)</f>
        <v>97090</v>
      </c>
      <c r="O24" s="615" t="s">
        <v>34</v>
      </c>
      <c r="P24" s="616">
        <f>SUM(P13:P14)</f>
        <v>58</v>
      </c>
      <c r="Q24" s="602" t="s">
        <v>34</v>
      </c>
      <c r="R24" s="604">
        <v>53</v>
      </c>
      <c r="S24" s="602" t="s">
        <v>34</v>
      </c>
      <c r="T24" s="605">
        <f>1-(P24/N24)</f>
        <v>0.99940261612936454</v>
      </c>
      <c r="U24" s="606" t="s">
        <v>34</v>
      </c>
      <c r="V24" s="601">
        <f>SUM(V11:V23)</f>
        <v>156814</v>
      </c>
      <c r="W24" s="602" t="s">
        <v>34</v>
      </c>
      <c r="X24" s="603">
        <f>SUM(X11:X23)</f>
        <v>124</v>
      </c>
      <c r="Y24" s="602" t="s">
        <v>34</v>
      </c>
      <c r="Z24" s="604">
        <v>71</v>
      </c>
      <c r="AA24" s="602" t="s">
        <v>34</v>
      </c>
      <c r="AB24" s="605">
        <f t="shared" si="0"/>
        <v>0.99920925427576623</v>
      </c>
      <c r="AC24" s="606" t="s">
        <v>34</v>
      </c>
      <c r="AD24" s="191"/>
    </row>
    <row r="25" spans="1:30" ht="14.1" customHeight="1">
      <c r="A25" s="110"/>
      <c r="B25" s="41"/>
      <c r="C25" s="41"/>
      <c r="D25" s="41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30" ht="15" customHeight="1" thickBot="1">
      <c r="F26" s="700">
        <v>1</v>
      </c>
      <c r="G26" s="701"/>
      <c r="H26" s="700">
        <v>2</v>
      </c>
      <c r="I26" s="701"/>
      <c r="J26" s="700">
        <v>3</v>
      </c>
      <c r="K26" s="701"/>
      <c r="L26" s="700">
        <v>4</v>
      </c>
      <c r="M26" s="701"/>
      <c r="N26" s="700">
        <v>5</v>
      </c>
      <c r="O26" s="701"/>
      <c r="P26" s="56"/>
    </row>
    <row r="27" spans="1:30" ht="39.4" customHeight="1">
      <c r="B27" s="666" t="s">
        <v>1122</v>
      </c>
      <c r="C27" s="667"/>
      <c r="D27" s="668"/>
      <c r="E27" s="55"/>
      <c r="F27" s="329" t="s">
        <v>1123</v>
      </c>
      <c r="G27" s="330" t="s">
        <v>13</v>
      </c>
      <c r="H27" s="330" t="s">
        <v>1124</v>
      </c>
      <c r="I27" s="330" t="s">
        <v>13</v>
      </c>
      <c r="J27" s="330" t="s">
        <v>1125</v>
      </c>
      <c r="K27" s="330" t="s">
        <v>13</v>
      </c>
      <c r="L27" s="330" t="s">
        <v>1126</v>
      </c>
      <c r="M27" s="330" t="s">
        <v>13</v>
      </c>
      <c r="N27" s="330" t="s">
        <v>1127</v>
      </c>
      <c r="O27" s="331" t="s">
        <v>13</v>
      </c>
      <c r="P27" s="32"/>
    </row>
    <row r="28" spans="1:30" ht="35.85" customHeight="1">
      <c r="A28" s="350" t="s">
        <v>1128</v>
      </c>
      <c r="B28" s="349" t="s">
        <v>1122</v>
      </c>
      <c r="C28" s="88" t="s">
        <v>24</v>
      </c>
      <c r="D28" s="89" t="s">
        <v>19</v>
      </c>
      <c r="E28" s="55"/>
      <c r="F28" s="351">
        <v>5899</v>
      </c>
      <c r="G28" s="352" t="s">
        <v>34</v>
      </c>
      <c r="H28" s="353">
        <v>21</v>
      </c>
      <c r="I28" s="352" t="s">
        <v>34</v>
      </c>
      <c r="J28" s="353">
        <v>9</v>
      </c>
      <c r="K28" s="352" t="s">
        <v>34</v>
      </c>
      <c r="L28" s="353">
        <v>8</v>
      </c>
      <c r="M28" s="352" t="s">
        <v>34</v>
      </c>
      <c r="N28" s="353">
        <v>7</v>
      </c>
      <c r="O28" s="354" t="s">
        <v>34</v>
      </c>
      <c r="P28" s="32"/>
    </row>
    <row r="29" spans="1:30" ht="14.1" customHeight="1">
      <c r="A29" s="41"/>
      <c r="B29" s="104"/>
      <c r="C29" s="104"/>
      <c r="D29" s="104"/>
      <c r="F29" s="104"/>
      <c r="G29" s="104"/>
      <c r="H29" s="41"/>
      <c r="I29" s="41"/>
      <c r="J29" s="41"/>
      <c r="K29" s="41"/>
      <c r="L29" s="41"/>
      <c r="M29" s="41"/>
      <c r="N29" s="41"/>
      <c r="O29" s="41"/>
    </row>
    <row r="30" spans="1:30" ht="15" customHeight="1">
      <c r="B30" s="666" t="s">
        <v>1129</v>
      </c>
      <c r="C30" s="667"/>
      <c r="D30" s="668"/>
      <c r="E30" s="42"/>
      <c r="F30" s="355" t="s">
        <v>1130</v>
      </c>
      <c r="G30" s="356" t="s">
        <v>13</v>
      </c>
      <c r="H30" s="32"/>
    </row>
    <row r="31" spans="1:30" ht="49.15" customHeight="1">
      <c r="A31" s="11" t="s">
        <v>1131</v>
      </c>
      <c r="B31" s="12" t="s">
        <v>1132</v>
      </c>
      <c r="C31" s="59" t="s">
        <v>28</v>
      </c>
      <c r="D31" s="60" t="s">
        <v>29</v>
      </c>
      <c r="E31" s="55"/>
      <c r="F31" s="357">
        <f>100-(((H24+P24+X24+L28)/(F24+N24+V24+F28))*100)</f>
        <v>99.933882758299575</v>
      </c>
      <c r="G31" s="205" t="s">
        <v>34</v>
      </c>
      <c r="H31" s="32"/>
    </row>
    <row r="32" spans="1:30" ht="52.5" customHeight="1">
      <c r="A32" s="18" t="s">
        <v>1133</v>
      </c>
      <c r="B32" s="19" t="s">
        <v>1134</v>
      </c>
      <c r="C32" s="66" t="s">
        <v>28</v>
      </c>
      <c r="D32" s="67" t="s">
        <v>19</v>
      </c>
      <c r="E32" s="55"/>
      <c r="F32" s="358">
        <v>99.932262112311605</v>
      </c>
      <c r="G32" s="359" t="s">
        <v>34</v>
      </c>
      <c r="H32" s="32"/>
    </row>
    <row r="33" spans="1:30" ht="63.4" customHeight="1">
      <c r="A33" s="24" t="s">
        <v>1135</v>
      </c>
      <c r="B33" s="25" t="s">
        <v>1136</v>
      </c>
      <c r="C33" s="26" t="s">
        <v>28</v>
      </c>
      <c r="D33" s="27" t="s">
        <v>19</v>
      </c>
      <c r="E33" s="55"/>
      <c r="F33" s="360">
        <v>99.933391585853201</v>
      </c>
      <c r="G33" s="361" t="s">
        <v>34</v>
      </c>
      <c r="H33" s="32"/>
    </row>
    <row r="34" spans="1:30" ht="15" customHeight="1" thickBot="1">
      <c r="A34" s="110"/>
      <c r="B34" s="104"/>
      <c r="C34" s="104"/>
      <c r="D34" s="104"/>
      <c r="F34" s="104"/>
      <c r="G34" s="104"/>
    </row>
    <row r="35" spans="1:30" ht="18.399999999999999" customHeight="1" thickBot="1">
      <c r="B35" s="666" t="s">
        <v>1137</v>
      </c>
      <c r="C35" s="667"/>
      <c r="D35" s="668"/>
      <c r="E35" s="55"/>
      <c r="F35" s="583" t="s">
        <v>1138</v>
      </c>
      <c r="G35" s="584" t="s">
        <v>13</v>
      </c>
      <c r="H35" s="584" t="s">
        <v>1139</v>
      </c>
      <c r="I35" s="585" t="s">
        <v>13</v>
      </c>
      <c r="J35" s="32"/>
    </row>
    <row r="36" spans="1:30" ht="43.35" customHeight="1">
      <c r="A36" s="332" t="s">
        <v>1140</v>
      </c>
      <c r="B36" s="333" t="s">
        <v>1141</v>
      </c>
      <c r="C36" s="59" t="s">
        <v>24</v>
      </c>
      <c r="D36" s="60" t="s">
        <v>19</v>
      </c>
      <c r="E36" s="101"/>
      <c r="F36" s="619">
        <v>0</v>
      </c>
      <c r="G36" s="620" t="s">
        <v>34</v>
      </c>
      <c r="H36" s="621">
        <v>0</v>
      </c>
      <c r="I36" s="622" t="s">
        <v>34</v>
      </c>
      <c r="J36" s="31"/>
    </row>
    <row r="37" spans="1:30" ht="44.1" customHeight="1">
      <c r="A37" s="338" t="s">
        <v>1142</v>
      </c>
      <c r="B37" s="344" t="s">
        <v>1143</v>
      </c>
      <c r="C37" s="66" t="s">
        <v>24</v>
      </c>
      <c r="D37" s="67" t="s">
        <v>19</v>
      </c>
      <c r="E37" s="101"/>
      <c r="F37" s="623">
        <v>4</v>
      </c>
      <c r="G37" s="618" t="s">
        <v>34</v>
      </c>
      <c r="H37" s="617">
        <v>0</v>
      </c>
      <c r="I37" s="624" t="s">
        <v>34</v>
      </c>
      <c r="J37" s="31"/>
    </row>
    <row r="38" spans="1:30" ht="44.1" customHeight="1">
      <c r="A38" s="338" t="s">
        <v>1144</v>
      </c>
      <c r="B38" s="344" t="s">
        <v>1145</v>
      </c>
      <c r="C38" s="66" t="s">
        <v>24</v>
      </c>
      <c r="D38" s="67" t="s">
        <v>19</v>
      </c>
      <c r="E38" s="101"/>
      <c r="F38" s="623">
        <v>1</v>
      </c>
      <c r="G38" s="618" t="s">
        <v>34</v>
      </c>
      <c r="H38" s="617">
        <v>0</v>
      </c>
      <c r="I38" s="624" t="s">
        <v>34</v>
      </c>
      <c r="J38" s="31"/>
    </row>
    <row r="39" spans="1:30" ht="52.5" customHeight="1" thickBot="1">
      <c r="A39" s="348" t="s">
        <v>1146</v>
      </c>
      <c r="B39" s="347" t="s">
        <v>1147</v>
      </c>
      <c r="C39" s="26" t="s">
        <v>24</v>
      </c>
      <c r="D39" s="27" t="s">
        <v>19</v>
      </c>
      <c r="E39" s="101"/>
      <c r="F39" s="625">
        <v>10</v>
      </c>
      <c r="G39" s="626" t="s">
        <v>34</v>
      </c>
      <c r="H39" s="627">
        <v>0</v>
      </c>
      <c r="I39" s="628" t="s">
        <v>34</v>
      </c>
      <c r="J39" s="31"/>
    </row>
    <row r="40" spans="1:30" ht="15" customHeight="1" thickBot="1">
      <c r="A40" s="110"/>
      <c r="B40" s="104"/>
      <c r="C40" s="104"/>
      <c r="D40" s="104"/>
      <c r="F40" s="34"/>
      <c r="G40" s="34"/>
      <c r="H40" s="31"/>
      <c r="I40" s="31"/>
    </row>
    <row r="41" spans="1:30" ht="17.649999999999999" customHeight="1" thickBot="1">
      <c r="B41" s="666" t="s">
        <v>1148</v>
      </c>
      <c r="C41" s="667"/>
      <c r="D41" s="668"/>
      <c r="E41" s="55"/>
      <c r="F41" s="329" t="s">
        <v>1149</v>
      </c>
      <c r="G41" s="331" t="s">
        <v>13</v>
      </c>
      <c r="H41" s="32"/>
    </row>
    <row r="42" spans="1:30" ht="32.65" customHeight="1">
      <c r="A42" s="350" t="s">
        <v>1150</v>
      </c>
      <c r="B42" s="349" t="s">
        <v>1151</v>
      </c>
      <c r="C42" s="88" t="s">
        <v>24</v>
      </c>
      <c r="D42" s="89" t="s">
        <v>19</v>
      </c>
      <c r="E42" s="55"/>
      <c r="F42" s="351">
        <v>34</v>
      </c>
      <c r="G42" s="337" t="s">
        <v>20</v>
      </c>
      <c r="H42" s="32"/>
    </row>
    <row r="43" spans="1:30" ht="14.1" customHeight="1">
      <c r="A43" s="110"/>
      <c r="B43" s="41"/>
      <c r="C43" s="41"/>
      <c r="D43" s="41"/>
      <c r="F43" s="372"/>
      <c r="G43" s="372"/>
    </row>
    <row r="44" spans="1:30" ht="15" customHeight="1" thickBot="1">
      <c r="F44" s="700">
        <v>1</v>
      </c>
      <c r="G44" s="701"/>
      <c r="H44" s="700">
        <v>2</v>
      </c>
      <c r="I44" s="701"/>
      <c r="J44" s="700">
        <v>3</v>
      </c>
      <c r="K44" s="701"/>
      <c r="L44" s="700">
        <v>4</v>
      </c>
      <c r="M44" s="701"/>
      <c r="N44" s="700">
        <v>5</v>
      </c>
      <c r="O44" s="701"/>
      <c r="P44" s="700">
        <v>6</v>
      </c>
      <c r="Q44" s="701"/>
      <c r="R44" s="700">
        <v>7</v>
      </c>
      <c r="S44" s="701"/>
      <c r="T44" s="700">
        <v>8</v>
      </c>
      <c r="U44" s="701"/>
      <c r="V44" s="700">
        <v>9</v>
      </c>
      <c r="W44" s="701"/>
      <c r="X44" s="700">
        <v>10</v>
      </c>
      <c r="Y44" s="701"/>
      <c r="Z44" s="700">
        <v>11</v>
      </c>
      <c r="AA44" s="701"/>
      <c r="AB44" s="700">
        <v>12</v>
      </c>
      <c r="AC44" s="701"/>
      <c r="AD44" s="56"/>
    </row>
    <row r="45" spans="1:30" ht="32.65" customHeight="1" thickBot="1">
      <c r="B45" s="328" t="s">
        <v>1152</v>
      </c>
      <c r="C45" s="364"/>
      <c r="D45" s="365"/>
      <c r="E45" s="55"/>
      <c r="F45" s="583" t="s">
        <v>1153</v>
      </c>
      <c r="G45" s="584" t="s">
        <v>13</v>
      </c>
      <c r="H45" s="584" t="s">
        <v>1154</v>
      </c>
      <c r="I45" s="584" t="s">
        <v>13</v>
      </c>
      <c r="J45" s="584" t="s">
        <v>1155</v>
      </c>
      <c r="K45" s="584" t="s">
        <v>13</v>
      </c>
      <c r="L45" s="584" t="s">
        <v>1156</v>
      </c>
      <c r="M45" s="584" t="s">
        <v>13</v>
      </c>
      <c r="N45" s="584" t="s">
        <v>1157</v>
      </c>
      <c r="O45" s="584" t="s">
        <v>13</v>
      </c>
      <c r="P45" s="584" t="s">
        <v>1158</v>
      </c>
      <c r="Q45" s="584" t="s">
        <v>13</v>
      </c>
      <c r="R45" s="584" t="s">
        <v>1159</v>
      </c>
      <c r="S45" s="584" t="s">
        <v>13</v>
      </c>
      <c r="T45" s="584" t="s">
        <v>1160</v>
      </c>
      <c r="U45" s="584" t="s">
        <v>13</v>
      </c>
      <c r="V45" s="584" t="s">
        <v>1161</v>
      </c>
      <c r="W45" s="584" t="s">
        <v>13</v>
      </c>
      <c r="X45" s="584" t="s">
        <v>1162</v>
      </c>
      <c r="Y45" s="584" t="s">
        <v>13</v>
      </c>
      <c r="Z45" s="584" t="s">
        <v>1163</v>
      </c>
      <c r="AA45" s="584" t="s">
        <v>13</v>
      </c>
      <c r="AB45" s="584" t="s">
        <v>1164</v>
      </c>
      <c r="AC45" s="585" t="s">
        <v>13</v>
      </c>
      <c r="AD45" s="32"/>
    </row>
    <row r="46" spans="1:30" ht="49.15" customHeight="1">
      <c r="A46" s="332" t="s">
        <v>1165</v>
      </c>
      <c r="B46" s="333" t="s">
        <v>1166</v>
      </c>
      <c r="C46" s="59" t="s">
        <v>24</v>
      </c>
      <c r="D46" s="60" t="s">
        <v>19</v>
      </c>
      <c r="E46" s="629"/>
      <c r="F46" s="619">
        <v>722</v>
      </c>
      <c r="G46" s="620" t="s">
        <v>34</v>
      </c>
      <c r="H46" s="621">
        <v>1</v>
      </c>
      <c r="I46" s="620" t="s">
        <v>34</v>
      </c>
      <c r="J46" s="621">
        <v>11461</v>
      </c>
      <c r="K46" s="620" t="s">
        <v>34</v>
      </c>
      <c r="L46" s="621">
        <v>464</v>
      </c>
      <c r="M46" s="620" t="s">
        <v>34</v>
      </c>
      <c r="N46" s="621">
        <v>419</v>
      </c>
      <c r="O46" s="620" t="s">
        <v>34</v>
      </c>
      <c r="P46" s="621">
        <v>1524</v>
      </c>
      <c r="Q46" s="620" t="s">
        <v>34</v>
      </c>
      <c r="R46" s="621">
        <v>1132</v>
      </c>
      <c r="S46" s="620" t="s">
        <v>34</v>
      </c>
      <c r="T46" s="621">
        <v>48</v>
      </c>
      <c r="U46" s="620" t="s">
        <v>34</v>
      </c>
      <c r="V46" s="621">
        <v>535</v>
      </c>
      <c r="W46" s="620" t="s">
        <v>34</v>
      </c>
      <c r="X46" s="621">
        <v>60</v>
      </c>
      <c r="Y46" s="620" t="s">
        <v>34</v>
      </c>
      <c r="Z46" s="621">
        <v>0</v>
      </c>
      <c r="AA46" s="620" t="s">
        <v>34</v>
      </c>
      <c r="AB46" s="621">
        <v>413</v>
      </c>
      <c r="AC46" s="622" t="s">
        <v>34</v>
      </c>
      <c r="AD46" s="31"/>
    </row>
    <row r="47" spans="1:30" ht="16.899999999999999" customHeight="1">
      <c r="A47" s="338" t="s">
        <v>1167</v>
      </c>
      <c r="B47" s="344" t="s">
        <v>1168</v>
      </c>
      <c r="C47" s="66" t="s">
        <v>24</v>
      </c>
      <c r="D47" s="67" t="s">
        <v>19</v>
      </c>
      <c r="E47" s="101"/>
      <c r="F47" s="623">
        <v>399</v>
      </c>
      <c r="G47" s="618" t="s">
        <v>34</v>
      </c>
      <c r="H47" s="617">
        <v>1</v>
      </c>
      <c r="I47" s="618" t="s">
        <v>34</v>
      </c>
      <c r="J47" s="617">
        <v>7628</v>
      </c>
      <c r="K47" s="618" t="s">
        <v>34</v>
      </c>
      <c r="L47" s="617">
        <v>405</v>
      </c>
      <c r="M47" s="618" t="s">
        <v>34</v>
      </c>
      <c r="N47" s="617">
        <v>242</v>
      </c>
      <c r="O47" s="618" t="s">
        <v>34</v>
      </c>
      <c r="P47" s="617">
        <v>902</v>
      </c>
      <c r="Q47" s="618" t="s">
        <v>34</v>
      </c>
      <c r="R47" s="617">
        <v>603</v>
      </c>
      <c r="S47" s="618" t="s">
        <v>34</v>
      </c>
      <c r="T47" s="617">
        <v>32</v>
      </c>
      <c r="U47" s="618" t="s">
        <v>34</v>
      </c>
      <c r="V47" s="617">
        <v>482</v>
      </c>
      <c r="W47" s="618" t="s">
        <v>34</v>
      </c>
      <c r="X47" s="617">
        <v>36</v>
      </c>
      <c r="Y47" s="618" t="s">
        <v>34</v>
      </c>
      <c r="Z47" s="617">
        <v>0</v>
      </c>
      <c r="AA47" s="618" t="s">
        <v>34</v>
      </c>
      <c r="AB47" s="617">
        <v>184</v>
      </c>
      <c r="AC47" s="624" t="s">
        <v>34</v>
      </c>
      <c r="AD47" s="31"/>
    </row>
    <row r="48" spans="1:30" ht="16.899999999999999" customHeight="1">
      <c r="A48" s="338" t="s">
        <v>1169</v>
      </c>
      <c r="B48" s="344" t="s">
        <v>1170</v>
      </c>
      <c r="C48" s="66" t="s">
        <v>24</v>
      </c>
      <c r="D48" s="67" t="s">
        <v>19</v>
      </c>
      <c r="E48" s="101"/>
      <c r="F48" s="623">
        <v>11</v>
      </c>
      <c r="G48" s="618" t="s">
        <v>34</v>
      </c>
      <c r="H48" s="617">
        <v>0</v>
      </c>
      <c r="I48" s="618" t="s">
        <v>34</v>
      </c>
      <c r="J48" s="617">
        <v>131</v>
      </c>
      <c r="K48" s="618" t="s">
        <v>34</v>
      </c>
      <c r="L48" s="617">
        <v>13</v>
      </c>
      <c r="M48" s="618" t="s">
        <v>34</v>
      </c>
      <c r="N48" s="617">
        <v>4</v>
      </c>
      <c r="O48" s="618" t="s">
        <v>34</v>
      </c>
      <c r="P48" s="617">
        <v>19</v>
      </c>
      <c r="Q48" s="618" t="s">
        <v>34</v>
      </c>
      <c r="R48" s="617">
        <v>13</v>
      </c>
      <c r="S48" s="618" t="s">
        <v>34</v>
      </c>
      <c r="T48" s="617">
        <v>1</v>
      </c>
      <c r="U48" s="618" t="s">
        <v>34</v>
      </c>
      <c r="V48" s="617">
        <v>2</v>
      </c>
      <c r="W48" s="618" t="s">
        <v>34</v>
      </c>
      <c r="X48" s="617">
        <v>0</v>
      </c>
      <c r="Y48" s="618" t="s">
        <v>34</v>
      </c>
      <c r="Z48" s="617">
        <v>0</v>
      </c>
      <c r="AA48" s="618" t="s">
        <v>34</v>
      </c>
      <c r="AB48" s="617">
        <v>4</v>
      </c>
      <c r="AC48" s="624" t="s">
        <v>34</v>
      </c>
      <c r="AD48" s="31"/>
    </row>
    <row r="49" spans="1:30" ht="17.649999999999999" customHeight="1" thickBot="1">
      <c r="A49" s="348" t="s">
        <v>1171</v>
      </c>
      <c r="B49" s="347" t="s">
        <v>762</v>
      </c>
      <c r="C49" s="26" t="s">
        <v>24</v>
      </c>
      <c r="D49" s="27" t="s">
        <v>19</v>
      </c>
      <c r="E49" s="101"/>
      <c r="F49" s="625">
        <v>312</v>
      </c>
      <c r="G49" s="626" t="s">
        <v>34</v>
      </c>
      <c r="H49" s="627">
        <v>0</v>
      </c>
      <c r="I49" s="626" t="s">
        <v>34</v>
      </c>
      <c r="J49" s="627">
        <v>3702</v>
      </c>
      <c r="K49" s="626" t="s">
        <v>34</v>
      </c>
      <c r="L49" s="627">
        <v>46</v>
      </c>
      <c r="M49" s="626" t="s">
        <v>34</v>
      </c>
      <c r="N49" s="627">
        <v>173</v>
      </c>
      <c r="O49" s="626" t="s">
        <v>34</v>
      </c>
      <c r="P49" s="627">
        <v>603</v>
      </c>
      <c r="Q49" s="626" t="s">
        <v>34</v>
      </c>
      <c r="R49" s="627">
        <v>516</v>
      </c>
      <c r="S49" s="626" t="s">
        <v>34</v>
      </c>
      <c r="T49" s="627">
        <v>15</v>
      </c>
      <c r="U49" s="626" t="s">
        <v>34</v>
      </c>
      <c r="V49" s="627">
        <v>51</v>
      </c>
      <c r="W49" s="626" t="s">
        <v>34</v>
      </c>
      <c r="X49" s="627">
        <v>24</v>
      </c>
      <c r="Y49" s="626" t="s">
        <v>34</v>
      </c>
      <c r="Z49" s="627">
        <v>0</v>
      </c>
      <c r="AA49" s="626" t="s">
        <v>34</v>
      </c>
      <c r="AB49" s="627">
        <v>225</v>
      </c>
      <c r="AC49" s="628" t="s">
        <v>34</v>
      </c>
      <c r="AD49" s="31"/>
    </row>
    <row r="50" spans="1:30" ht="15" customHeight="1" thickBot="1">
      <c r="A50" s="41"/>
      <c r="B50" s="104"/>
      <c r="C50" s="104"/>
      <c r="D50" s="104"/>
      <c r="F50" s="34"/>
      <c r="G50" s="34"/>
      <c r="H50" s="34"/>
      <c r="I50" s="34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</row>
    <row r="51" spans="1:30" ht="15" customHeight="1" thickBot="1">
      <c r="B51" s="328" t="s">
        <v>1172</v>
      </c>
      <c r="C51" s="364"/>
      <c r="D51" s="365"/>
      <c r="E51" s="55"/>
      <c r="F51" s="329" t="s">
        <v>1173</v>
      </c>
      <c r="G51" s="330" t="s">
        <v>13</v>
      </c>
      <c r="H51" s="330" t="s">
        <v>1174</v>
      </c>
      <c r="I51" s="331" t="s">
        <v>13</v>
      </c>
      <c r="J51" s="32"/>
    </row>
    <row r="52" spans="1:30" ht="60" customHeight="1">
      <c r="A52" s="350" t="s">
        <v>1175</v>
      </c>
      <c r="B52" s="349" t="s">
        <v>1176</v>
      </c>
      <c r="C52" s="88" t="s">
        <v>24</v>
      </c>
      <c r="D52" s="89" t="s">
        <v>19</v>
      </c>
      <c r="E52" s="55"/>
      <c r="F52" s="351">
        <v>2</v>
      </c>
      <c r="G52" s="352" t="s">
        <v>1177</v>
      </c>
      <c r="H52" s="353">
        <v>1</v>
      </c>
      <c r="I52" s="337" t="s">
        <v>1177</v>
      </c>
      <c r="J52" s="32"/>
    </row>
    <row r="53" spans="1:30" ht="14.1" customHeight="1">
      <c r="A53" s="41"/>
      <c r="B53" s="104"/>
      <c r="C53" s="104"/>
      <c r="D53" s="104"/>
      <c r="F53" s="104"/>
      <c r="G53" s="104"/>
      <c r="H53" s="104"/>
      <c r="I53" s="104"/>
    </row>
    <row r="54" spans="1:30" ht="33.4" customHeight="1">
      <c r="B54" s="328" t="s">
        <v>1178</v>
      </c>
      <c r="C54" s="364"/>
      <c r="D54" s="365"/>
      <c r="E54" s="55"/>
      <c r="F54" s="329" t="s">
        <v>1179</v>
      </c>
      <c r="G54" s="330" t="s">
        <v>13</v>
      </c>
      <c r="H54" s="330" t="s">
        <v>1180</v>
      </c>
      <c r="I54" s="331" t="s">
        <v>13</v>
      </c>
      <c r="J54" s="32"/>
    </row>
    <row r="55" spans="1:30" ht="53.25" customHeight="1">
      <c r="A55" s="332" t="s">
        <v>1181</v>
      </c>
      <c r="B55" s="333" t="s">
        <v>1182</v>
      </c>
      <c r="C55" s="59" t="s">
        <v>24</v>
      </c>
      <c r="D55" s="60" t="s">
        <v>19</v>
      </c>
      <c r="E55" s="42"/>
      <c r="F55" s="362">
        <v>47472</v>
      </c>
      <c r="G55" s="363" t="s">
        <v>175</v>
      </c>
      <c r="H55" s="353">
        <v>47154</v>
      </c>
      <c r="I55" s="354" t="s">
        <v>175</v>
      </c>
      <c r="J55" s="32"/>
    </row>
    <row r="56" spans="1:30" ht="44.1" customHeight="1">
      <c r="A56" s="348" t="s">
        <v>1183</v>
      </c>
      <c r="B56" s="347" t="s">
        <v>1184</v>
      </c>
      <c r="C56" s="26" t="s">
        <v>28</v>
      </c>
      <c r="D56" s="27" t="s">
        <v>19</v>
      </c>
      <c r="E56" s="42"/>
      <c r="F56" s="360">
        <v>2.0099999999999998</v>
      </c>
      <c r="G56" s="366" t="s">
        <v>34</v>
      </c>
      <c r="H56" s="373"/>
      <c r="I56" s="41"/>
    </row>
    <row r="57" spans="1:30" ht="15" customHeight="1">
      <c r="A57" s="41"/>
      <c r="B57" s="104"/>
      <c r="C57" s="104"/>
      <c r="D57" s="104"/>
      <c r="F57" s="104"/>
      <c r="G57" s="104"/>
    </row>
    <row r="58" spans="1:30" ht="14.1" customHeight="1">
      <c r="B58" s="367" t="s">
        <v>1185</v>
      </c>
      <c r="C58" s="374"/>
      <c r="D58" s="374"/>
      <c r="E58" s="41" t="s">
        <v>1095</v>
      </c>
      <c r="F58" s="41" t="s">
        <v>1095</v>
      </c>
      <c r="G58" s="57" t="s">
        <v>1095</v>
      </c>
      <c r="H58" s="32"/>
    </row>
    <row r="59" spans="1:30" ht="14.1" customHeight="1">
      <c r="B59" s="32" t="s">
        <v>1095</v>
      </c>
      <c r="D59" s="703"/>
      <c r="E59" s="703"/>
      <c r="F59" s="703"/>
      <c r="G59" s="703"/>
      <c r="H59" s="32"/>
    </row>
    <row r="60" spans="1:30" ht="14.1" customHeight="1">
      <c r="B60" s="32" t="s">
        <v>1095</v>
      </c>
      <c r="D60" s="703"/>
      <c r="E60" s="703"/>
      <c r="F60" s="703"/>
      <c r="G60" s="703"/>
      <c r="H60" s="32"/>
    </row>
    <row r="61" spans="1:30" ht="14.1" customHeight="1">
      <c r="B61" s="32" t="s">
        <v>1095</v>
      </c>
      <c r="D61" s="703"/>
      <c r="E61" s="703"/>
      <c r="F61" s="703"/>
      <c r="G61" s="703"/>
      <c r="H61" s="32"/>
    </row>
    <row r="62" spans="1:30" ht="14.1" customHeight="1">
      <c r="B62" s="32" t="s">
        <v>1095</v>
      </c>
      <c r="D62" s="703"/>
      <c r="E62" s="703"/>
      <c r="F62" s="703"/>
      <c r="G62" s="703"/>
      <c r="H62" s="32"/>
    </row>
    <row r="63" spans="1:30" ht="15" customHeight="1">
      <c r="B63" s="33" t="s">
        <v>1095</v>
      </c>
      <c r="C63" s="34" t="s">
        <v>1095</v>
      </c>
      <c r="D63" s="704" t="s">
        <v>1095</v>
      </c>
      <c r="E63" s="703"/>
      <c r="F63" s="703"/>
      <c r="G63" s="703"/>
      <c r="H63" s="32"/>
    </row>
    <row r="64" spans="1:30" ht="15" customHeight="1" thickBot="1">
      <c r="B64" s="104"/>
      <c r="C64" s="104"/>
      <c r="D64" s="104"/>
      <c r="E64" s="104"/>
      <c r="F64" s="104"/>
      <c r="G64" s="104"/>
    </row>
    <row r="65" spans="2:10" ht="14.1" customHeight="1">
      <c r="B65" s="648" t="s">
        <v>1095</v>
      </c>
      <c r="C65" s="41" t="s">
        <v>1095</v>
      </c>
      <c r="D65" s="41" t="s">
        <v>1095</v>
      </c>
      <c r="E65" s="41" t="s">
        <v>1095</v>
      </c>
      <c r="F65" s="41" t="s">
        <v>1095</v>
      </c>
      <c r="G65" s="41" t="s">
        <v>1095</v>
      </c>
      <c r="H65" s="41" t="s">
        <v>1095</v>
      </c>
      <c r="I65" s="57" t="s">
        <v>1095</v>
      </c>
      <c r="J65" s="32"/>
    </row>
    <row r="66" spans="2:10" ht="15.75" customHeight="1">
      <c r="B66" s="651" t="s">
        <v>1186</v>
      </c>
      <c r="G66" s="31" t="s">
        <v>42</v>
      </c>
      <c r="I66" s="369" t="s">
        <v>1095</v>
      </c>
      <c r="J66" s="32"/>
    </row>
    <row r="67" spans="2:10" ht="15.75" customHeight="1">
      <c r="B67" s="651" t="s">
        <v>1095</v>
      </c>
      <c r="I67" s="369" t="s">
        <v>1095</v>
      </c>
      <c r="J67" s="32"/>
    </row>
    <row r="68" spans="2:10" ht="15.75" customHeight="1">
      <c r="B68" s="651" t="s">
        <v>1187</v>
      </c>
      <c r="G68" s="31" t="s">
        <v>42</v>
      </c>
      <c r="I68" s="369" t="s">
        <v>1095</v>
      </c>
      <c r="J68" s="32"/>
    </row>
    <row r="69" spans="2:10" ht="15.75" customHeight="1">
      <c r="B69" s="651" t="s">
        <v>1095</v>
      </c>
      <c r="I69" s="369" t="s">
        <v>1095</v>
      </c>
      <c r="J69" s="32"/>
    </row>
    <row r="70" spans="2:10" ht="15.75" customHeight="1">
      <c r="B70" s="368" t="s">
        <v>598</v>
      </c>
      <c r="E70" s="370"/>
      <c r="G70" s="31" t="s">
        <v>42</v>
      </c>
      <c r="H70" s="371">
        <v>45783</v>
      </c>
      <c r="I70" s="369" t="s">
        <v>1095</v>
      </c>
      <c r="J70" s="32"/>
    </row>
    <row r="71" spans="2:10" ht="15" customHeight="1">
      <c r="B71" s="33" t="s">
        <v>1095</v>
      </c>
      <c r="C71" s="34" t="s">
        <v>1095</v>
      </c>
      <c r="D71" s="34" t="s">
        <v>1095</v>
      </c>
      <c r="E71" s="34" t="s">
        <v>1095</v>
      </c>
      <c r="F71" s="34" t="s">
        <v>1095</v>
      </c>
      <c r="G71" s="34" t="s">
        <v>1095</v>
      </c>
      <c r="H71" s="34" t="s">
        <v>1095</v>
      </c>
      <c r="I71" s="287" t="s">
        <v>1095</v>
      </c>
      <c r="J71" s="32"/>
    </row>
    <row r="72" spans="2:10">
      <c r="B72" s="41"/>
      <c r="C72" s="41"/>
      <c r="D72" s="41"/>
      <c r="E72" s="41"/>
      <c r="F72" s="41"/>
      <c r="G72" s="41"/>
      <c r="H72" s="41"/>
      <c r="I72" s="41"/>
    </row>
  </sheetData>
  <mergeCells count="44">
    <mergeCell ref="A3:G3"/>
    <mergeCell ref="A5:L5"/>
    <mergeCell ref="D59:G59"/>
    <mergeCell ref="D60:G60"/>
    <mergeCell ref="D61:G61"/>
    <mergeCell ref="F9:M9"/>
    <mergeCell ref="B9:D9"/>
    <mergeCell ref="B27:D27"/>
    <mergeCell ref="B30:D30"/>
    <mergeCell ref="F26:G26"/>
    <mergeCell ref="H26:I26"/>
    <mergeCell ref="J26:K26"/>
    <mergeCell ref="L26:M26"/>
    <mergeCell ref="F8:G8"/>
    <mergeCell ref="H8:I8"/>
    <mergeCell ref="L8:M8"/>
    <mergeCell ref="D62:G62"/>
    <mergeCell ref="D63:G63"/>
    <mergeCell ref="L44:M44"/>
    <mergeCell ref="J44:K44"/>
    <mergeCell ref="N44:O44"/>
    <mergeCell ref="P44:Q44"/>
    <mergeCell ref="B35:D35"/>
    <mergeCell ref="B41:D41"/>
    <mergeCell ref="H44:I44"/>
    <mergeCell ref="F44:G44"/>
    <mergeCell ref="AB44:AC44"/>
    <mergeCell ref="Z44:AA44"/>
    <mergeCell ref="R44:S44"/>
    <mergeCell ref="T44:U44"/>
    <mergeCell ref="X44:Y44"/>
    <mergeCell ref="V44:W44"/>
    <mergeCell ref="J8:K8"/>
    <mergeCell ref="N26:O26"/>
    <mergeCell ref="V9:AC9"/>
    <mergeCell ref="N9:U9"/>
    <mergeCell ref="X8:Y8"/>
    <mergeCell ref="V8:W8"/>
    <mergeCell ref="T8:U8"/>
    <mergeCell ref="R8:S8"/>
    <mergeCell ref="Z8:AA8"/>
    <mergeCell ref="AB8:AC8"/>
    <mergeCell ref="P8:Q8"/>
    <mergeCell ref="N8:O8"/>
  </mergeCells>
  <dataValidations count="1">
    <dataValidation type="list" allowBlank="1" sqref="I23:I24 AA11:AA24 K28 I55 I46:I49 K46:K49 U24 AC10:AC24 G42 G55:G56 G28 O28 Q13:Q14 I52 G31:G33 Y11:Y24 M23:M24 O13:O14 G46:G49 I28 S24 I36:I39 Q24 M46:M49 M13:M14 AC46:AC49 G52 W11:W24 M28 K22:K24 U46:U49 O24 U13:U14 O46:O49 AA46:AA49 G13:G14 W46:W49 G36:G39 S13:S14 Q46:Q49 I13:I14 G23:G24 Y46:Y49 S46:S49 K13:K14" xr:uid="{00000000-0002-0000-11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Q50"/>
  <sheetViews>
    <sheetView showRuler="0" zoomScaleNormal="100" workbookViewId="0">
      <selection sqref="A1:XFD1048576"/>
    </sheetView>
  </sheetViews>
  <sheetFormatPr defaultColWidth="13.7109375" defaultRowHeight="12.75"/>
  <cols>
    <col min="1" max="1" width="0.28515625" customWidth="1"/>
    <col min="2" max="2" width="16.28515625" customWidth="1"/>
    <col min="3" max="3" width="67" customWidth="1"/>
    <col min="4" max="6" width="9.7109375" customWidth="1"/>
    <col min="7" max="7" width="13" customWidth="1"/>
    <col min="8" max="8" width="9.7109375" customWidth="1"/>
    <col min="9" max="9" width="4.28515625" customWidth="1"/>
    <col min="10" max="10" width="12.7109375" customWidth="1"/>
    <col min="11" max="11" width="65.7109375" customWidth="1"/>
    <col min="12" max="14" width="9.7109375" customWidth="1"/>
    <col min="15" max="15" width="13" customWidth="1"/>
    <col min="16" max="16" width="6.5703125" customWidth="1"/>
  </cols>
  <sheetData>
    <row r="1" spans="2:17" ht="14.1" customHeight="1"/>
    <row r="2" spans="2:17" ht="20.100000000000001" customHeight="1">
      <c r="B2" s="494" t="s">
        <v>1188</v>
      </c>
      <c r="I2" s="375" t="s">
        <v>1189</v>
      </c>
    </row>
    <row r="3" spans="2:17" ht="10.9" customHeight="1"/>
    <row r="4" spans="2:17" ht="10.9" customHeight="1"/>
    <row r="5" spans="2:17" ht="20.100000000000001" customHeight="1">
      <c r="B5" s="491" t="s">
        <v>1190</v>
      </c>
      <c r="I5" s="375" t="s">
        <v>1189</v>
      </c>
      <c r="J5" s="323"/>
    </row>
    <row r="6" spans="2:17" ht="18.399999999999999" customHeight="1"/>
    <row r="7" spans="2:17" ht="18.399999999999999" customHeight="1">
      <c r="B7" s="707" t="s">
        <v>1191</v>
      </c>
      <c r="C7" s="708"/>
      <c r="D7" s="708"/>
      <c r="E7" s="708"/>
      <c r="F7" s="708"/>
      <c r="G7" s="708"/>
      <c r="H7" s="709"/>
      <c r="I7" s="407"/>
      <c r="J7" s="707" t="s">
        <v>1180</v>
      </c>
      <c r="K7" s="708"/>
      <c r="L7" s="708"/>
      <c r="M7" s="708"/>
      <c r="N7" s="708"/>
      <c r="O7" s="708"/>
      <c r="P7" s="709"/>
      <c r="Q7" s="32"/>
    </row>
    <row r="8" spans="2:17" ht="18.399999999999999" customHeight="1">
      <c r="B8" s="40"/>
      <c r="C8" s="408"/>
      <c r="D8" s="409"/>
      <c r="E8" s="104"/>
      <c r="F8" s="104"/>
      <c r="G8" s="104"/>
      <c r="H8" s="41"/>
      <c r="J8" s="40"/>
      <c r="K8" s="374"/>
      <c r="L8" s="409"/>
      <c r="M8" s="104"/>
      <c r="N8" s="104"/>
      <c r="O8" s="104"/>
      <c r="P8" s="41"/>
    </row>
    <row r="9" spans="2:17" ht="29.1" customHeight="1">
      <c r="D9" s="376" t="s">
        <v>1192</v>
      </c>
      <c r="E9" s="377" t="s">
        <v>1193</v>
      </c>
      <c r="F9" s="377" t="s">
        <v>1194</v>
      </c>
      <c r="G9" s="376" t="s">
        <v>763</v>
      </c>
      <c r="H9" s="33"/>
      <c r="L9" s="376" t="s">
        <v>1192</v>
      </c>
      <c r="M9" s="377" t="s">
        <v>1193</v>
      </c>
      <c r="N9" s="377" t="s">
        <v>1194</v>
      </c>
      <c r="O9" s="376" t="s">
        <v>763</v>
      </c>
      <c r="P9" s="33"/>
    </row>
    <row r="10" spans="2:17" ht="43.35" customHeight="1">
      <c r="B10" s="276"/>
      <c r="C10" s="259" t="s">
        <v>1195</v>
      </c>
      <c r="D10" s="378" t="s">
        <v>1196</v>
      </c>
      <c r="E10" s="378" t="s">
        <v>1196</v>
      </c>
      <c r="F10" s="378" t="s">
        <v>1196</v>
      </c>
      <c r="G10" s="378" t="s">
        <v>1197</v>
      </c>
      <c r="H10" s="378" t="s">
        <v>13</v>
      </c>
      <c r="I10" s="55"/>
      <c r="J10" s="276"/>
      <c r="K10" s="259" t="s">
        <v>1195</v>
      </c>
      <c r="L10" s="378" t="s">
        <v>1196</v>
      </c>
      <c r="M10" s="378" t="s">
        <v>1196</v>
      </c>
      <c r="N10" s="378" t="s">
        <v>1196</v>
      </c>
      <c r="O10" s="378" t="s">
        <v>1197</v>
      </c>
      <c r="P10" s="378" t="s">
        <v>13</v>
      </c>
      <c r="Q10" s="32"/>
    </row>
    <row r="11" spans="2:17" ht="14.1" customHeight="1">
      <c r="B11" s="11" t="s">
        <v>1198</v>
      </c>
      <c r="C11" s="379" t="s">
        <v>1199</v>
      </c>
      <c r="D11" s="380">
        <v>0</v>
      </c>
      <c r="E11" s="380">
        <v>0</v>
      </c>
      <c r="F11" s="380">
        <v>22</v>
      </c>
      <c r="G11" s="381">
        <f t="shared" ref="G11:G18" si="0">SUM(D11:F11)</f>
        <v>22</v>
      </c>
      <c r="H11" s="382" t="s">
        <v>34</v>
      </c>
      <c r="I11" s="55"/>
      <c r="J11" s="11" t="s">
        <v>1198</v>
      </c>
      <c r="K11" s="379" t="s">
        <v>1199</v>
      </c>
      <c r="L11" s="380">
        <v>0</v>
      </c>
      <c r="M11" s="380">
        <v>0</v>
      </c>
      <c r="N11" s="380">
        <v>17</v>
      </c>
      <c r="O11" s="381">
        <f t="shared" ref="O11:O18" si="1">SUM(L11:N11)</f>
        <v>17</v>
      </c>
      <c r="P11" s="382" t="s">
        <v>34</v>
      </c>
      <c r="Q11" s="32"/>
    </row>
    <row r="12" spans="2:17" ht="14.1" customHeight="1">
      <c r="B12" s="18" t="s">
        <v>1200</v>
      </c>
      <c r="C12" s="383" t="s">
        <v>1201</v>
      </c>
      <c r="D12" s="384">
        <v>0</v>
      </c>
      <c r="E12" s="384">
        <v>0</v>
      </c>
      <c r="F12" s="384">
        <v>0</v>
      </c>
      <c r="G12" s="385">
        <f t="shared" si="0"/>
        <v>0</v>
      </c>
      <c r="H12" s="386" t="s">
        <v>34</v>
      </c>
      <c r="I12" s="55"/>
      <c r="J12" s="18" t="s">
        <v>1200</v>
      </c>
      <c r="K12" s="383" t="s">
        <v>1201</v>
      </c>
      <c r="L12" s="384">
        <v>0</v>
      </c>
      <c r="M12" s="384">
        <v>0</v>
      </c>
      <c r="N12" s="384">
        <v>0</v>
      </c>
      <c r="O12" s="385">
        <f t="shared" si="1"/>
        <v>0</v>
      </c>
      <c r="P12" s="386" t="s">
        <v>34</v>
      </c>
      <c r="Q12" s="32"/>
    </row>
    <row r="13" spans="2:17" ht="14.1" customHeight="1">
      <c r="B13" s="18" t="s">
        <v>1202</v>
      </c>
      <c r="C13" s="383" t="s">
        <v>1203</v>
      </c>
      <c r="D13" s="384">
        <v>0</v>
      </c>
      <c r="E13" s="384">
        <v>1</v>
      </c>
      <c r="F13" s="384">
        <v>16</v>
      </c>
      <c r="G13" s="385">
        <f t="shared" si="0"/>
        <v>17</v>
      </c>
      <c r="H13" s="386" t="s">
        <v>34</v>
      </c>
      <c r="I13" s="55"/>
      <c r="J13" s="18" t="s">
        <v>1202</v>
      </c>
      <c r="K13" s="383" t="s">
        <v>1203</v>
      </c>
      <c r="L13" s="384">
        <v>0</v>
      </c>
      <c r="M13" s="384">
        <v>1</v>
      </c>
      <c r="N13" s="384">
        <v>19</v>
      </c>
      <c r="O13" s="385">
        <f t="shared" si="1"/>
        <v>20</v>
      </c>
      <c r="P13" s="386" t="s">
        <v>34</v>
      </c>
      <c r="Q13" s="32"/>
    </row>
    <row r="14" spans="2:17" ht="14.1" customHeight="1">
      <c r="B14" s="18" t="s">
        <v>1204</v>
      </c>
      <c r="C14" s="383" t="s">
        <v>1205</v>
      </c>
      <c r="D14" s="384">
        <v>0</v>
      </c>
      <c r="E14" s="384">
        <v>3</v>
      </c>
      <c r="F14" s="384">
        <v>116</v>
      </c>
      <c r="G14" s="385">
        <f t="shared" si="0"/>
        <v>119</v>
      </c>
      <c r="H14" s="386" t="s">
        <v>34</v>
      </c>
      <c r="I14" s="55"/>
      <c r="J14" s="18" t="s">
        <v>1204</v>
      </c>
      <c r="K14" s="383" t="s">
        <v>1205</v>
      </c>
      <c r="L14" s="384">
        <v>1</v>
      </c>
      <c r="M14" s="384">
        <v>1</v>
      </c>
      <c r="N14" s="384">
        <v>120</v>
      </c>
      <c r="O14" s="385">
        <f t="shared" si="1"/>
        <v>122</v>
      </c>
      <c r="P14" s="386" t="s">
        <v>34</v>
      </c>
      <c r="Q14" s="32"/>
    </row>
    <row r="15" spans="2:17" ht="14.1" customHeight="1">
      <c r="B15" s="387" t="s">
        <v>1206</v>
      </c>
      <c r="C15" s="383" t="s">
        <v>1207</v>
      </c>
      <c r="D15" s="384">
        <v>0</v>
      </c>
      <c r="E15" s="384">
        <v>1</v>
      </c>
      <c r="F15" s="384">
        <v>20</v>
      </c>
      <c r="G15" s="385">
        <f t="shared" si="0"/>
        <v>21</v>
      </c>
      <c r="H15" s="386" t="s">
        <v>34</v>
      </c>
      <c r="I15" s="55"/>
      <c r="J15" s="387" t="s">
        <v>1206</v>
      </c>
      <c r="K15" s="383" t="s">
        <v>1207</v>
      </c>
      <c r="L15" s="384">
        <v>0</v>
      </c>
      <c r="M15" s="384">
        <v>1</v>
      </c>
      <c r="N15" s="384">
        <v>23</v>
      </c>
      <c r="O15" s="385">
        <f t="shared" si="1"/>
        <v>24</v>
      </c>
      <c r="P15" s="386" t="s">
        <v>34</v>
      </c>
      <c r="Q15" s="32"/>
    </row>
    <row r="16" spans="2:17" ht="14.1" customHeight="1">
      <c r="B16" s="18" t="s">
        <v>1208</v>
      </c>
      <c r="C16" s="383" t="s">
        <v>1209</v>
      </c>
      <c r="D16" s="384">
        <v>0</v>
      </c>
      <c r="E16" s="384">
        <v>0</v>
      </c>
      <c r="F16" s="384">
        <v>11</v>
      </c>
      <c r="G16" s="385">
        <f t="shared" si="0"/>
        <v>11</v>
      </c>
      <c r="H16" s="386" t="s">
        <v>34</v>
      </c>
      <c r="I16" s="55"/>
      <c r="J16" s="18" t="s">
        <v>1208</v>
      </c>
      <c r="K16" s="383" t="s">
        <v>1209</v>
      </c>
      <c r="L16" s="384">
        <v>0</v>
      </c>
      <c r="M16" s="384">
        <v>0</v>
      </c>
      <c r="N16" s="384">
        <v>5</v>
      </c>
      <c r="O16" s="385">
        <f t="shared" si="1"/>
        <v>5</v>
      </c>
      <c r="P16" s="386" t="s">
        <v>34</v>
      </c>
      <c r="Q16" s="32"/>
    </row>
    <row r="17" spans="2:17" ht="15" customHeight="1">
      <c r="B17" s="388" t="s">
        <v>1210</v>
      </c>
      <c r="C17" s="389" t="s">
        <v>762</v>
      </c>
      <c r="D17" s="390">
        <v>0</v>
      </c>
      <c r="E17" s="390">
        <v>0</v>
      </c>
      <c r="F17" s="390">
        <v>0</v>
      </c>
      <c r="G17" s="391">
        <f t="shared" si="0"/>
        <v>0</v>
      </c>
      <c r="H17" s="386" t="s">
        <v>34</v>
      </c>
      <c r="I17" s="55"/>
      <c r="J17" s="388" t="s">
        <v>1210</v>
      </c>
      <c r="K17" s="389" t="s">
        <v>762</v>
      </c>
      <c r="L17" s="390">
        <v>0</v>
      </c>
      <c r="M17" s="390">
        <v>0</v>
      </c>
      <c r="N17" s="390">
        <v>0</v>
      </c>
      <c r="O17" s="391">
        <f t="shared" si="1"/>
        <v>0</v>
      </c>
      <c r="P17" s="386" t="s">
        <v>34</v>
      </c>
      <c r="Q17" s="32"/>
    </row>
    <row r="18" spans="2:17" ht="15.75" customHeight="1">
      <c r="B18" s="392" t="s">
        <v>1211</v>
      </c>
      <c r="C18" s="393" t="s">
        <v>1212</v>
      </c>
      <c r="D18" s="394">
        <v>0</v>
      </c>
      <c r="E18" s="394">
        <v>0</v>
      </c>
      <c r="F18" s="394">
        <v>4</v>
      </c>
      <c r="G18" s="395">
        <f t="shared" si="0"/>
        <v>4</v>
      </c>
      <c r="H18" s="396" t="s">
        <v>34</v>
      </c>
      <c r="I18" s="55"/>
      <c r="J18" s="392" t="s">
        <v>1211</v>
      </c>
      <c r="K18" s="393" t="s">
        <v>1212</v>
      </c>
      <c r="L18" s="394">
        <v>0</v>
      </c>
      <c r="M18" s="394">
        <v>0</v>
      </c>
      <c r="N18" s="394">
        <v>5</v>
      </c>
      <c r="O18" s="395">
        <f t="shared" si="1"/>
        <v>5</v>
      </c>
      <c r="P18" s="396" t="s">
        <v>34</v>
      </c>
      <c r="Q18" s="32"/>
    </row>
    <row r="19" spans="2:17" ht="15" customHeight="1">
      <c r="B19" s="110"/>
      <c r="C19" s="41"/>
      <c r="D19" s="104"/>
      <c r="E19" s="104"/>
      <c r="F19" s="104"/>
      <c r="G19" s="104"/>
      <c r="H19" s="110"/>
      <c r="J19" s="110"/>
      <c r="K19" s="41"/>
      <c r="L19" s="104"/>
      <c r="M19" s="104"/>
      <c r="N19" s="104"/>
      <c r="O19" s="104"/>
      <c r="P19" s="110"/>
    </row>
    <row r="20" spans="2:17" ht="29.1" customHeight="1">
      <c r="D20" s="376" t="s">
        <v>1192</v>
      </c>
      <c r="E20" s="377" t="s">
        <v>1193</v>
      </c>
      <c r="F20" s="377" t="s">
        <v>1194</v>
      </c>
      <c r="G20" s="376" t="s">
        <v>763</v>
      </c>
      <c r="H20" s="319"/>
      <c r="L20" s="376" t="s">
        <v>1192</v>
      </c>
      <c r="M20" s="377" t="s">
        <v>1193</v>
      </c>
      <c r="N20" s="377" t="s">
        <v>1194</v>
      </c>
      <c r="O20" s="376" t="s">
        <v>763</v>
      </c>
      <c r="P20" s="319"/>
    </row>
    <row r="21" spans="2:17" ht="43.35" customHeight="1">
      <c r="B21" s="276"/>
      <c r="C21" s="259" t="s">
        <v>1213</v>
      </c>
      <c r="D21" s="378" t="s">
        <v>1196</v>
      </c>
      <c r="E21" s="378" t="s">
        <v>1196</v>
      </c>
      <c r="F21" s="378" t="s">
        <v>1196</v>
      </c>
      <c r="G21" s="378" t="s">
        <v>1197</v>
      </c>
      <c r="H21" s="378" t="s">
        <v>13</v>
      </c>
      <c r="I21" s="55"/>
      <c r="J21" s="276"/>
      <c r="K21" s="259" t="s">
        <v>1213</v>
      </c>
      <c r="L21" s="378" t="s">
        <v>1196</v>
      </c>
      <c r="M21" s="378" t="s">
        <v>1196</v>
      </c>
      <c r="N21" s="378" t="s">
        <v>1196</v>
      </c>
      <c r="O21" s="378" t="s">
        <v>1197</v>
      </c>
      <c r="P21" s="378" t="s">
        <v>13</v>
      </c>
      <c r="Q21" s="32"/>
    </row>
    <row r="22" spans="2:17" ht="14.1" customHeight="1">
      <c r="B22" s="11" t="s">
        <v>1214</v>
      </c>
      <c r="C22" s="379" t="s">
        <v>1083</v>
      </c>
      <c r="D22" s="380">
        <v>0</v>
      </c>
      <c r="E22" s="380">
        <v>0</v>
      </c>
      <c r="F22" s="380">
        <v>6</v>
      </c>
      <c r="G22" s="397">
        <f>SUM(D22:F22)</f>
        <v>6</v>
      </c>
      <c r="H22" s="398" t="s">
        <v>34</v>
      </c>
      <c r="I22" s="55"/>
      <c r="J22" s="11" t="s">
        <v>1214</v>
      </c>
      <c r="K22" s="379" t="s">
        <v>1083</v>
      </c>
      <c r="L22" s="380">
        <v>0</v>
      </c>
      <c r="M22" s="380">
        <v>0</v>
      </c>
      <c r="N22" s="380">
        <v>7</v>
      </c>
      <c r="O22" s="397">
        <f>SUM(L22:N22)</f>
        <v>7</v>
      </c>
      <c r="P22" s="398" t="s">
        <v>34</v>
      </c>
      <c r="Q22" s="32"/>
    </row>
    <row r="23" spans="2:17" ht="14.1" customHeight="1">
      <c r="B23" s="18" t="s">
        <v>1215</v>
      </c>
      <c r="C23" s="383" t="s">
        <v>1216</v>
      </c>
      <c r="D23" s="384">
        <v>0</v>
      </c>
      <c r="E23" s="384">
        <v>0</v>
      </c>
      <c r="F23" s="384">
        <v>6</v>
      </c>
      <c r="G23" s="399">
        <f>SUM(D23:F23)</f>
        <v>6</v>
      </c>
      <c r="H23" s="400" t="s">
        <v>34</v>
      </c>
      <c r="I23" s="55"/>
      <c r="J23" s="18" t="s">
        <v>1215</v>
      </c>
      <c r="K23" s="383" t="s">
        <v>1216</v>
      </c>
      <c r="L23" s="384">
        <v>0</v>
      </c>
      <c r="M23" s="384">
        <v>0</v>
      </c>
      <c r="N23" s="384">
        <v>8</v>
      </c>
      <c r="O23" s="399">
        <f>SUM(L23:N23)</f>
        <v>8</v>
      </c>
      <c r="P23" s="400" t="s">
        <v>34</v>
      </c>
      <c r="Q23" s="32"/>
    </row>
    <row r="24" spans="2:17" ht="15" customHeight="1">
      <c r="B24" s="388" t="s">
        <v>1217</v>
      </c>
      <c r="C24" s="389" t="s">
        <v>1218</v>
      </c>
      <c r="D24" s="390">
        <v>0</v>
      </c>
      <c r="E24" s="390">
        <v>0</v>
      </c>
      <c r="F24" s="390">
        <v>0</v>
      </c>
      <c r="G24" s="401">
        <f>SUM(D24:F24)</f>
        <v>0</v>
      </c>
      <c r="H24" s="400" t="s">
        <v>34</v>
      </c>
      <c r="I24" s="55"/>
      <c r="J24" s="388" t="s">
        <v>1217</v>
      </c>
      <c r="K24" s="389" t="s">
        <v>1218</v>
      </c>
      <c r="L24" s="390">
        <v>0</v>
      </c>
      <c r="M24" s="390">
        <v>0</v>
      </c>
      <c r="N24" s="390">
        <v>0</v>
      </c>
      <c r="O24" s="401">
        <f>SUM(L24:N24)</f>
        <v>0</v>
      </c>
      <c r="P24" s="400" t="s">
        <v>34</v>
      </c>
      <c r="Q24" s="32"/>
    </row>
    <row r="25" spans="2:17" ht="15.75" customHeight="1">
      <c r="B25" s="392" t="s">
        <v>1219</v>
      </c>
      <c r="C25" s="393" t="s">
        <v>1212</v>
      </c>
      <c r="D25" s="394">
        <v>0</v>
      </c>
      <c r="E25" s="394">
        <v>0</v>
      </c>
      <c r="F25" s="394">
        <v>0</v>
      </c>
      <c r="G25" s="402">
        <f>SUM(D25:F25)</f>
        <v>0</v>
      </c>
      <c r="H25" s="403" t="s">
        <v>34</v>
      </c>
      <c r="I25" s="55"/>
      <c r="J25" s="392" t="s">
        <v>1219</v>
      </c>
      <c r="K25" s="393" t="s">
        <v>1212</v>
      </c>
      <c r="L25" s="394">
        <v>0</v>
      </c>
      <c r="M25" s="394">
        <v>0</v>
      </c>
      <c r="N25" s="394">
        <v>0</v>
      </c>
      <c r="O25" s="402">
        <f>SUM(L25:N25)</f>
        <v>0</v>
      </c>
      <c r="P25" s="403" t="s">
        <v>34</v>
      </c>
      <c r="Q25" s="32"/>
    </row>
    <row r="26" spans="2:17" ht="15" customHeight="1" thickBot="1">
      <c r="B26" s="110"/>
      <c r="C26" s="410"/>
      <c r="D26" s="411"/>
      <c r="E26" s="411"/>
      <c r="F26" s="411"/>
      <c r="G26" s="124"/>
      <c r="H26" s="411"/>
      <c r="J26" s="110"/>
      <c r="K26" s="410"/>
      <c r="L26" s="411"/>
      <c r="M26" s="411"/>
      <c r="N26" s="411"/>
      <c r="O26" s="124"/>
      <c r="P26" s="411"/>
    </row>
    <row r="27" spans="2:17" ht="15" customHeight="1" thickBot="1">
      <c r="G27" s="630" t="s">
        <v>13</v>
      </c>
      <c r="H27" s="101"/>
      <c r="O27" s="630" t="s">
        <v>13</v>
      </c>
      <c r="P27" s="101"/>
    </row>
    <row r="28" spans="2:17" ht="29.1" customHeight="1">
      <c r="B28" s="633" t="s">
        <v>1220</v>
      </c>
      <c r="C28" s="634" t="s">
        <v>1221</v>
      </c>
      <c r="D28" s="635">
        <f>SUM(D11+D12+D13+D14+D15+D16+D17+D22+D23+D24)</f>
        <v>0</v>
      </c>
      <c r="E28" s="635">
        <f>SUM(E11+E12+E13+E14+E15+E16+E17+E22+E23+E24)</f>
        <v>5</v>
      </c>
      <c r="F28" s="635">
        <f>SUM(F11+F12+F13+F14+F15+F16+F17+F22+F23+F24)</f>
        <v>197</v>
      </c>
      <c r="G28" s="636" t="s">
        <v>34</v>
      </c>
      <c r="H28" s="191"/>
      <c r="J28" s="633" t="s">
        <v>1220</v>
      </c>
      <c r="K28" s="634" t="s">
        <v>1221</v>
      </c>
      <c r="L28" s="635">
        <f>L11+L12+L13+L14+L15+L16+L17+L22+L23+L24</f>
        <v>1</v>
      </c>
      <c r="M28" s="635">
        <f>M11+M12+M13+M14+M15+M16+M17+M22+M23+M24</f>
        <v>3</v>
      </c>
      <c r="N28" s="635">
        <f>N11+N12+N13+N14+N15+N16+N17+N22+N23+N24</f>
        <v>199</v>
      </c>
      <c r="O28" s="636" t="s">
        <v>34</v>
      </c>
      <c r="P28" s="191"/>
    </row>
    <row r="29" spans="2:17" ht="27.6" customHeight="1" thickBot="1">
      <c r="B29" s="637" t="s">
        <v>1222</v>
      </c>
      <c r="C29" s="638" t="s">
        <v>1223</v>
      </c>
      <c r="D29" s="639">
        <f>SUM(D18+D25)</f>
        <v>0</v>
      </c>
      <c r="E29" s="639">
        <f>SUM(E18+E25)</f>
        <v>0</v>
      </c>
      <c r="F29" s="639">
        <f>SUM(F18+F25)</f>
        <v>4</v>
      </c>
      <c r="G29" s="640" t="s">
        <v>34</v>
      </c>
      <c r="H29" s="191"/>
      <c r="J29" s="637" t="s">
        <v>1222</v>
      </c>
      <c r="K29" s="638" t="s">
        <v>1223</v>
      </c>
      <c r="L29" s="639">
        <f>L18+L25</f>
        <v>0</v>
      </c>
      <c r="M29" s="639">
        <f>M18+M25</f>
        <v>0</v>
      </c>
      <c r="N29" s="639">
        <f>N18+N25</f>
        <v>5</v>
      </c>
      <c r="O29" s="640" t="s">
        <v>34</v>
      </c>
      <c r="P29" s="191"/>
    </row>
    <row r="30" spans="2:17" ht="15" customHeight="1" thickBot="1">
      <c r="B30" s="31"/>
      <c r="C30" s="31"/>
      <c r="D30" s="31"/>
      <c r="E30" s="34"/>
      <c r="F30" s="31"/>
      <c r="G30" s="631"/>
      <c r="J30" s="31"/>
      <c r="K30" s="31"/>
      <c r="L30" s="31"/>
      <c r="M30" s="34"/>
      <c r="N30" s="31"/>
      <c r="O30" s="631"/>
    </row>
    <row r="31" spans="2:17" ht="15" customHeight="1" thickBot="1">
      <c r="E31" s="630" t="s">
        <v>13</v>
      </c>
      <c r="F31" s="32"/>
      <c r="M31" s="630" t="s">
        <v>13</v>
      </c>
      <c r="N31" s="32"/>
    </row>
    <row r="32" spans="2:17" ht="15" customHeight="1">
      <c r="B32" s="633" t="s">
        <v>1224</v>
      </c>
      <c r="C32" s="643" t="s">
        <v>1225</v>
      </c>
      <c r="D32" s="635">
        <f>SUM(D28:F28)</f>
        <v>202</v>
      </c>
      <c r="E32" s="636" t="s">
        <v>34</v>
      </c>
      <c r="F32" s="191"/>
      <c r="J32" s="633" t="s">
        <v>1224</v>
      </c>
      <c r="K32" s="643" t="s">
        <v>1225</v>
      </c>
      <c r="L32" s="635">
        <f>SUM(L28:N28)</f>
        <v>203</v>
      </c>
      <c r="M32" s="636" t="s">
        <v>34</v>
      </c>
      <c r="N32" s="191"/>
    </row>
    <row r="33" spans="2:15" ht="29.1" customHeight="1">
      <c r="B33" s="644" t="s">
        <v>1226</v>
      </c>
      <c r="C33" s="642" t="s">
        <v>1227</v>
      </c>
      <c r="D33" s="632">
        <f>SUM(D29:F29)</f>
        <v>4</v>
      </c>
      <c r="E33" s="645" t="s">
        <v>34</v>
      </c>
      <c r="F33" s="191"/>
      <c r="J33" s="644" t="s">
        <v>1226</v>
      </c>
      <c r="K33" s="642" t="s">
        <v>1227</v>
      </c>
      <c r="L33" s="632">
        <f>SUM(L29:N29)</f>
        <v>5</v>
      </c>
      <c r="M33" s="645" t="s">
        <v>34</v>
      </c>
      <c r="N33" s="191"/>
    </row>
    <row r="34" spans="2:15" ht="15" customHeight="1" thickBot="1">
      <c r="B34" s="637" t="s">
        <v>1228</v>
      </c>
      <c r="C34" s="646" t="s">
        <v>1229</v>
      </c>
      <c r="D34" s="647">
        <v>66</v>
      </c>
      <c r="E34" s="640" t="s">
        <v>34</v>
      </c>
      <c r="F34" s="191"/>
      <c r="J34" s="637" t="s">
        <v>1228</v>
      </c>
      <c r="K34" s="646" t="s">
        <v>1229</v>
      </c>
      <c r="L34" s="647">
        <v>64</v>
      </c>
      <c r="M34" s="640" t="s">
        <v>34</v>
      </c>
      <c r="N34" s="191"/>
    </row>
    <row r="35" spans="2:15" ht="14.1" customHeight="1">
      <c r="B35" s="31"/>
      <c r="C35" s="468"/>
      <c r="D35" s="641"/>
      <c r="E35" s="31"/>
      <c r="J35" s="31"/>
      <c r="K35" s="31"/>
      <c r="L35" s="31"/>
      <c r="M35" s="31"/>
    </row>
    <row r="36" spans="2:15" ht="15" customHeight="1" thickBot="1">
      <c r="B36" s="404" t="s">
        <v>1185</v>
      </c>
      <c r="J36" s="404" t="s">
        <v>1185</v>
      </c>
    </row>
    <row r="37" spans="2:15" ht="50.85" customHeight="1">
      <c r="B37" s="367"/>
      <c r="C37" s="710" t="s">
        <v>1440</v>
      </c>
      <c r="D37" s="412"/>
      <c r="E37" s="41"/>
      <c r="F37" s="57"/>
      <c r="G37" s="32"/>
      <c r="J37" s="367"/>
      <c r="K37" s="710" t="s">
        <v>1440</v>
      </c>
      <c r="L37" s="41"/>
      <c r="M37" s="41"/>
      <c r="N37" s="57"/>
      <c r="O37" s="32"/>
    </row>
    <row r="38" spans="2:15" ht="14.1" customHeight="1">
      <c r="B38" s="413"/>
      <c r="C38" s="703"/>
      <c r="D38" s="405"/>
      <c r="G38" s="32"/>
      <c r="J38" s="413"/>
      <c r="K38" s="711"/>
      <c r="L38" s="405"/>
      <c r="O38" s="32"/>
    </row>
    <row r="39" spans="2:15" ht="15" customHeight="1">
      <c r="B39" s="413"/>
      <c r="C39" s="703"/>
      <c r="D39" s="405"/>
      <c r="G39" s="32"/>
      <c r="J39" s="413"/>
      <c r="K39" s="711"/>
      <c r="L39" s="405"/>
      <c r="O39" s="32"/>
    </row>
    <row r="40" spans="2:15" ht="15" customHeight="1">
      <c r="B40" s="414"/>
      <c r="C40" s="703"/>
      <c r="G40" s="32"/>
      <c r="J40" s="414"/>
      <c r="K40" s="712"/>
      <c r="O40" s="32"/>
    </row>
    <row r="41" spans="2:15" ht="15" customHeight="1">
      <c r="B41" s="104"/>
      <c r="C41" s="104"/>
      <c r="D41" s="104"/>
      <c r="E41" s="104"/>
      <c r="F41" s="104"/>
      <c r="J41" s="104"/>
      <c r="K41" s="104"/>
      <c r="L41" s="104"/>
      <c r="M41" s="104"/>
      <c r="N41" s="104"/>
    </row>
    <row r="42" spans="2:15" ht="14.1" customHeight="1">
      <c r="B42" s="30"/>
      <c r="C42" s="41"/>
      <c r="D42" s="41"/>
      <c r="E42" s="41"/>
      <c r="F42" s="57"/>
      <c r="G42" s="32"/>
      <c r="J42" s="30"/>
      <c r="K42" s="41"/>
      <c r="L42" s="41"/>
      <c r="M42" s="41"/>
      <c r="N42" s="57"/>
      <c r="O42" s="32"/>
    </row>
    <row r="43" spans="2:15" ht="14.1" customHeight="1">
      <c r="B43" s="32" t="s">
        <v>598</v>
      </c>
      <c r="C43" s="31"/>
      <c r="E43" s="406">
        <v>45783</v>
      </c>
      <c r="G43" s="32"/>
      <c r="J43" s="32" t="s">
        <v>598</v>
      </c>
      <c r="K43" s="31"/>
      <c r="M43" s="406">
        <v>45783</v>
      </c>
      <c r="O43" s="32"/>
    </row>
    <row r="44" spans="2:15" ht="15" customHeight="1">
      <c r="B44" s="33"/>
      <c r="G44" s="32"/>
      <c r="J44" s="33"/>
      <c r="O44" s="32"/>
    </row>
    <row r="45" spans="2:15" ht="15" customHeight="1">
      <c r="B45" s="41"/>
      <c r="C45" s="41"/>
      <c r="D45" s="41"/>
      <c r="E45" s="41"/>
      <c r="F45" s="41"/>
      <c r="J45" s="41"/>
      <c r="K45" s="41"/>
      <c r="L45" s="41"/>
      <c r="M45" s="41"/>
      <c r="N45" s="41"/>
    </row>
    <row r="46" spans="2:15" ht="15" customHeight="1"/>
    <row r="47" spans="2:15" ht="15" customHeight="1"/>
    <row r="48" spans="2:15" ht="15" customHeight="1"/>
    <row r="49" ht="15" customHeight="1"/>
    <row r="50" ht="15" customHeight="1"/>
  </sheetData>
  <mergeCells count="4">
    <mergeCell ref="B7:H7"/>
    <mergeCell ref="J7:P7"/>
    <mergeCell ref="K37:K40"/>
    <mergeCell ref="C37:C40"/>
  </mergeCells>
  <dataValidations disablePrompts="1" count="1">
    <dataValidation type="list" allowBlank="1" sqref="H11:H18 E32:E34 P11:P18 H22:H25 M32:M34 O28:O29 G28:G29 P22:P25" xr:uid="{00000000-0002-0000-12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showRuler="0" zoomScaleNormal="100" workbookViewId="0">
      <selection sqref="A1:XFD1048576"/>
    </sheetView>
  </sheetViews>
  <sheetFormatPr defaultColWidth="13.7109375" defaultRowHeight="12.75"/>
  <cols>
    <col min="1" max="1" width="8.85546875" customWidth="1"/>
    <col min="2" max="2" width="73.5703125" customWidth="1"/>
    <col min="3" max="3" width="9.5703125" customWidth="1"/>
    <col min="4" max="5" width="14" customWidth="1"/>
    <col min="6" max="6" width="6.42578125" customWidth="1"/>
    <col min="7" max="7" width="11.7109375" customWidth="1"/>
    <col min="8" max="8" width="6.7109375" customWidth="1"/>
    <col min="9" max="9" width="4.28515625" customWidth="1"/>
    <col min="10" max="10" width="11.7109375" customWidth="1"/>
    <col min="11" max="11" width="8.42578125" customWidth="1"/>
    <col min="12" max="22" width="9.5703125" customWidth="1"/>
  </cols>
  <sheetData>
    <row r="1" spans="1:15" ht="22.5" customHeight="1">
      <c r="A1" s="487" t="s">
        <v>0</v>
      </c>
    </row>
    <row r="2" spans="1:15" ht="22.5" customHeight="1"/>
    <row r="3" spans="1:15" ht="22.5" customHeight="1">
      <c r="A3" s="483" t="s">
        <v>1</v>
      </c>
    </row>
    <row r="4" spans="1:15" ht="17.649999999999999" customHeight="1">
      <c r="A4" s="35"/>
      <c r="B4" s="36"/>
      <c r="C4" s="99"/>
      <c r="D4" s="36"/>
      <c r="E4" s="36"/>
      <c r="F4" s="37"/>
      <c r="G4" s="37"/>
      <c r="H4" s="37"/>
      <c r="I4" s="37"/>
      <c r="J4" s="37"/>
      <c r="K4" s="37"/>
      <c r="L4" s="100"/>
    </row>
    <row r="5" spans="1:15" ht="18.399999999999999" customHeight="1" thickBot="1"/>
    <row r="6" spans="1:15" ht="22.5" customHeight="1">
      <c r="A6" s="488" t="s">
        <v>2</v>
      </c>
      <c r="B6" s="517"/>
      <c r="C6" s="101"/>
    </row>
    <row r="7" spans="1:15" ht="23.25" customHeight="1" thickBot="1">
      <c r="A7" s="489" t="s">
        <v>47</v>
      </c>
      <c r="B7" s="518"/>
      <c r="C7" s="102"/>
    </row>
    <row r="8" spans="1:15" ht="14.1" customHeight="1">
      <c r="A8" s="41"/>
      <c r="B8" s="41"/>
    </row>
    <row r="9" spans="1:15" ht="14.1" customHeight="1" thickBot="1"/>
    <row r="10" spans="1:15" ht="16.899999999999999" customHeight="1">
      <c r="A10" s="2" t="s">
        <v>4</v>
      </c>
      <c r="B10" s="3" t="s">
        <v>5</v>
      </c>
      <c r="C10" s="4" t="s">
        <v>48</v>
      </c>
      <c r="D10" s="4" t="s">
        <v>6</v>
      </c>
      <c r="E10" s="5" t="s">
        <v>7</v>
      </c>
      <c r="F10" s="103"/>
      <c r="G10" s="652" t="s">
        <v>8</v>
      </c>
      <c r="H10" s="653"/>
      <c r="I10" s="43"/>
      <c r="J10" s="652" t="s">
        <v>9</v>
      </c>
      <c r="K10" s="653"/>
      <c r="L10" s="32"/>
    </row>
    <row r="11" spans="1:15" ht="17.649999999999999" customHeight="1">
      <c r="A11" s="6" t="s">
        <v>10</v>
      </c>
      <c r="B11" s="44"/>
      <c r="C11" s="45" t="s">
        <v>10</v>
      </c>
      <c r="D11" s="45"/>
      <c r="E11" s="7" t="s">
        <v>11</v>
      </c>
      <c r="F11" s="103"/>
      <c r="G11" s="654"/>
      <c r="H11" s="655"/>
      <c r="I11" s="43"/>
      <c r="J11" s="654"/>
      <c r="K11" s="655"/>
      <c r="L11" s="32"/>
    </row>
    <row r="12" spans="1:15" ht="27.4" customHeight="1" thickBot="1">
      <c r="A12" s="46"/>
      <c r="B12" s="47"/>
      <c r="C12" s="48"/>
      <c r="D12" s="48"/>
      <c r="E12" s="49"/>
      <c r="F12" s="103"/>
      <c r="G12" s="484" t="s">
        <v>12</v>
      </c>
      <c r="H12" s="9" t="s">
        <v>13</v>
      </c>
      <c r="I12" s="42"/>
      <c r="J12" s="484" t="s">
        <v>14</v>
      </c>
      <c r="K12" s="9" t="s">
        <v>13</v>
      </c>
      <c r="L12" s="32"/>
    </row>
    <row r="13" spans="1:15" ht="15" customHeight="1" thickBot="1">
      <c r="A13" s="104"/>
      <c r="B13" s="105"/>
      <c r="C13" s="71"/>
      <c r="D13" s="104"/>
      <c r="E13" s="104"/>
      <c r="G13" s="41"/>
      <c r="H13" s="41"/>
      <c r="J13" s="50"/>
      <c r="K13" s="50"/>
    </row>
    <row r="14" spans="1:15" ht="18.399999999999999" customHeight="1" thickBot="1">
      <c r="A14" s="51"/>
      <c r="B14" s="10" t="s">
        <v>49</v>
      </c>
      <c r="C14" s="106"/>
      <c r="D14" s="52"/>
      <c r="E14" s="53"/>
      <c r="F14" s="107"/>
    </row>
    <row r="15" spans="1:15" ht="16.899999999999999" customHeight="1">
      <c r="A15" s="519" t="s">
        <v>50</v>
      </c>
      <c r="B15" s="12" t="s">
        <v>51</v>
      </c>
      <c r="C15" s="59" t="s">
        <v>52</v>
      </c>
      <c r="D15" s="59" t="s">
        <v>24</v>
      </c>
      <c r="E15" s="60" t="s">
        <v>53</v>
      </c>
      <c r="F15" s="42"/>
      <c r="G15" s="61">
        <v>2828301</v>
      </c>
      <c r="H15" s="62" t="s">
        <v>21</v>
      </c>
      <c r="I15" s="63"/>
      <c r="J15" s="61">
        <v>2852633</v>
      </c>
      <c r="K15" s="62" t="s">
        <v>21</v>
      </c>
      <c r="L15" s="64"/>
      <c r="M15" s="31"/>
      <c r="N15" s="31"/>
      <c r="O15" s="31"/>
    </row>
    <row r="16" spans="1:15" ht="14.1" customHeight="1">
      <c r="A16" s="520" t="s">
        <v>54</v>
      </c>
      <c r="B16" s="19" t="s">
        <v>55</v>
      </c>
      <c r="C16" s="66" t="s">
        <v>56</v>
      </c>
      <c r="D16" s="66" t="s">
        <v>24</v>
      </c>
      <c r="E16" s="67" t="s">
        <v>19</v>
      </c>
      <c r="F16" s="42"/>
      <c r="G16" s="22">
        <v>219</v>
      </c>
      <c r="H16" s="68" t="s">
        <v>20</v>
      </c>
      <c r="I16" s="42"/>
      <c r="J16" s="22">
        <v>195</v>
      </c>
      <c r="K16" s="68" t="s">
        <v>20</v>
      </c>
      <c r="L16" s="32"/>
    </row>
    <row r="17" spans="1:15" ht="14.1" customHeight="1">
      <c r="A17" s="520" t="s">
        <v>57</v>
      </c>
      <c r="B17" s="19" t="s">
        <v>58</v>
      </c>
      <c r="C17" s="66" t="s">
        <v>57</v>
      </c>
      <c r="D17" s="66" t="s">
        <v>24</v>
      </c>
      <c r="E17" s="67" t="s">
        <v>19</v>
      </c>
      <c r="F17" s="42"/>
      <c r="G17" s="22">
        <v>0</v>
      </c>
      <c r="H17" s="68" t="s">
        <v>20</v>
      </c>
      <c r="I17" s="42"/>
      <c r="J17" s="22">
        <v>0</v>
      </c>
      <c r="K17" s="68" t="s">
        <v>20</v>
      </c>
      <c r="L17" s="32"/>
    </row>
    <row r="18" spans="1:15" ht="14.1" customHeight="1">
      <c r="A18" s="520" t="s">
        <v>59</v>
      </c>
      <c r="B18" s="19" t="s">
        <v>60</v>
      </c>
      <c r="C18" s="66" t="s">
        <v>59</v>
      </c>
      <c r="D18" s="66" t="s">
        <v>24</v>
      </c>
      <c r="E18" s="67" t="s">
        <v>19</v>
      </c>
      <c r="F18" s="55"/>
      <c r="G18" s="22">
        <v>2</v>
      </c>
      <c r="H18" s="68" t="s">
        <v>20</v>
      </c>
      <c r="I18" s="42"/>
      <c r="J18" s="22">
        <v>12</v>
      </c>
      <c r="K18" s="68" t="s">
        <v>20</v>
      </c>
      <c r="L18" s="32"/>
    </row>
    <row r="19" spans="1:15" ht="14.1" customHeight="1">
      <c r="A19" s="520" t="s">
        <v>61</v>
      </c>
      <c r="B19" s="19" t="s">
        <v>62</v>
      </c>
      <c r="C19" s="66" t="s">
        <v>61</v>
      </c>
      <c r="D19" s="66" t="s">
        <v>24</v>
      </c>
      <c r="E19" s="67" t="s">
        <v>19</v>
      </c>
      <c r="F19" s="42"/>
      <c r="G19" s="22">
        <v>0</v>
      </c>
      <c r="H19" s="68" t="s">
        <v>20</v>
      </c>
      <c r="I19" s="42"/>
      <c r="J19" s="22">
        <v>0</v>
      </c>
      <c r="K19" s="68" t="s">
        <v>20</v>
      </c>
      <c r="L19" s="32"/>
      <c r="O19" s="108"/>
    </row>
    <row r="20" spans="1:15" ht="14.1" customHeight="1">
      <c r="A20" s="520" t="s">
        <v>63</v>
      </c>
      <c r="B20" s="19" t="s">
        <v>64</v>
      </c>
      <c r="C20" s="66" t="s">
        <v>63</v>
      </c>
      <c r="D20" s="66" t="s">
        <v>24</v>
      </c>
      <c r="E20" s="67" t="s">
        <v>19</v>
      </c>
      <c r="F20" s="42"/>
      <c r="G20" s="22">
        <v>2</v>
      </c>
      <c r="H20" s="68" t="s">
        <v>20</v>
      </c>
      <c r="I20" s="42"/>
      <c r="J20" s="22">
        <v>0</v>
      </c>
      <c r="K20" s="68" t="s">
        <v>20</v>
      </c>
      <c r="L20" s="32"/>
      <c r="O20" s="108"/>
    </row>
    <row r="21" spans="1:15" ht="14.1" customHeight="1">
      <c r="A21" s="520" t="s">
        <v>65</v>
      </c>
      <c r="B21" s="19" t="s">
        <v>66</v>
      </c>
      <c r="C21" s="66" t="s">
        <v>65</v>
      </c>
      <c r="D21" s="66" t="s">
        <v>24</v>
      </c>
      <c r="E21" s="67" t="s">
        <v>19</v>
      </c>
      <c r="F21" s="42"/>
      <c r="G21" s="22">
        <v>24</v>
      </c>
      <c r="H21" s="68" t="s">
        <v>20</v>
      </c>
      <c r="I21" s="42"/>
      <c r="J21" s="22">
        <v>0</v>
      </c>
      <c r="K21" s="68" t="s">
        <v>20</v>
      </c>
      <c r="L21" s="32"/>
      <c r="O21" s="108"/>
    </row>
    <row r="22" spans="1:15" ht="14.1" customHeight="1">
      <c r="A22" s="520" t="s">
        <v>67</v>
      </c>
      <c r="B22" s="19" t="s">
        <v>68</v>
      </c>
      <c r="C22" s="66" t="s">
        <v>67</v>
      </c>
      <c r="D22" s="66" t="s">
        <v>24</v>
      </c>
      <c r="E22" s="67" t="s">
        <v>19</v>
      </c>
      <c r="F22" s="42"/>
      <c r="G22" s="22">
        <v>0</v>
      </c>
      <c r="H22" s="68" t="s">
        <v>20</v>
      </c>
      <c r="I22" s="42"/>
      <c r="J22" s="22">
        <v>0</v>
      </c>
      <c r="K22" s="68" t="s">
        <v>20</v>
      </c>
      <c r="L22" s="32"/>
      <c r="O22" s="108"/>
    </row>
    <row r="23" spans="1:15" ht="14.1" customHeight="1">
      <c r="A23" s="520" t="s">
        <v>69</v>
      </c>
      <c r="B23" s="19" t="s">
        <v>70</v>
      </c>
      <c r="C23" s="66" t="s">
        <v>71</v>
      </c>
      <c r="D23" s="66" t="s">
        <v>24</v>
      </c>
      <c r="E23" s="67" t="s">
        <v>19</v>
      </c>
      <c r="F23" s="42"/>
      <c r="G23" s="22">
        <v>194</v>
      </c>
      <c r="H23" s="68" t="s">
        <v>20</v>
      </c>
      <c r="I23" s="42"/>
      <c r="J23" s="22">
        <v>204</v>
      </c>
      <c r="K23" s="68" t="s">
        <v>20</v>
      </c>
      <c r="L23" s="32"/>
      <c r="O23" s="108"/>
    </row>
    <row r="24" spans="1:15" ht="14.1" customHeight="1">
      <c r="A24" s="520" t="s">
        <v>72</v>
      </c>
      <c r="B24" s="19" t="s">
        <v>73</v>
      </c>
      <c r="C24" s="66"/>
      <c r="D24" s="66" t="s">
        <v>24</v>
      </c>
      <c r="E24" s="67" t="s">
        <v>19</v>
      </c>
      <c r="F24" s="42"/>
      <c r="G24" s="22">
        <v>22</v>
      </c>
      <c r="H24" s="68" t="s">
        <v>34</v>
      </c>
      <c r="I24" s="42"/>
      <c r="J24" s="22">
        <v>34</v>
      </c>
      <c r="K24" s="68" t="s">
        <v>34</v>
      </c>
      <c r="L24" s="32"/>
      <c r="O24" s="108"/>
    </row>
    <row r="25" spans="1:15" ht="14.1" customHeight="1">
      <c r="A25" s="520" t="s">
        <v>74</v>
      </c>
      <c r="B25" s="19" t="s">
        <v>75</v>
      </c>
      <c r="C25" s="66"/>
      <c r="D25" s="66" t="s">
        <v>24</v>
      </c>
      <c r="E25" s="67" t="s">
        <v>19</v>
      </c>
      <c r="F25" s="42"/>
      <c r="G25" s="22">
        <v>173</v>
      </c>
      <c r="H25" s="68" t="s">
        <v>34</v>
      </c>
      <c r="I25" s="42"/>
      <c r="J25" s="22">
        <v>173</v>
      </c>
      <c r="K25" s="68" t="s">
        <v>34</v>
      </c>
      <c r="L25" s="32"/>
      <c r="O25" s="108"/>
    </row>
    <row r="26" spans="1:15" ht="15" customHeight="1" thickBot="1">
      <c r="A26" s="521" t="s">
        <v>76</v>
      </c>
      <c r="B26" s="25" t="s">
        <v>77</v>
      </c>
      <c r="C26" s="26" t="s">
        <v>78</v>
      </c>
      <c r="D26" s="26" t="s">
        <v>24</v>
      </c>
      <c r="E26" s="27" t="s">
        <v>19</v>
      </c>
      <c r="F26" s="42"/>
      <c r="G26" s="28">
        <v>14222</v>
      </c>
      <c r="H26" s="70" t="s">
        <v>79</v>
      </c>
      <c r="I26" s="55"/>
      <c r="J26" s="28">
        <v>14500</v>
      </c>
      <c r="K26" s="70" t="s">
        <v>79</v>
      </c>
      <c r="L26" s="32"/>
      <c r="O26" s="108"/>
    </row>
    <row r="27" spans="1:15" ht="15" customHeight="1" thickBot="1">
      <c r="A27" s="105"/>
      <c r="B27" s="104"/>
      <c r="C27" s="71"/>
      <c r="D27" s="71"/>
      <c r="E27" s="71"/>
      <c r="G27" s="109"/>
      <c r="H27" s="109"/>
      <c r="J27" s="109"/>
      <c r="K27" s="41"/>
      <c r="O27" s="108"/>
    </row>
    <row r="28" spans="1:15" ht="18.399999999999999" customHeight="1" thickBot="1">
      <c r="A28" s="522"/>
      <c r="B28" s="10" t="s">
        <v>80</v>
      </c>
      <c r="C28" s="106"/>
      <c r="D28" s="52"/>
      <c r="E28" s="53"/>
      <c r="F28" s="107"/>
      <c r="O28" s="108"/>
    </row>
    <row r="29" spans="1:15" ht="14.1" customHeight="1">
      <c r="A29" s="523" t="s">
        <v>81</v>
      </c>
      <c r="B29" s="12" t="s">
        <v>82</v>
      </c>
      <c r="C29" s="59"/>
      <c r="D29" s="73" t="s">
        <v>24</v>
      </c>
      <c r="E29" s="14" t="s">
        <v>19</v>
      </c>
      <c r="F29" s="42"/>
      <c r="G29" s="74">
        <v>20899</v>
      </c>
      <c r="H29" s="62" t="s">
        <v>83</v>
      </c>
      <c r="I29" s="32"/>
      <c r="J29" s="538">
        <v>24166</v>
      </c>
      <c r="K29" s="539" t="s">
        <v>83</v>
      </c>
      <c r="L29" s="31"/>
      <c r="O29" s="108"/>
    </row>
    <row r="30" spans="1:15" ht="14.1" customHeight="1">
      <c r="A30" s="524" t="s">
        <v>84</v>
      </c>
      <c r="B30" s="19" t="s">
        <v>85</v>
      </c>
      <c r="C30" s="66" t="s">
        <v>81</v>
      </c>
      <c r="D30" s="20" t="s">
        <v>24</v>
      </c>
      <c r="E30" s="21" t="s">
        <v>19</v>
      </c>
      <c r="F30" s="42"/>
      <c r="G30" s="22">
        <v>23114</v>
      </c>
      <c r="H30" s="68" t="s">
        <v>83</v>
      </c>
      <c r="I30" s="32"/>
      <c r="J30" s="540">
        <v>34278</v>
      </c>
      <c r="K30" s="541" t="s">
        <v>83</v>
      </c>
      <c r="L30" s="31"/>
      <c r="O30" s="108"/>
    </row>
    <row r="31" spans="1:15" ht="14.1" customHeight="1">
      <c r="A31" s="524" t="s">
        <v>86</v>
      </c>
      <c r="B31" s="19" t="s">
        <v>87</v>
      </c>
      <c r="C31" s="66" t="s">
        <v>84</v>
      </c>
      <c r="D31" s="20" t="s">
        <v>24</v>
      </c>
      <c r="E31" s="21" t="s">
        <v>19</v>
      </c>
      <c r="F31" s="42"/>
      <c r="G31" s="22">
        <v>3554</v>
      </c>
      <c r="H31" s="68" t="s">
        <v>83</v>
      </c>
      <c r="I31" s="32"/>
      <c r="J31" s="540">
        <v>6720</v>
      </c>
      <c r="K31" s="541" t="s">
        <v>83</v>
      </c>
      <c r="L31" s="31"/>
    </row>
    <row r="32" spans="1:15" ht="14.1" customHeight="1">
      <c r="A32" s="524" t="s">
        <v>88</v>
      </c>
      <c r="B32" s="19" t="s">
        <v>89</v>
      </c>
      <c r="C32" s="66" t="s">
        <v>86</v>
      </c>
      <c r="D32" s="20" t="s">
        <v>24</v>
      </c>
      <c r="E32" s="21" t="s">
        <v>19</v>
      </c>
      <c r="F32" s="42"/>
      <c r="G32" s="22">
        <v>0</v>
      </c>
      <c r="H32" s="68" t="s">
        <v>83</v>
      </c>
      <c r="I32" s="32"/>
      <c r="J32" s="540">
        <v>0</v>
      </c>
      <c r="K32" s="541" t="s">
        <v>83</v>
      </c>
      <c r="L32" s="31"/>
    </row>
    <row r="33" spans="1:12" ht="15" customHeight="1" thickBot="1">
      <c r="A33" s="525" t="s">
        <v>90</v>
      </c>
      <c r="B33" s="25" t="s">
        <v>91</v>
      </c>
      <c r="C33" s="26" t="s">
        <v>88</v>
      </c>
      <c r="D33" s="80" t="s">
        <v>24</v>
      </c>
      <c r="E33" s="81" t="s">
        <v>19</v>
      </c>
      <c r="F33" s="42"/>
      <c r="G33" s="28">
        <v>0</v>
      </c>
      <c r="H33" s="70" t="s">
        <v>83</v>
      </c>
      <c r="I33" s="32"/>
      <c r="J33" s="542">
        <v>0</v>
      </c>
      <c r="K33" s="543" t="s">
        <v>83</v>
      </c>
      <c r="L33" s="31"/>
    </row>
    <row r="34" spans="1:12" ht="15" customHeight="1" thickBot="1">
      <c r="A34" s="105"/>
      <c r="B34" s="104"/>
      <c r="C34" s="71"/>
      <c r="D34" s="71"/>
      <c r="E34" s="71"/>
      <c r="G34" s="109"/>
      <c r="H34" s="109"/>
      <c r="J34" s="457"/>
      <c r="K34" s="457"/>
    </row>
    <row r="35" spans="1:12" ht="18.399999999999999" customHeight="1" thickBot="1">
      <c r="A35" s="522"/>
      <c r="B35" s="10" t="s">
        <v>92</v>
      </c>
      <c r="C35" s="106"/>
      <c r="D35" s="52"/>
      <c r="E35" s="53"/>
      <c r="F35" s="32"/>
    </row>
    <row r="36" spans="1:12" ht="14.1" customHeight="1">
      <c r="A36" s="523" t="s">
        <v>93</v>
      </c>
      <c r="B36" s="82" t="s">
        <v>94</v>
      </c>
      <c r="C36" s="73"/>
      <c r="D36" s="73" t="s">
        <v>24</v>
      </c>
      <c r="E36" s="14" t="s">
        <v>19</v>
      </c>
      <c r="F36" s="55"/>
      <c r="G36" s="74">
        <v>191253</v>
      </c>
      <c r="H36" s="62" t="s">
        <v>83</v>
      </c>
      <c r="I36" s="42"/>
      <c r="J36" s="74">
        <v>247773</v>
      </c>
      <c r="K36" s="77" t="s">
        <v>83</v>
      </c>
      <c r="L36" s="32"/>
    </row>
    <row r="37" spans="1:12" ht="14.1" customHeight="1">
      <c r="A37" s="524" t="s">
        <v>95</v>
      </c>
      <c r="B37" s="83" t="s">
        <v>96</v>
      </c>
      <c r="C37" s="20" t="s">
        <v>90</v>
      </c>
      <c r="D37" s="20" t="s">
        <v>24</v>
      </c>
      <c r="E37" s="21" t="s">
        <v>19</v>
      </c>
      <c r="F37" s="55"/>
      <c r="G37" s="22">
        <v>77015</v>
      </c>
      <c r="H37" s="68" t="s">
        <v>83</v>
      </c>
      <c r="I37" s="42"/>
      <c r="J37" s="22">
        <v>97511</v>
      </c>
      <c r="K37" s="78" t="s">
        <v>83</v>
      </c>
      <c r="L37" s="32"/>
    </row>
    <row r="38" spans="1:12" ht="14.1" customHeight="1">
      <c r="A38" s="526" t="s">
        <v>97</v>
      </c>
      <c r="B38" s="83" t="s">
        <v>98</v>
      </c>
      <c r="C38" s="20" t="s">
        <v>93</v>
      </c>
      <c r="D38" s="20" t="s">
        <v>24</v>
      </c>
      <c r="E38" s="21" t="s">
        <v>19</v>
      </c>
      <c r="F38" s="55"/>
      <c r="G38" s="22">
        <v>4374</v>
      </c>
      <c r="H38" s="68" t="s">
        <v>83</v>
      </c>
      <c r="I38" s="42"/>
      <c r="J38" s="22">
        <v>5447</v>
      </c>
      <c r="K38" s="78" t="s">
        <v>83</v>
      </c>
      <c r="L38" s="32"/>
    </row>
    <row r="39" spans="1:12" ht="14.1" customHeight="1">
      <c r="A39" s="526" t="s">
        <v>99</v>
      </c>
      <c r="B39" s="83" t="s">
        <v>100</v>
      </c>
      <c r="C39" s="20" t="s">
        <v>95</v>
      </c>
      <c r="D39" s="20" t="s">
        <v>24</v>
      </c>
      <c r="E39" s="21" t="s">
        <v>19</v>
      </c>
      <c r="F39" s="55"/>
      <c r="G39" s="22">
        <v>532</v>
      </c>
      <c r="H39" s="68" t="s">
        <v>83</v>
      </c>
      <c r="I39" s="42"/>
      <c r="J39" s="22">
        <v>694</v>
      </c>
      <c r="K39" s="78" t="s">
        <v>83</v>
      </c>
      <c r="L39" s="32"/>
    </row>
    <row r="40" spans="1:12" ht="15" customHeight="1" thickBot="1">
      <c r="A40" s="527" t="s">
        <v>101</v>
      </c>
      <c r="B40" s="84" t="s">
        <v>102</v>
      </c>
      <c r="C40" s="80" t="s">
        <v>97</v>
      </c>
      <c r="D40" s="80" t="s">
        <v>24</v>
      </c>
      <c r="E40" s="81" t="s">
        <v>19</v>
      </c>
      <c r="F40" s="55"/>
      <c r="G40" s="28">
        <v>33</v>
      </c>
      <c r="H40" s="70" t="s">
        <v>83</v>
      </c>
      <c r="I40" s="42"/>
      <c r="J40" s="28">
        <v>133</v>
      </c>
      <c r="K40" s="85" t="s">
        <v>83</v>
      </c>
      <c r="L40" s="32"/>
    </row>
    <row r="41" spans="1:12" ht="15" customHeight="1" thickBot="1">
      <c r="A41" s="105"/>
      <c r="B41" s="104"/>
      <c r="C41" s="71"/>
      <c r="D41" s="71"/>
      <c r="E41" s="71"/>
      <c r="G41" s="109"/>
      <c r="H41" s="109"/>
      <c r="J41" s="109"/>
      <c r="K41" s="41"/>
    </row>
    <row r="42" spans="1:12" ht="18.399999999999999" customHeight="1" thickBot="1">
      <c r="A42" s="522"/>
      <c r="B42" s="10" t="s">
        <v>103</v>
      </c>
      <c r="C42" s="106"/>
      <c r="D42" s="52"/>
      <c r="E42" s="53"/>
      <c r="F42" s="101"/>
    </row>
    <row r="43" spans="1:12" ht="14.1" customHeight="1">
      <c r="A43" s="523" t="s">
        <v>104</v>
      </c>
      <c r="B43" s="82" t="s">
        <v>105</v>
      </c>
      <c r="C43" s="73"/>
      <c r="D43" s="73" t="s">
        <v>24</v>
      </c>
      <c r="E43" s="14" t="s">
        <v>19</v>
      </c>
      <c r="F43" s="55"/>
      <c r="G43" s="74">
        <v>5241</v>
      </c>
      <c r="H43" s="62" t="s">
        <v>83</v>
      </c>
      <c r="I43" s="42"/>
      <c r="J43" s="74">
        <v>8263</v>
      </c>
      <c r="K43" s="77" t="s">
        <v>83</v>
      </c>
      <c r="L43" s="32"/>
    </row>
    <row r="44" spans="1:12" ht="14.1" customHeight="1">
      <c r="A44" s="524" t="s">
        <v>106</v>
      </c>
      <c r="B44" s="83" t="s">
        <v>107</v>
      </c>
      <c r="C44" s="20" t="s">
        <v>99</v>
      </c>
      <c r="D44" s="20" t="s">
        <v>24</v>
      </c>
      <c r="E44" s="21" t="s">
        <v>19</v>
      </c>
      <c r="F44" s="55"/>
      <c r="G44" s="22">
        <v>3736</v>
      </c>
      <c r="H44" s="68" t="s">
        <v>83</v>
      </c>
      <c r="I44" s="42"/>
      <c r="J44" s="22">
        <v>5915</v>
      </c>
      <c r="K44" s="78" t="s">
        <v>83</v>
      </c>
      <c r="L44" s="32"/>
    </row>
    <row r="45" spans="1:12" ht="14.1" customHeight="1">
      <c r="A45" s="524" t="s">
        <v>108</v>
      </c>
      <c r="B45" s="83" t="s">
        <v>109</v>
      </c>
      <c r="C45" s="20" t="s">
        <v>101</v>
      </c>
      <c r="D45" s="20" t="s">
        <v>24</v>
      </c>
      <c r="E45" s="21" t="s">
        <v>19</v>
      </c>
      <c r="F45" s="55"/>
      <c r="G45" s="22">
        <v>540</v>
      </c>
      <c r="H45" s="68" t="s">
        <v>83</v>
      </c>
      <c r="I45" s="42"/>
      <c r="J45" s="22">
        <v>1732</v>
      </c>
      <c r="K45" s="78" t="s">
        <v>83</v>
      </c>
      <c r="L45" s="32"/>
    </row>
    <row r="46" spans="1:12" ht="14.1" customHeight="1">
      <c r="A46" s="524" t="s">
        <v>110</v>
      </c>
      <c r="B46" s="83" t="s">
        <v>111</v>
      </c>
      <c r="C46" s="20" t="s">
        <v>104</v>
      </c>
      <c r="D46" s="20" t="s">
        <v>24</v>
      </c>
      <c r="E46" s="21" t="s">
        <v>19</v>
      </c>
      <c r="F46" s="55"/>
      <c r="G46" s="22">
        <v>229</v>
      </c>
      <c r="H46" s="68" t="s">
        <v>83</v>
      </c>
      <c r="I46" s="42"/>
      <c r="J46" s="22">
        <v>177</v>
      </c>
      <c r="K46" s="78" t="s">
        <v>83</v>
      </c>
      <c r="L46" s="32"/>
    </row>
    <row r="47" spans="1:12" ht="15" customHeight="1" thickBot="1">
      <c r="A47" s="525" t="s">
        <v>112</v>
      </c>
      <c r="B47" s="84" t="s">
        <v>113</v>
      </c>
      <c r="C47" s="80" t="s">
        <v>106</v>
      </c>
      <c r="D47" s="80" t="s">
        <v>24</v>
      </c>
      <c r="E47" s="81" t="s">
        <v>19</v>
      </c>
      <c r="F47" s="55"/>
      <c r="G47" s="28">
        <v>0</v>
      </c>
      <c r="H47" s="70" t="s">
        <v>83</v>
      </c>
      <c r="I47" s="42"/>
      <c r="J47" s="28">
        <v>5</v>
      </c>
      <c r="K47" s="85" t="s">
        <v>83</v>
      </c>
      <c r="L47" s="32"/>
    </row>
    <row r="48" spans="1:12" ht="15" customHeight="1" thickBot="1">
      <c r="A48" s="105"/>
      <c r="B48" s="104"/>
      <c r="C48" s="71"/>
      <c r="D48" s="71"/>
      <c r="E48" s="71"/>
      <c r="G48" s="109"/>
      <c r="H48" s="109"/>
      <c r="J48" s="109"/>
      <c r="K48" s="109"/>
    </row>
    <row r="49" spans="1:12" ht="18.399999999999999" customHeight="1" thickBot="1">
      <c r="A49" s="522"/>
      <c r="B49" s="10" t="s">
        <v>114</v>
      </c>
      <c r="C49" s="106"/>
      <c r="D49" s="52"/>
      <c r="E49" s="53"/>
      <c r="F49" s="32"/>
    </row>
    <row r="50" spans="1:12" ht="14.1" customHeight="1">
      <c r="A50" s="528" t="s">
        <v>115</v>
      </c>
      <c r="B50" s="12" t="s">
        <v>116</v>
      </c>
      <c r="C50" s="59"/>
      <c r="D50" s="73" t="s">
        <v>24</v>
      </c>
      <c r="E50" s="14" t="s">
        <v>19</v>
      </c>
      <c r="F50" s="42"/>
      <c r="G50" s="74">
        <v>745</v>
      </c>
      <c r="H50" s="62" t="s">
        <v>83</v>
      </c>
      <c r="I50" s="42"/>
      <c r="J50" s="74">
        <v>1221</v>
      </c>
      <c r="K50" s="77" t="s">
        <v>83</v>
      </c>
      <c r="L50" s="32"/>
    </row>
    <row r="51" spans="1:12" ht="14.1" customHeight="1">
      <c r="A51" s="526" t="s">
        <v>117</v>
      </c>
      <c r="B51" s="19" t="s">
        <v>118</v>
      </c>
      <c r="C51" s="66"/>
      <c r="D51" s="20" t="s">
        <v>24</v>
      </c>
      <c r="E51" s="21" t="s">
        <v>19</v>
      </c>
      <c r="F51" s="42"/>
      <c r="G51" s="22">
        <v>1739</v>
      </c>
      <c r="H51" s="68" t="s">
        <v>83</v>
      </c>
      <c r="I51" s="42"/>
      <c r="J51" s="22">
        <v>1361</v>
      </c>
      <c r="K51" s="78" t="s">
        <v>83</v>
      </c>
      <c r="L51" s="32"/>
    </row>
    <row r="52" spans="1:12" ht="14.1" customHeight="1">
      <c r="A52" s="526" t="s">
        <v>119</v>
      </c>
      <c r="B52" s="19" t="s">
        <v>120</v>
      </c>
      <c r="C52" s="66" t="s">
        <v>108</v>
      </c>
      <c r="D52" s="20" t="s">
        <v>24</v>
      </c>
      <c r="E52" s="21" t="s">
        <v>19</v>
      </c>
      <c r="F52" s="42"/>
      <c r="G52" s="22">
        <v>75</v>
      </c>
      <c r="H52" s="68" t="s">
        <v>83</v>
      </c>
      <c r="I52" s="42"/>
      <c r="J52" s="22">
        <v>60</v>
      </c>
      <c r="K52" s="78" t="s">
        <v>83</v>
      </c>
      <c r="L52" s="32"/>
    </row>
    <row r="53" spans="1:12" ht="14.1" customHeight="1">
      <c r="A53" s="526" t="s">
        <v>121</v>
      </c>
      <c r="B53" s="19" t="s">
        <v>122</v>
      </c>
      <c r="C53" s="66" t="s">
        <v>110</v>
      </c>
      <c r="D53" s="20" t="s">
        <v>24</v>
      </c>
      <c r="E53" s="21" t="s">
        <v>19</v>
      </c>
      <c r="F53" s="42"/>
      <c r="G53" s="22">
        <v>0</v>
      </c>
      <c r="H53" s="68" t="s">
        <v>83</v>
      </c>
      <c r="I53" s="42"/>
      <c r="J53" s="22">
        <v>3</v>
      </c>
      <c r="K53" s="78" t="s">
        <v>83</v>
      </c>
      <c r="L53" s="32"/>
    </row>
    <row r="54" spans="1:12" ht="15" customHeight="1" thickBot="1">
      <c r="A54" s="527" t="s">
        <v>123</v>
      </c>
      <c r="B54" s="25" t="s">
        <v>124</v>
      </c>
      <c r="C54" s="26" t="s">
        <v>112</v>
      </c>
      <c r="D54" s="80" t="s">
        <v>24</v>
      </c>
      <c r="E54" s="81" t="s">
        <v>19</v>
      </c>
      <c r="F54" s="42"/>
      <c r="G54" s="28">
        <v>0</v>
      </c>
      <c r="H54" s="70" t="s">
        <v>83</v>
      </c>
      <c r="I54" s="42"/>
      <c r="J54" s="28">
        <v>0</v>
      </c>
      <c r="K54" s="85" t="s">
        <v>83</v>
      </c>
      <c r="L54" s="32"/>
    </row>
    <row r="55" spans="1:12" ht="15" customHeight="1" thickBot="1">
      <c r="A55" s="105"/>
      <c r="B55" s="104"/>
      <c r="C55" s="71"/>
      <c r="D55" s="71"/>
      <c r="E55" s="71"/>
      <c r="G55" s="41"/>
      <c r="H55" s="41"/>
      <c r="J55" s="41"/>
      <c r="K55" s="109"/>
    </row>
    <row r="56" spans="1:12" ht="18.399999999999999" customHeight="1" thickBot="1">
      <c r="A56" s="522"/>
      <c r="B56" s="10" t="s">
        <v>125</v>
      </c>
      <c r="C56" s="106"/>
      <c r="D56" s="52"/>
      <c r="E56" s="53"/>
      <c r="F56" s="32"/>
    </row>
    <row r="57" spans="1:12" ht="15" customHeight="1" thickBot="1">
      <c r="A57" s="529" t="s">
        <v>126</v>
      </c>
      <c r="B57" s="87" t="s">
        <v>127</v>
      </c>
      <c r="C57" s="88" t="s">
        <v>115</v>
      </c>
      <c r="D57" s="88" t="s">
        <v>128</v>
      </c>
      <c r="E57" s="89" t="s">
        <v>19</v>
      </c>
      <c r="F57" s="42"/>
      <c r="G57" s="90">
        <v>10.599</v>
      </c>
      <c r="H57" s="91" t="s">
        <v>83</v>
      </c>
      <c r="I57" s="42"/>
      <c r="J57" s="92">
        <v>14.49</v>
      </c>
      <c r="K57" s="75" t="s">
        <v>83</v>
      </c>
      <c r="L57" s="32"/>
    </row>
    <row r="58" spans="1:12" ht="15" customHeight="1" thickBot="1">
      <c r="A58" s="105"/>
      <c r="B58" s="104"/>
      <c r="C58" s="71"/>
      <c r="D58" s="104"/>
      <c r="E58" s="71"/>
      <c r="G58" s="41"/>
      <c r="H58" s="41"/>
      <c r="J58" s="41"/>
      <c r="K58" s="50"/>
    </row>
    <row r="59" spans="1:12" ht="18.399999999999999" customHeight="1" thickBot="1">
      <c r="A59" s="522"/>
      <c r="B59" s="10" t="s">
        <v>129</v>
      </c>
      <c r="C59" s="106"/>
      <c r="D59" s="52"/>
      <c r="E59" s="53"/>
      <c r="F59" s="32"/>
    </row>
    <row r="60" spans="1:12" ht="13.35" customHeight="1">
      <c r="A60" s="528" t="s">
        <v>130</v>
      </c>
      <c r="B60" s="12" t="s">
        <v>131</v>
      </c>
      <c r="C60" s="59" t="s">
        <v>117</v>
      </c>
      <c r="D60" s="59" t="s">
        <v>24</v>
      </c>
      <c r="E60" s="60" t="s">
        <v>29</v>
      </c>
      <c r="F60" s="42"/>
      <c r="G60" s="93">
        <f>G38+G52</f>
        <v>4449</v>
      </c>
      <c r="H60" s="62" t="s">
        <v>83</v>
      </c>
      <c r="I60" s="42"/>
      <c r="J60" s="93">
        <f>J38+J52</f>
        <v>5507</v>
      </c>
      <c r="K60" s="77" t="s">
        <v>83</v>
      </c>
      <c r="L60" s="32"/>
    </row>
    <row r="61" spans="1:12" ht="13.35" customHeight="1">
      <c r="A61" s="526" t="s">
        <v>132</v>
      </c>
      <c r="B61" s="19" t="s">
        <v>133</v>
      </c>
      <c r="C61" s="66" t="s">
        <v>119</v>
      </c>
      <c r="D61" s="66" t="s">
        <v>24</v>
      </c>
      <c r="E61" s="67" t="s">
        <v>29</v>
      </c>
      <c r="F61" s="42"/>
      <c r="G61" s="94">
        <f>G39+G53</f>
        <v>532</v>
      </c>
      <c r="H61" s="68" t="s">
        <v>83</v>
      </c>
      <c r="I61" s="42"/>
      <c r="J61" s="94">
        <f>J39+J53</f>
        <v>697</v>
      </c>
      <c r="K61" s="78" t="s">
        <v>83</v>
      </c>
      <c r="L61" s="32"/>
    </row>
    <row r="62" spans="1:12" ht="13.35" customHeight="1">
      <c r="A62" s="526" t="s">
        <v>134</v>
      </c>
      <c r="B62" s="19" t="s">
        <v>135</v>
      </c>
      <c r="C62" s="66" t="s">
        <v>121</v>
      </c>
      <c r="D62" s="66" t="s">
        <v>24</v>
      </c>
      <c r="E62" s="67" t="s">
        <v>29</v>
      </c>
      <c r="F62" s="42"/>
      <c r="G62" s="94">
        <f>G40+G54</f>
        <v>33</v>
      </c>
      <c r="H62" s="68" t="s">
        <v>83</v>
      </c>
      <c r="I62" s="42"/>
      <c r="J62" s="94">
        <f>J40+J54</f>
        <v>133</v>
      </c>
      <c r="K62" s="78" t="s">
        <v>83</v>
      </c>
      <c r="L62" s="32"/>
    </row>
    <row r="63" spans="1:12" ht="14.1" customHeight="1" thickBot="1">
      <c r="A63" s="527" t="s">
        <v>136</v>
      </c>
      <c r="B63" s="25" t="s">
        <v>137</v>
      </c>
      <c r="C63" s="26" t="s">
        <v>123</v>
      </c>
      <c r="D63" s="26" t="s">
        <v>24</v>
      </c>
      <c r="E63" s="27" t="s">
        <v>29</v>
      </c>
      <c r="F63" s="42"/>
      <c r="G63" s="95">
        <f>1*(G60-G61)+2*(G61-G62)+4*G62</f>
        <v>5047</v>
      </c>
      <c r="H63" s="70" t="s">
        <v>83</v>
      </c>
      <c r="I63" s="42"/>
      <c r="J63" s="95">
        <f>1*(J60-J61)+2*(J61-J62)+4*J62</f>
        <v>6470</v>
      </c>
      <c r="K63" s="85" t="s">
        <v>83</v>
      </c>
      <c r="L63" s="32"/>
    </row>
    <row r="64" spans="1:12" ht="15" customHeight="1" thickBot="1">
      <c r="A64" s="105"/>
      <c r="B64" s="104"/>
      <c r="C64" s="71"/>
      <c r="D64" s="71"/>
      <c r="E64" s="71"/>
      <c r="G64" s="110"/>
      <c r="H64" s="41"/>
      <c r="J64" s="110"/>
      <c r="K64" s="41"/>
    </row>
    <row r="65" spans="1:12" ht="18.399999999999999" customHeight="1" thickBot="1">
      <c r="A65" s="522"/>
      <c r="B65" s="10" t="s">
        <v>138</v>
      </c>
      <c r="C65" s="106"/>
      <c r="D65" s="52"/>
      <c r="E65" s="53"/>
      <c r="F65" s="32"/>
    </row>
    <row r="66" spans="1:12" ht="15" customHeight="1" thickBot="1">
      <c r="A66" s="529" t="s">
        <v>139</v>
      </c>
      <c r="B66" s="87" t="s">
        <v>140</v>
      </c>
      <c r="C66" s="88"/>
      <c r="D66" s="88" t="s">
        <v>128</v>
      </c>
      <c r="E66" s="89" t="s">
        <v>19</v>
      </c>
      <c r="F66" s="42"/>
      <c r="G66" s="90">
        <v>17.227</v>
      </c>
      <c r="H66" s="91" t="s">
        <v>83</v>
      </c>
      <c r="I66" s="42"/>
      <c r="J66" s="92">
        <v>23.884</v>
      </c>
      <c r="K66" s="75" t="s">
        <v>83</v>
      </c>
      <c r="L66" s="64"/>
    </row>
    <row r="67" spans="1:12" ht="15" customHeight="1" thickBot="1">
      <c r="A67" s="105"/>
      <c r="B67" s="104"/>
      <c r="C67" s="71"/>
      <c r="D67" s="71"/>
      <c r="E67" s="71"/>
      <c r="G67" s="110"/>
      <c r="H67" s="41"/>
      <c r="J67" s="110"/>
      <c r="K67" s="41"/>
    </row>
    <row r="68" spans="1:12" ht="18.399999999999999" customHeight="1" thickBot="1">
      <c r="A68" s="522"/>
      <c r="B68" s="10" t="s">
        <v>141</v>
      </c>
      <c r="C68" s="106"/>
      <c r="D68" s="52"/>
      <c r="E68" s="53"/>
      <c r="F68" s="32"/>
    </row>
    <row r="69" spans="1:12" ht="15" customHeight="1" thickBot="1">
      <c r="A69" s="529" t="s">
        <v>142</v>
      </c>
      <c r="B69" s="87" t="s">
        <v>143</v>
      </c>
      <c r="C69" s="88"/>
      <c r="D69" s="88" t="s">
        <v>24</v>
      </c>
      <c r="E69" s="89" t="s">
        <v>19</v>
      </c>
      <c r="F69" s="42"/>
      <c r="G69" s="96">
        <v>314765</v>
      </c>
      <c r="H69" s="91" t="s">
        <v>83</v>
      </c>
      <c r="I69" s="42"/>
      <c r="J69" s="97">
        <v>413908</v>
      </c>
      <c r="K69" s="75" t="s">
        <v>83</v>
      </c>
      <c r="L69" s="64"/>
    </row>
    <row r="70" spans="1:12" ht="15" customHeight="1" thickBot="1">
      <c r="A70" s="105"/>
      <c r="B70" s="104"/>
      <c r="C70" s="71"/>
      <c r="D70" s="71"/>
      <c r="E70" s="71"/>
      <c r="G70" s="110"/>
      <c r="H70" s="41"/>
      <c r="J70" s="110"/>
      <c r="K70" s="41"/>
    </row>
    <row r="71" spans="1:12" ht="18.399999999999999" customHeight="1" thickBot="1">
      <c r="A71" s="522"/>
      <c r="B71" s="10" t="s">
        <v>144</v>
      </c>
      <c r="C71" s="106"/>
      <c r="D71" s="52"/>
      <c r="E71" s="53"/>
      <c r="F71" s="32"/>
    </row>
    <row r="72" spans="1:12" ht="15" customHeight="1" thickBot="1">
      <c r="A72" s="529" t="s">
        <v>145</v>
      </c>
      <c r="B72" s="87" t="s">
        <v>146</v>
      </c>
      <c r="C72" s="88"/>
      <c r="D72" s="88" t="s">
        <v>24</v>
      </c>
      <c r="E72" s="89" t="s">
        <v>19</v>
      </c>
      <c r="F72" s="42"/>
      <c r="G72" s="96">
        <v>99</v>
      </c>
      <c r="H72" s="91" t="s">
        <v>83</v>
      </c>
      <c r="I72" s="42"/>
      <c r="J72" s="97">
        <v>90</v>
      </c>
      <c r="K72" s="75" t="s">
        <v>83</v>
      </c>
      <c r="L72" s="64"/>
    </row>
    <row r="73" spans="1:12" ht="14.1" customHeight="1">
      <c r="A73" s="41"/>
      <c r="B73" s="41"/>
      <c r="C73" s="110"/>
      <c r="D73" s="110"/>
      <c r="E73" s="110"/>
      <c r="G73" s="41"/>
      <c r="H73" s="41"/>
      <c r="J73" s="41"/>
      <c r="K73" s="41"/>
    </row>
    <row r="74" spans="1:12" ht="14.1" customHeight="1"/>
    <row r="75" spans="1:12" ht="15" customHeight="1" thickBot="1"/>
    <row r="76" spans="1:12" ht="16.899999999999999" customHeight="1">
      <c r="A76" s="508" t="s">
        <v>147</v>
      </c>
      <c r="B76" s="509"/>
      <c r="C76" s="510"/>
      <c r="D76" s="509" t="s">
        <v>42</v>
      </c>
      <c r="E76" s="509"/>
      <c r="F76" s="509"/>
      <c r="G76" s="511"/>
      <c r="H76" s="31"/>
    </row>
    <row r="77" spans="1:12" ht="14.1" customHeight="1">
      <c r="A77" s="512"/>
      <c r="G77" s="504"/>
      <c r="H77" s="31"/>
    </row>
    <row r="78" spans="1:12" ht="14.1" customHeight="1">
      <c r="A78" s="512" t="s">
        <v>43</v>
      </c>
      <c r="D78" s="513" t="s">
        <v>42</v>
      </c>
      <c r="G78" s="504"/>
      <c r="H78" s="31"/>
    </row>
    <row r="79" spans="1:12" ht="14.1" customHeight="1">
      <c r="A79" s="512"/>
      <c r="G79" s="504"/>
      <c r="H79" s="31"/>
    </row>
    <row r="80" spans="1:12" ht="15" customHeight="1" thickBot="1">
      <c r="A80" s="514" t="s">
        <v>148</v>
      </c>
      <c r="B80" s="515"/>
      <c r="C80" s="506"/>
      <c r="D80" s="515" t="s">
        <v>42</v>
      </c>
      <c r="E80" s="516">
        <v>45783</v>
      </c>
      <c r="F80" s="506"/>
      <c r="G80" s="507"/>
      <c r="H80" s="31"/>
    </row>
    <row r="81" spans="1:7" ht="14.1" customHeight="1">
      <c r="A81" s="31"/>
      <c r="B81" s="31"/>
      <c r="C81" s="191"/>
      <c r="D81" s="31"/>
      <c r="E81" s="31"/>
      <c r="F81" s="31"/>
      <c r="G81" s="31"/>
    </row>
    <row r="82" spans="1:7" ht="14.1" customHeight="1"/>
    <row r="83" spans="1:7" ht="14.1" customHeight="1"/>
  </sheetData>
  <mergeCells count="2">
    <mergeCell ref="J10:K11"/>
    <mergeCell ref="G10:H11"/>
  </mergeCells>
  <conditionalFormatting sqref="N1:N5 P1:Q1048576 N9:N16 N17:O18 N19:N1048576">
    <cfRule type="containsText" dxfId="6" priority="1" operator="containsText" text="=&quot;Y&quot;">
      <formula>NOT(ISERROR(SEARCH("Y", N17)))</formula>
    </cfRule>
    <cfRule type="containsText" dxfId="5" priority="2" operator="containsText" text="=&quot;N&quot;">
      <formula>NOT(ISERROR(SEARCH("N", N17)))</formula>
    </cfRule>
  </conditionalFormatting>
  <dataValidations count="1">
    <dataValidation type="list" allowBlank="1" sqref="H15:H26 H72 H69 H57 H43:H47 K15:K26 H29:H33 H66 H60:H63 H50:H54 H36:H40 K69 K60:K63 K72 K50:K54 K36:K40 K66 K43:K47 K57 K29:K33" xr:uid="{00000000-0002-0000-01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75"/>
  <sheetViews>
    <sheetView showRuler="0" zoomScaleNormal="100" workbookViewId="0">
      <selection sqref="A1:XFD1048576"/>
    </sheetView>
  </sheetViews>
  <sheetFormatPr defaultColWidth="13.7109375" defaultRowHeight="12.75"/>
  <cols>
    <col min="1" max="1" width="4.28515625" customWidth="1"/>
    <col min="2" max="2" width="15.5703125" customWidth="1"/>
    <col min="3" max="3" width="94.7109375" customWidth="1"/>
    <col min="4" max="4" width="8" customWidth="1"/>
    <col min="5" max="5" width="6.42578125" customWidth="1"/>
    <col min="6" max="6" width="11.7109375" customWidth="1"/>
    <col min="7" max="7" width="6.42578125" customWidth="1"/>
    <col min="8" max="8" width="27.28515625" customWidth="1"/>
    <col min="9" max="9" width="6.7109375" customWidth="1"/>
    <col min="10" max="10" width="6.42578125" customWidth="1"/>
    <col min="11" max="11" width="27.28515625" customWidth="1"/>
    <col min="12" max="12" width="6.7109375" customWidth="1"/>
  </cols>
  <sheetData>
    <row r="1" spans="2:13" ht="14.1" customHeight="1"/>
    <row r="2" spans="2:13" ht="20.100000000000001" customHeight="1">
      <c r="B2" s="494" t="s">
        <v>1188</v>
      </c>
    </row>
    <row r="3" spans="2:13" ht="10.9" customHeight="1"/>
    <row r="4" spans="2:13" ht="20.100000000000001" customHeight="1">
      <c r="B4" s="716" t="s">
        <v>1230</v>
      </c>
      <c r="C4" s="717"/>
    </row>
    <row r="5" spans="2:13" ht="14.1" customHeight="1"/>
    <row r="6" spans="2:13" ht="15" customHeight="1"/>
    <row r="7" spans="2:13" ht="35.85" customHeight="1">
      <c r="B7" s="415" t="s">
        <v>1231</v>
      </c>
      <c r="C7" s="416" t="s">
        <v>5</v>
      </c>
      <c r="D7" s="417" t="s">
        <v>1232</v>
      </c>
      <c r="E7" s="417" t="s">
        <v>6</v>
      </c>
      <c r="F7" s="418" t="s">
        <v>1081</v>
      </c>
      <c r="G7" s="43"/>
      <c r="H7" s="419" t="s">
        <v>1233</v>
      </c>
      <c r="I7" s="418" t="s">
        <v>13</v>
      </c>
      <c r="J7" s="43"/>
      <c r="K7" s="419" t="str">
        <f>B11a!J7</f>
        <v>Financial year 2024-25</v>
      </c>
      <c r="L7" s="418" t="s">
        <v>13</v>
      </c>
      <c r="M7" s="32"/>
    </row>
    <row r="8" spans="2:13" ht="15" customHeight="1">
      <c r="B8" s="104"/>
      <c r="C8" s="104"/>
      <c r="D8" s="41"/>
      <c r="E8" s="41"/>
      <c r="F8" s="41"/>
      <c r="H8" s="41"/>
      <c r="I8" s="41"/>
      <c r="K8" s="41"/>
      <c r="L8" s="41"/>
    </row>
    <row r="9" spans="2:13" ht="18.399999999999999" customHeight="1">
      <c r="B9" s="718" t="s">
        <v>1234</v>
      </c>
      <c r="C9" s="719"/>
      <c r="D9" s="32"/>
    </row>
    <row r="10" spans="2:13" ht="15" customHeight="1">
      <c r="B10" s="104"/>
      <c r="C10" s="104"/>
    </row>
    <row r="11" spans="2:13" ht="18.399999999999999" customHeight="1">
      <c r="B11" s="420" t="s">
        <v>1235</v>
      </c>
      <c r="C11" s="420"/>
      <c r="D11" s="32"/>
    </row>
    <row r="12" spans="2:13" ht="15" customHeight="1">
      <c r="B12" s="104"/>
      <c r="C12" s="104"/>
    </row>
    <row r="13" spans="2:13" ht="20.100000000000001" customHeight="1">
      <c r="B13" s="174"/>
      <c r="C13" s="168" t="s">
        <v>1236</v>
      </c>
      <c r="D13" s="168"/>
      <c r="E13" s="168"/>
      <c r="F13" s="432"/>
      <c r="G13" s="101"/>
    </row>
    <row r="14" spans="2:13" ht="14.1" customHeight="1">
      <c r="B14" s="18" t="s">
        <v>1237</v>
      </c>
      <c r="C14" s="19" t="s">
        <v>1238</v>
      </c>
      <c r="D14" s="19" t="s">
        <v>1239</v>
      </c>
      <c r="E14" s="147" t="s">
        <v>24</v>
      </c>
      <c r="F14" s="67" t="s">
        <v>19</v>
      </c>
      <c r="G14" s="55"/>
      <c r="H14" s="421">
        <v>1428</v>
      </c>
      <c r="I14" s="422" t="s">
        <v>83</v>
      </c>
      <c r="J14" s="42"/>
      <c r="K14" s="421">
        <v>1406</v>
      </c>
      <c r="L14" s="422" t="s">
        <v>83</v>
      </c>
      <c r="M14" s="32"/>
    </row>
    <row r="15" spans="2:13" ht="14.1" customHeight="1">
      <c r="B15" s="18" t="s">
        <v>1240</v>
      </c>
      <c r="C15" s="19" t="s">
        <v>1241</v>
      </c>
      <c r="D15" s="19" t="s">
        <v>1242</v>
      </c>
      <c r="E15" s="147" t="s">
        <v>24</v>
      </c>
      <c r="F15" s="67" t="s">
        <v>19</v>
      </c>
      <c r="G15" s="55"/>
      <c r="H15" s="423">
        <v>581</v>
      </c>
      <c r="I15" s="424" t="s">
        <v>34</v>
      </c>
      <c r="J15" s="42"/>
      <c r="K15" s="423">
        <v>580</v>
      </c>
      <c r="L15" s="424" t="s">
        <v>34</v>
      </c>
      <c r="M15" s="32"/>
    </row>
    <row r="16" spans="2:13" ht="14.1" customHeight="1">
      <c r="B16" s="18" t="s">
        <v>1243</v>
      </c>
      <c r="C16" s="19" t="s">
        <v>1244</v>
      </c>
      <c r="D16" s="19" t="s">
        <v>1245</v>
      </c>
      <c r="E16" s="147" t="s">
        <v>24</v>
      </c>
      <c r="F16" s="67" t="s">
        <v>19</v>
      </c>
      <c r="G16" s="55"/>
      <c r="H16" s="423">
        <v>17</v>
      </c>
      <c r="I16" s="424" t="s">
        <v>34</v>
      </c>
      <c r="J16" s="42"/>
      <c r="K16" s="423">
        <v>17</v>
      </c>
      <c r="L16" s="424" t="s">
        <v>34</v>
      </c>
      <c r="M16" s="32"/>
    </row>
    <row r="17" spans="2:13" ht="15" customHeight="1">
      <c r="B17" s="24" t="s">
        <v>1246</v>
      </c>
      <c r="C17" s="25" t="s">
        <v>1247</v>
      </c>
      <c r="D17" s="25" t="s">
        <v>1248</v>
      </c>
      <c r="E17" s="149" t="s">
        <v>28</v>
      </c>
      <c r="F17" s="27" t="s">
        <v>29</v>
      </c>
      <c r="G17" s="55"/>
      <c r="H17" s="425">
        <f>+(H14-H16)/H14</f>
        <v>0.98809523809523814</v>
      </c>
      <c r="I17" s="426" t="s">
        <v>83</v>
      </c>
      <c r="J17" s="42"/>
      <c r="K17" s="425">
        <f>+(K14-K16)/K14</f>
        <v>0.9879089615931721</v>
      </c>
      <c r="L17" s="426" t="s">
        <v>83</v>
      </c>
      <c r="M17" s="32"/>
    </row>
    <row r="18" spans="2:13" ht="15" customHeight="1">
      <c r="B18" s="104"/>
      <c r="C18" s="104"/>
      <c r="D18" s="104"/>
      <c r="E18" s="124"/>
      <c r="F18" s="104"/>
      <c r="H18" s="41"/>
      <c r="I18" s="411"/>
      <c r="K18" s="41"/>
      <c r="L18" s="411"/>
    </row>
    <row r="19" spans="2:13" ht="18.399999999999999" customHeight="1">
      <c r="B19" s="174"/>
      <c r="C19" s="168" t="s">
        <v>1249</v>
      </c>
      <c r="D19" s="168"/>
      <c r="E19" s="433"/>
      <c r="F19" s="432"/>
      <c r="G19" s="101"/>
      <c r="H19" s="427"/>
    </row>
    <row r="20" spans="2:13" ht="14.1" customHeight="1">
      <c r="B20" s="18" t="s">
        <v>1250</v>
      </c>
      <c r="C20" s="19" t="s">
        <v>1238</v>
      </c>
      <c r="D20" s="19" t="s">
        <v>1251</v>
      </c>
      <c r="E20" s="147" t="s">
        <v>24</v>
      </c>
      <c r="F20" s="67" t="s">
        <v>19</v>
      </c>
      <c r="G20" s="55"/>
      <c r="H20" s="421">
        <v>1428</v>
      </c>
      <c r="I20" s="422" t="s">
        <v>83</v>
      </c>
      <c r="J20" s="42"/>
      <c r="K20" s="421">
        <v>1406</v>
      </c>
      <c r="L20" s="422" t="s">
        <v>83</v>
      </c>
      <c r="M20" s="32"/>
    </row>
    <row r="21" spans="2:13" ht="14.1" customHeight="1">
      <c r="B21" s="18" t="s">
        <v>1252</v>
      </c>
      <c r="C21" s="19" t="s">
        <v>1241</v>
      </c>
      <c r="D21" s="19" t="s">
        <v>1253</v>
      </c>
      <c r="E21" s="147" t="s">
        <v>24</v>
      </c>
      <c r="F21" s="67" t="s">
        <v>19</v>
      </c>
      <c r="G21" s="55"/>
      <c r="H21" s="423">
        <v>581</v>
      </c>
      <c r="I21" s="424" t="s">
        <v>34</v>
      </c>
      <c r="J21" s="42"/>
      <c r="K21" s="423">
        <v>580</v>
      </c>
      <c r="L21" s="424" t="s">
        <v>34</v>
      </c>
      <c r="M21" s="32"/>
    </row>
    <row r="22" spans="2:13" ht="14.1" customHeight="1">
      <c r="B22" s="18" t="s">
        <v>1254</v>
      </c>
      <c r="C22" s="19" t="s">
        <v>1244</v>
      </c>
      <c r="D22" s="19" t="s">
        <v>1255</v>
      </c>
      <c r="E22" s="147" t="s">
        <v>24</v>
      </c>
      <c r="F22" s="67" t="s">
        <v>19</v>
      </c>
      <c r="G22" s="55"/>
      <c r="H22" s="423">
        <v>0</v>
      </c>
      <c r="I22" s="424" t="s">
        <v>34</v>
      </c>
      <c r="J22" s="42"/>
      <c r="K22" s="423">
        <v>6</v>
      </c>
      <c r="L22" s="424" t="s">
        <v>34</v>
      </c>
      <c r="M22" s="32"/>
    </row>
    <row r="23" spans="2:13" ht="15" customHeight="1">
      <c r="B23" s="24" t="s">
        <v>1256</v>
      </c>
      <c r="C23" s="25" t="s">
        <v>1247</v>
      </c>
      <c r="D23" s="25" t="s">
        <v>1257</v>
      </c>
      <c r="E23" s="149" t="s">
        <v>28</v>
      </c>
      <c r="F23" s="27" t="s">
        <v>29</v>
      </c>
      <c r="G23" s="55"/>
      <c r="H23" s="425">
        <f>+(H20-H22)/H20</f>
        <v>1</v>
      </c>
      <c r="I23" s="426" t="s">
        <v>83</v>
      </c>
      <c r="J23" s="42"/>
      <c r="K23" s="425">
        <f>+(K20-K22)/K20</f>
        <v>0.99573257467994314</v>
      </c>
      <c r="L23" s="426" t="s">
        <v>83</v>
      </c>
      <c r="M23" s="32"/>
    </row>
    <row r="24" spans="2:13" ht="15" customHeight="1">
      <c r="B24" s="104"/>
      <c r="C24" s="104"/>
      <c r="D24" s="104"/>
      <c r="E24" s="124"/>
      <c r="F24" s="104"/>
      <c r="H24" s="41"/>
      <c r="I24" s="411"/>
      <c r="K24" s="41"/>
      <c r="L24" s="411"/>
    </row>
    <row r="25" spans="2:13" ht="18.399999999999999" customHeight="1">
      <c r="B25" s="174"/>
      <c r="C25" s="168" t="s">
        <v>1258</v>
      </c>
      <c r="D25" s="168"/>
      <c r="E25" s="433"/>
      <c r="F25" s="432"/>
      <c r="G25" s="101"/>
      <c r="H25" s="427"/>
    </row>
    <row r="26" spans="2:13" ht="14.1" customHeight="1">
      <c r="B26" s="18" t="s">
        <v>1259</v>
      </c>
      <c r="C26" s="19" t="s">
        <v>1260</v>
      </c>
      <c r="D26" s="19" t="s">
        <v>1261</v>
      </c>
      <c r="E26" s="147" t="s">
        <v>24</v>
      </c>
      <c r="F26" s="67" t="s">
        <v>19</v>
      </c>
      <c r="G26" s="55"/>
      <c r="H26" s="421">
        <v>1428</v>
      </c>
      <c r="I26" s="422" t="s">
        <v>83</v>
      </c>
      <c r="J26" s="42"/>
      <c r="K26" s="421">
        <v>1406</v>
      </c>
      <c r="L26" s="422" t="s">
        <v>83</v>
      </c>
      <c r="M26" s="32"/>
    </row>
    <row r="27" spans="2:13" ht="14.1" customHeight="1">
      <c r="B27" s="18" t="s">
        <v>1262</v>
      </c>
      <c r="C27" s="19" t="s">
        <v>1241</v>
      </c>
      <c r="D27" s="19" t="s">
        <v>1263</v>
      </c>
      <c r="E27" s="147" t="s">
        <v>24</v>
      </c>
      <c r="F27" s="67" t="s">
        <v>19</v>
      </c>
      <c r="G27" s="55"/>
      <c r="H27" s="423">
        <v>581</v>
      </c>
      <c r="I27" s="424" t="s">
        <v>34</v>
      </c>
      <c r="J27" s="42"/>
      <c r="K27" s="423">
        <v>580</v>
      </c>
      <c r="L27" s="424" t="s">
        <v>34</v>
      </c>
      <c r="M27" s="32"/>
    </row>
    <row r="28" spans="2:13" ht="14.1" customHeight="1">
      <c r="B28" s="18" t="s">
        <v>1264</v>
      </c>
      <c r="C28" s="19" t="s">
        <v>1244</v>
      </c>
      <c r="D28" s="19" t="s">
        <v>1265</v>
      </c>
      <c r="E28" s="147" t="s">
        <v>24</v>
      </c>
      <c r="F28" s="67" t="s">
        <v>19</v>
      </c>
      <c r="G28" s="55"/>
      <c r="H28" s="423">
        <v>17</v>
      </c>
      <c r="I28" s="424" t="s">
        <v>34</v>
      </c>
      <c r="J28" s="42"/>
      <c r="K28" s="423">
        <v>11</v>
      </c>
      <c r="L28" s="424" t="s">
        <v>34</v>
      </c>
      <c r="M28" s="32"/>
    </row>
    <row r="29" spans="2:13" ht="15" customHeight="1">
      <c r="B29" s="24" t="s">
        <v>1266</v>
      </c>
      <c r="C29" s="25" t="s">
        <v>1247</v>
      </c>
      <c r="D29" s="25" t="s">
        <v>1267</v>
      </c>
      <c r="E29" s="149" t="s">
        <v>28</v>
      </c>
      <c r="F29" s="27" t="s">
        <v>29</v>
      </c>
      <c r="G29" s="55"/>
      <c r="H29" s="425">
        <f>+(H26-H28)/H26</f>
        <v>0.98809523809523814</v>
      </c>
      <c r="I29" s="426" t="s">
        <v>83</v>
      </c>
      <c r="J29" s="42"/>
      <c r="K29" s="425">
        <f>+(K26-K28)/K26</f>
        <v>0.99217638691322907</v>
      </c>
      <c r="L29" s="426" t="s">
        <v>83</v>
      </c>
      <c r="M29" s="32"/>
    </row>
    <row r="30" spans="2:13" ht="15" customHeight="1">
      <c r="B30" s="104"/>
      <c r="C30" s="104"/>
      <c r="D30" s="104"/>
      <c r="E30" s="124"/>
      <c r="F30" s="104"/>
      <c r="H30" s="41"/>
      <c r="I30" s="411"/>
      <c r="K30" s="41"/>
      <c r="L30" s="411"/>
    </row>
    <row r="31" spans="2:13" ht="20.100000000000001" customHeight="1">
      <c r="B31" s="174"/>
      <c r="C31" s="168" t="s">
        <v>1268</v>
      </c>
      <c r="D31" s="168"/>
      <c r="E31" s="433"/>
      <c r="F31" s="432"/>
      <c r="G31" s="101"/>
      <c r="H31" s="34"/>
    </row>
    <row r="32" spans="2:13" ht="14.1" customHeight="1">
      <c r="B32" s="18" t="s">
        <v>1269</v>
      </c>
      <c r="C32" s="19" t="s">
        <v>1238</v>
      </c>
      <c r="D32" s="19" t="s">
        <v>1270</v>
      </c>
      <c r="E32" s="147" t="s">
        <v>24</v>
      </c>
      <c r="F32" s="67" t="s">
        <v>19</v>
      </c>
      <c r="G32" s="55"/>
      <c r="H32" s="421">
        <v>369</v>
      </c>
      <c r="I32" s="422" t="s">
        <v>83</v>
      </c>
      <c r="J32" s="42"/>
      <c r="K32" s="421">
        <v>369</v>
      </c>
      <c r="L32" s="422" t="s">
        <v>83</v>
      </c>
      <c r="M32" s="32"/>
    </row>
    <row r="33" spans="2:13" ht="14.1" customHeight="1">
      <c r="B33" s="18" t="s">
        <v>1271</v>
      </c>
      <c r="C33" s="19" t="s">
        <v>1241</v>
      </c>
      <c r="D33" s="19" t="s">
        <v>1272</v>
      </c>
      <c r="E33" s="147" t="s">
        <v>24</v>
      </c>
      <c r="F33" s="67" t="s">
        <v>19</v>
      </c>
      <c r="G33" s="55"/>
      <c r="H33" s="423">
        <v>2</v>
      </c>
      <c r="I33" s="424" t="s">
        <v>34</v>
      </c>
      <c r="J33" s="42"/>
      <c r="K33" s="423">
        <v>0</v>
      </c>
      <c r="L33" s="424" t="s">
        <v>34</v>
      </c>
      <c r="M33" s="32"/>
    </row>
    <row r="34" spans="2:13" ht="14.1" customHeight="1">
      <c r="B34" s="18" t="s">
        <v>1273</v>
      </c>
      <c r="C34" s="19" t="s">
        <v>1244</v>
      </c>
      <c r="D34" s="19" t="s">
        <v>1274</v>
      </c>
      <c r="E34" s="147" t="s">
        <v>24</v>
      </c>
      <c r="F34" s="67" t="s">
        <v>19</v>
      </c>
      <c r="G34" s="55"/>
      <c r="H34" s="423">
        <v>0</v>
      </c>
      <c r="I34" s="424" t="s">
        <v>34</v>
      </c>
      <c r="J34" s="42"/>
      <c r="K34" s="423">
        <v>0</v>
      </c>
      <c r="L34" s="424" t="s">
        <v>34</v>
      </c>
      <c r="M34" s="32"/>
    </row>
    <row r="35" spans="2:13" ht="15" customHeight="1">
      <c r="B35" s="24" t="s">
        <v>1275</v>
      </c>
      <c r="C35" s="25" t="s">
        <v>1247</v>
      </c>
      <c r="D35" s="25" t="s">
        <v>1276</v>
      </c>
      <c r="E35" s="149" t="s">
        <v>28</v>
      </c>
      <c r="F35" s="27" t="s">
        <v>29</v>
      </c>
      <c r="G35" s="55"/>
      <c r="H35" s="425">
        <f>+(H32-H34)/H32</f>
        <v>1</v>
      </c>
      <c r="I35" s="426" t="s">
        <v>232</v>
      </c>
      <c r="J35" s="42"/>
      <c r="K35" s="425">
        <f>+(K32-K34)/K32</f>
        <v>1</v>
      </c>
      <c r="L35" s="426" t="s">
        <v>83</v>
      </c>
      <c r="M35" s="32"/>
    </row>
    <row r="36" spans="2:13" ht="15" customHeight="1">
      <c r="B36" s="104"/>
      <c r="C36" s="104"/>
      <c r="D36" s="104"/>
      <c r="E36" s="124"/>
      <c r="F36" s="104"/>
      <c r="H36" s="41"/>
      <c r="I36" s="411"/>
      <c r="K36" s="41"/>
      <c r="L36" s="411"/>
    </row>
    <row r="37" spans="2:13" ht="18.399999999999999" customHeight="1">
      <c r="B37" s="174"/>
      <c r="C37" s="168" t="s">
        <v>1277</v>
      </c>
      <c r="D37" s="168"/>
      <c r="E37" s="433"/>
      <c r="F37" s="432"/>
      <c r="G37" s="101"/>
      <c r="H37" s="427"/>
    </row>
    <row r="38" spans="2:13" ht="14.1" customHeight="1">
      <c r="B38" s="18" t="s">
        <v>1278</v>
      </c>
      <c r="C38" s="19" t="s">
        <v>1279</v>
      </c>
      <c r="D38" s="19" t="s">
        <v>1280</v>
      </c>
      <c r="E38" s="147" t="s">
        <v>24</v>
      </c>
      <c r="F38" s="67" t="s">
        <v>19</v>
      </c>
      <c r="G38" s="55"/>
      <c r="H38" s="428">
        <v>17</v>
      </c>
      <c r="I38" s="422" t="s">
        <v>34</v>
      </c>
      <c r="J38" s="42"/>
      <c r="K38" s="428">
        <v>17</v>
      </c>
      <c r="L38" s="422" t="s">
        <v>34</v>
      </c>
      <c r="M38" s="32"/>
    </row>
    <row r="39" spans="2:13" ht="14.1" customHeight="1">
      <c r="B39" s="18" t="s">
        <v>1281</v>
      </c>
      <c r="C39" s="19" t="s">
        <v>1282</v>
      </c>
      <c r="D39" s="19" t="s">
        <v>1283</v>
      </c>
      <c r="E39" s="147" t="s">
        <v>24</v>
      </c>
      <c r="F39" s="67" t="s">
        <v>19</v>
      </c>
      <c r="G39" s="55"/>
      <c r="H39" s="429">
        <v>183386</v>
      </c>
      <c r="I39" s="424" t="s">
        <v>34</v>
      </c>
      <c r="J39" s="42"/>
      <c r="K39" s="429">
        <v>428378</v>
      </c>
      <c r="L39" s="424" t="s">
        <v>34</v>
      </c>
      <c r="M39" s="32"/>
    </row>
    <row r="40" spans="2:13" ht="14.1" customHeight="1">
      <c r="B40" s="18" t="s">
        <v>1284</v>
      </c>
      <c r="C40" s="19" t="s">
        <v>1285</v>
      </c>
      <c r="D40" s="19" t="s">
        <v>1286</v>
      </c>
      <c r="E40" s="147" t="s">
        <v>24</v>
      </c>
      <c r="F40" s="67" t="s">
        <v>19</v>
      </c>
      <c r="G40" s="55"/>
      <c r="H40" s="429">
        <v>6485186</v>
      </c>
      <c r="I40" s="424" t="s">
        <v>34</v>
      </c>
      <c r="J40" s="42"/>
      <c r="K40" s="429">
        <v>6413495</v>
      </c>
      <c r="L40" s="424" t="s">
        <v>34</v>
      </c>
      <c r="M40" s="32"/>
    </row>
    <row r="41" spans="2:13" ht="15" customHeight="1">
      <c r="B41" s="24" t="s">
        <v>1287</v>
      </c>
      <c r="C41" s="25" t="s">
        <v>1288</v>
      </c>
      <c r="D41" s="25" t="s">
        <v>1289</v>
      </c>
      <c r="E41" s="149" t="s">
        <v>28</v>
      </c>
      <c r="F41" s="27" t="s">
        <v>29</v>
      </c>
      <c r="G41" s="55"/>
      <c r="H41" s="425">
        <f>+H39/H40</f>
        <v>2.8277677772079322E-2</v>
      </c>
      <c r="I41" s="426" t="s">
        <v>34</v>
      </c>
      <c r="J41" s="42"/>
      <c r="K41" s="425">
        <f>+K39/K40</f>
        <v>6.6793222728013357E-2</v>
      </c>
      <c r="L41" s="426" t="s">
        <v>34</v>
      </c>
      <c r="M41" s="32"/>
    </row>
    <row r="42" spans="2:13" ht="15" customHeight="1">
      <c r="B42" s="104"/>
      <c r="C42" s="104"/>
      <c r="D42" s="41"/>
      <c r="E42" s="411"/>
      <c r="F42" s="41"/>
      <c r="H42" s="41"/>
      <c r="I42" s="411"/>
      <c r="K42" s="41"/>
      <c r="L42" s="411"/>
    </row>
    <row r="43" spans="2:13" ht="18.399999999999999" customHeight="1">
      <c r="B43" s="720" t="s">
        <v>1290</v>
      </c>
      <c r="C43" s="721"/>
      <c r="D43" s="434"/>
      <c r="H43" s="31"/>
    </row>
    <row r="44" spans="2:13" ht="15" customHeight="1">
      <c r="B44" s="104"/>
      <c r="C44" s="104"/>
      <c r="H44" s="31"/>
    </row>
    <row r="45" spans="2:13" ht="18.399999999999999" customHeight="1">
      <c r="B45" s="174"/>
      <c r="C45" s="168" t="s">
        <v>1291</v>
      </c>
      <c r="D45" s="168"/>
      <c r="E45" s="433"/>
      <c r="F45" s="432"/>
      <c r="G45" s="101"/>
      <c r="H45" s="427"/>
    </row>
    <row r="46" spans="2:13" ht="14.1" customHeight="1">
      <c r="B46" s="18" t="s">
        <v>1292</v>
      </c>
      <c r="C46" s="19" t="s">
        <v>1260</v>
      </c>
      <c r="D46" s="19" t="s">
        <v>1293</v>
      </c>
      <c r="E46" s="147" t="s">
        <v>24</v>
      </c>
      <c r="F46" s="67" t="s">
        <v>19</v>
      </c>
      <c r="G46" s="55"/>
      <c r="H46" s="421">
        <v>198</v>
      </c>
      <c r="I46" s="422" t="s">
        <v>34</v>
      </c>
      <c r="J46" s="42"/>
      <c r="K46" s="421">
        <v>198</v>
      </c>
      <c r="L46" s="422" t="s">
        <v>34</v>
      </c>
      <c r="M46" s="32"/>
    </row>
    <row r="47" spans="2:13" ht="14.1" customHeight="1">
      <c r="B47" s="18" t="s">
        <v>1294</v>
      </c>
      <c r="C47" s="19" t="s">
        <v>1241</v>
      </c>
      <c r="D47" s="19" t="s">
        <v>1295</v>
      </c>
      <c r="E47" s="147" t="s">
        <v>24</v>
      </c>
      <c r="F47" s="67" t="s">
        <v>19</v>
      </c>
      <c r="G47" s="55"/>
      <c r="H47" s="423">
        <v>198</v>
      </c>
      <c r="I47" s="424" t="s">
        <v>34</v>
      </c>
      <c r="J47" s="42"/>
      <c r="K47" s="423">
        <v>198</v>
      </c>
      <c r="L47" s="424" t="s">
        <v>34</v>
      </c>
      <c r="M47" s="32"/>
    </row>
    <row r="48" spans="2:13" ht="14.1" customHeight="1">
      <c r="B48" s="18" t="s">
        <v>1296</v>
      </c>
      <c r="C48" s="19" t="s">
        <v>1244</v>
      </c>
      <c r="D48" s="19" t="s">
        <v>1297</v>
      </c>
      <c r="E48" s="147" t="s">
        <v>24</v>
      </c>
      <c r="F48" s="67" t="s">
        <v>19</v>
      </c>
      <c r="G48" s="55"/>
      <c r="H48" s="423">
        <v>5</v>
      </c>
      <c r="I48" s="424" t="s">
        <v>34</v>
      </c>
      <c r="J48" s="42"/>
      <c r="K48" s="423">
        <v>2</v>
      </c>
      <c r="L48" s="424" t="s">
        <v>34</v>
      </c>
      <c r="M48" s="32"/>
    </row>
    <row r="49" spans="2:13" ht="15" customHeight="1">
      <c r="B49" s="24" t="s">
        <v>1298</v>
      </c>
      <c r="C49" s="25" t="s">
        <v>1247</v>
      </c>
      <c r="D49" s="25" t="s">
        <v>1299</v>
      </c>
      <c r="E49" s="149" t="s">
        <v>28</v>
      </c>
      <c r="F49" s="27" t="s">
        <v>29</v>
      </c>
      <c r="G49" s="55"/>
      <c r="H49" s="425">
        <f>+(H46-H48)/H46</f>
        <v>0.9747474747474747</v>
      </c>
      <c r="I49" s="426" t="s">
        <v>34</v>
      </c>
      <c r="J49" s="42"/>
      <c r="K49" s="425">
        <f>+(K46-K48)/K46</f>
        <v>0.98989898989898994</v>
      </c>
      <c r="L49" s="426" t="s">
        <v>34</v>
      </c>
      <c r="M49" s="32"/>
    </row>
    <row r="50" spans="2:13" ht="15" customHeight="1">
      <c r="B50" s="104"/>
      <c r="C50" s="104"/>
      <c r="D50" s="41"/>
      <c r="E50" s="411"/>
      <c r="F50" s="41"/>
      <c r="H50" s="41"/>
      <c r="I50" s="411"/>
      <c r="K50" s="41"/>
      <c r="L50" s="411"/>
    </row>
    <row r="51" spans="2:13" ht="18.399999999999999" customHeight="1">
      <c r="B51" s="720" t="s">
        <v>1300</v>
      </c>
      <c r="C51" s="721"/>
      <c r="D51" s="434"/>
      <c r="H51" s="31"/>
    </row>
    <row r="52" spans="2:13" ht="15" customHeight="1">
      <c r="B52" s="104"/>
      <c r="C52" s="104"/>
      <c r="H52" s="31"/>
    </row>
    <row r="53" spans="2:13" ht="18.399999999999999" customHeight="1">
      <c r="B53" s="435"/>
      <c r="C53" s="430" t="s">
        <v>1301</v>
      </c>
      <c r="D53" s="168"/>
      <c r="E53" s="433"/>
      <c r="F53" s="432"/>
      <c r="G53" s="101"/>
      <c r="H53" s="427"/>
    </row>
    <row r="54" spans="2:13" ht="14.1" customHeight="1">
      <c r="B54" s="18" t="s">
        <v>1302</v>
      </c>
      <c r="C54" s="19" t="s">
        <v>1303</v>
      </c>
      <c r="D54" s="19" t="s">
        <v>1304</v>
      </c>
      <c r="E54" s="147" t="s">
        <v>24</v>
      </c>
      <c r="F54" s="67" t="s">
        <v>19</v>
      </c>
      <c r="G54" s="55"/>
      <c r="H54" s="421">
        <v>22</v>
      </c>
      <c r="I54" s="422" t="s">
        <v>34</v>
      </c>
      <c r="J54" s="42"/>
      <c r="K54" s="421">
        <v>18</v>
      </c>
      <c r="L54" s="422" t="s">
        <v>34</v>
      </c>
      <c r="M54" s="32"/>
    </row>
    <row r="55" spans="2:13" ht="14.1" customHeight="1">
      <c r="B55" s="18" t="s">
        <v>1305</v>
      </c>
      <c r="C55" s="19" t="s">
        <v>1282</v>
      </c>
      <c r="D55" s="19" t="s">
        <v>1306</v>
      </c>
      <c r="E55" s="147" t="s">
        <v>24</v>
      </c>
      <c r="F55" s="67" t="s">
        <v>19</v>
      </c>
      <c r="G55" s="55"/>
      <c r="H55" s="429">
        <v>569856</v>
      </c>
      <c r="I55" s="424" t="s">
        <v>34</v>
      </c>
      <c r="J55" s="42"/>
      <c r="K55" s="429">
        <v>696092</v>
      </c>
      <c r="L55" s="424" t="s">
        <v>34</v>
      </c>
      <c r="M55" s="32"/>
    </row>
    <row r="56" spans="2:13" ht="14.1" customHeight="1">
      <c r="B56" s="18" t="s">
        <v>1307</v>
      </c>
      <c r="C56" s="19" t="s">
        <v>1285</v>
      </c>
      <c r="D56" s="19" t="s">
        <v>1308</v>
      </c>
      <c r="E56" s="147" t="s">
        <v>24</v>
      </c>
      <c r="F56" s="67" t="s">
        <v>19</v>
      </c>
      <c r="G56" s="55"/>
      <c r="H56" s="429">
        <v>6485186</v>
      </c>
      <c r="I56" s="424" t="s">
        <v>34</v>
      </c>
      <c r="J56" s="42"/>
      <c r="K56" s="429">
        <v>6413495</v>
      </c>
      <c r="L56" s="424" t="s">
        <v>34</v>
      </c>
      <c r="M56" s="32"/>
    </row>
    <row r="57" spans="2:13" ht="14.1" customHeight="1">
      <c r="B57" s="18" t="s">
        <v>1309</v>
      </c>
      <c r="C57" s="19" t="s">
        <v>1288</v>
      </c>
      <c r="D57" s="19" t="s">
        <v>1310</v>
      </c>
      <c r="E57" s="147" t="s">
        <v>28</v>
      </c>
      <c r="F57" s="67" t="s">
        <v>29</v>
      </c>
      <c r="G57" s="55"/>
      <c r="H57" s="431">
        <f>+H55/H56</f>
        <v>8.7870417286412442E-2</v>
      </c>
      <c r="I57" s="424" t="s">
        <v>34</v>
      </c>
      <c r="J57" s="42"/>
      <c r="K57" s="431">
        <f>+K55/K56</f>
        <v>0.1085355176857548</v>
      </c>
      <c r="L57" s="424" t="s">
        <v>34</v>
      </c>
      <c r="M57" s="32"/>
    </row>
    <row r="58" spans="2:13" ht="14.1" customHeight="1">
      <c r="B58" s="18" t="s">
        <v>1311</v>
      </c>
      <c r="C58" s="19" t="s">
        <v>1312</v>
      </c>
      <c r="D58" s="19"/>
      <c r="E58" s="147" t="s">
        <v>24</v>
      </c>
      <c r="F58" s="67" t="s">
        <v>19</v>
      </c>
      <c r="G58" s="55"/>
      <c r="H58" s="423">
        <v>0</v>
      </c>
      <c r="I58" s="424" t="s">
        <v>34</v>
      </c>
      <c r="J58" s="42"/>
      <c r="K58" s="423">
        <v>7</v>
      </c>
      <c r="L58" s="424" t="s">
        <v>34</v>
      </c>
      <c r="M58" s="32"/>
    </row>
    <row r="59" spans="2:13" ht="14.1" customHeight="1">
      <c r="B59" s="18" t="s">
        <v>1313</v>
      </c>
      <c r="C59" s="19" t="s">
        <v>1314</v>
      </c>
      <c r="D59" s="19"/>
      <c r="E59" s="147" t="s">
        <v>24</v>
      </c>
      <c r="F59" s="67" t="s">
        <v>19</v>
      </c>
      <c r="G59" s="55"/>
      <c r="H59" s="429">
        <v>0</v>
      </c>
      <c r="I59" s="424" t="s">
        <v>34</v>
      </c>
      <c r="J59" s="42"/>
      <c r="K59" s="429">
        <v>381886</v>
      </c>
      <c r="L59" s="424" t="s">
        <v>34</v>
      </c>
      <c r="M59" s="32"/>
    </row>
    <row r="60" spans="2:13" ht="14.1" customHeight="1">
      <c r="B60" s="18" t="s">
        <v>1315</v>
      </c>
      <c r="C60" s="19" t="s">
        <v>1316</v>
      </c>
      <c r="D60" s="19"/>
      <c r="E60" s="147" t="s">
        <v>24</v>
      </c>
      <c r="F60" s="67" t="s">
        <v>19</v>
      </c>
      <c r="G60" s="55"/>
      <c r="H60" s="429">
        <v>6485186</v>
      </c>
      <c r="I60" s="424" t="s">
        <v>34</v>
      </c>
      <c r="J60" s="42"/>
      <c r="K60" s="429">
        <v>6413495</v>
      </c>
      <c r="L60" s="424" t="s">
        <v>34</v>
      </c>
      <c r="M60" s="32"/>
    </row>
    <row r="61" spans="2:13" ht="15" customHeight="1">
      <c r="B61" s="24" t="s">
        <v>1317</v>
      </c>
      <c r="C61" s="25" t="s">
        <v>1318</v>
      </c>
      <c r="D61" s="25"/>
      <c r="E61" s="149" t="s">
        <v>28</v>
      </c>
      <c r="F61" s="27" t="s">
        <v>29</v>
      </c>
      <c r="G61" s="55"/>
      <c r="H61" s="425">
        <f>+H59/H60</f>
        <v>0</v>
      </c>
      <c r="I61" s="426" t="s">
        <v>34</v>
      </c>
      <c r="J61" s="42"/>
      <c r="K61" s="425">
        <f>+K59/K60</f>
        <v>5.9544133113068616E-2</v>
      </c>
      <c r="L61" s="426" t="s">
        <v>34</v>
      </c>
      <c r="M61" s="32"/>
    </row>
    <row r="62" spans="2:13" ht="14.1" customHeight="1">
      <c r="B62" s="41"/>
      <c r="C62" s="41"/>
      <c r="D62" s="41"/>
      <c r="E62" s="411"/>
      <c r="F62" s="41"/>
      <c r="H62" s="41"/>
      <c r="I62" s="41"/>
      <c r="K62" s="41"/>
      <c r="L62" s="41"/>
    </row>
    <row r="63" spans="2:13" ht="14.1" customHeight="1"/>
    <row r="64" spans="2:13" ht="14.1" customHeight="1"/>
    <row r="65" spans="2:12" ht="17.649999999999999" customHeight="1">
      <c r="B65" s="713" t="s">
        <v>1185</v>
      </c>
      <c r="C65" s="703"/>
    </row>
    <row r="66" spans="2:12" ht="61.9" customHeight="1">
      <c r="B66" s="367"/>
      <c r="C66" s="710" t="s">
        <v>1441</v>
      </c>
      <c r="D66" s="710"/>
      <c r="E66" s="710"/>
      <c r="F66" s="710"/>
      <c r="G66" s="710"/>
      <c r="H66" s="710"/>
      <c r="I66" s="710"/>
      <c r="J66" s="710"/>
      <c r="K66" s="714"/>
      <c r="L66" s="32"/>
    </row>
    <row r="67" spans="2:12" ht="14.1" customHeight="1">
      <c r="B67" s="413"/>
      <c r="C67" s="703"/>
      <c r="D67" s="703"/>
      <c r="E67" s="703"/>
      <c r="F67" s="703"/>
      <c r="G67" s="703"/>
      <c r="H67" s="703"/>
      <c r="I67" s="703"/>
      <c r="J67" s="703"/>
      <c r="K67" s="703"/>
      <c r="L67" s="32"/>
    </row>
    <row r="68" spans="2:12" ht="15" customHeight="1">
      <c r="B68" s="413"/>
      <c r="C68" s="703"/>
      <c r="D68" s="703"/>
      <c r="E68" s="703"/>
      <c r="F68" s="703"/>
      <c r="G68" s="703"/>
      <c r="H68" s="703"/>
      <c r="I68" s="703"/>
      <c r="J68" s="703"/>
      <c r="K68" s="703"/>
      <c r="L68" s="32"/>
    </row>
    <row r="69" spans="2:12" ht="15" customHeight="1">
      <c r="B69" s="414"/>
      <c r="C69" s="703"/>
      <c r="D69" s="703"/>
      <c r="E69" s="703"/>
      <c r="F69" s="703"/>
      <c r="G69" s="703"/>
      <c r="H69" s="703"/>
      <c r="I69" s="703"/>
      <c r="J69" s="703"/>
      <c r="K69" s="703"/>
      <c r="L69" s="32"/>
    </row>
    <row r="70" spans="2:12" ht="15" customHeight="1">
      <c r="B70" s="104"/>
      <c r="C70" s="104" t="s">
        <v>1189</v>
      </c>
      <c r="D70" s="104"/>
      <c r="E70" s="104"/>
      <c r="F70" s="104"/>
      <c r="G70" s="104"/>
      <c r="H70" s="104"/>
      <c r="I70" s="104"/>
      <c r="J70" s="104"/>
      <c r="K70" s="104"/>
    </row>
    <row r="71" spans="2:12" ht="14.1" customHeight="1">
      <c r="B71" s="30"/>
      <c r="C71" s="41"/>
      <c r="D71" s="41"/>
      <c r="E71" s="41"/>
      <c r="F71" s="41"/>
      <c r="G71" s="41"/>
      <c r="H71" s="41"/>
      <c r="I71" s="41"/>
      <c r="J71" s="41"/>
      <c r="K71" s="57"/>
      <c r="L71" s="32"/>
    </row>
    <row r="72" spans="2:12" ht="14.1" customHeight="1">
      <c r="B72" s="32" t="s">
        <v>598</v>
      </c>
      <c r="C72" s="31"/>
      <c r="H72" s="31" t="s">
        <v>42</v>
      </c>
      <c r="I72" s="715">
        <v>45783</v>
      </c>
      <c r="J72" s="703"/>
      <c r="K72" s="369"/>
      <c r="L72" s="32"/>
    </row>
    <row r="73" spans="2:12" ht="15" customHeight="1">
      <c r="B73" s="33"/>
      <c r="L73" s="32"/>
    </row>
    <row r="74" spans="2:12" ht="14.1" customHeight="1"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2:12" ht="15.75" customHeight="1"/>
  </sheetData>
  <mergeCells count="7">
    <mergeCell ref="B65:C65"/>
    <mergeCell ref="C66:K69"/>
    <mergeCell ref="I72:J72"/>
    <mergeCell ref="B4:C4"/>
    <mergeCell ref="B9:C9"/>
    <mergeCell ref="B43:C43"/>
    <mergeCell ref="B51:C51"/>
  </mergeCells>
  <dataValidations count="1">
    <dataValidation type="list" allowBlank="1" sqref="I54:I61 L38:L41 I46:I49 L46:L49 L20:L23 I20:I23 L32:L35 I26:I29 L14:L17 I32:I35 I14:I17 I38:I41 L26:L29 L54:L61" xr:uid="{00000000-0002-0000-13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AA63"/>
  <sheetViews>
    <sheetView showRuler="0" zoomScaleNormal="100" workbookViewId="0">
      <selection sqref="A1:XFD1048576"/>
    </sheetView>
  </sheetViews>
  <sheetFormatPr defaultColWidth="13.7109375" defaultRowHeight="12.75"/>
  <cols>
    <col min="1" max="1" width="5.28515625" customWidth="1"/>
    <col min="2" max="2" width="21.7109375" customWidth="1"/>
    <col min="3" max="3" width="22.7109375" customWidth="1"/>
    <col min="4" max="4" width="30.5703125" customWidth="1"/>
    <col min="5" max="5" width="37.28515625" customWidth="1"/>
    <col min="6" max="7" width="9.5703125" customWidth="1"/>
    <col min="8" max="8" width="18.5703125" customWidth="1"/>
    <col min="9" max="9" width="29.42578125" customWidth="1"/>
    <col min="10" max="10" width="17.28515625" customWidth="1"/>
    <col min="11" max="11" width="13" customWidth="1"/>
    <col min="12" max="12" width="32.42578125" customWidth="1"/>
    <col min="13" max="13" width="7.5703125" customWidth="1"/>
    <col min="14" max="14" width="3" customWidth="1"/>
    <col min="15" max="15" width="21.7109375" customWidth="1"/>
    <col min="16" max="16" width="22.7109375" customWidth="1"/>
    <col min="17" max="17" width="25.5703125" customWidth="1"/>
    <col min="18" max="18" width="30.5703125" customWidth="1"/>
    <col min="19" max="20" width="9.5703125" customWidth="1"/>
    <col min="21" max="21" width="19.5703125" customWidth="1"/>
    <col min="22" max="22" width="28" customWidth="1"/>
    <col min="23" max="23" width="18.5703125" customWidth="1"/>
    <col min="24" max="24" width="17.28515625" customWidth="1"/>
    <col min="25" max="25" width="40.42578125" customWidth="1"/>
    <col min="26" max="26" width="5.28515625" customWidth="1"/>
    <col min="27" max="28" width="9.5703125" customWidth="1"/>
  </cols>
  <sheetData>
    <row r="1" spans="2:27" ht="14.1" customHeight="1"/>
    <row r="2" spans="2:27" ht="20.100000000000001" customHeight="1">
      <c r="B2" s="494" t="s">
        <v>1188</v>
      </c>
    </row>
    <row r="3" spans="2:27" ht="10.9" customHeight="1"/>
    <row r="4" spans="2:27" ht="20.100000000000001" customHeight="1">
      <c r="B4" s="706" t="s">
        <v>1319</v>
      </c>
      <c r="C4" s="703"/>
      <c r="D4" s="703"/>
      <c r="E4" s="703"/>
      <c r="O4" s="491"/>
    </row>
    <row r="5" spans="2:27" ht="16.899999999999999" customHeight="1">
      <c r="O5" s="703"/>
      <c r="P5" s="703"/>
      <c r="Q5" s="703"/>
    </row>
    <row r="6" spans="2:27" ht="17.649999999999999" customHeight="1">
      <c r="B6" s="722" t="s">
        <v>1320</v>
      </c>
      <c r="C6" s="703"/>
      <c r="D6" s="703"/>
      <c r="E6" s="703"/>
      <c r="O6" s="726" t="s">
        <v>1320</v>
      </c>
      <c r="P6" s="703"/>
      <c r="Q6" s="703"/>
      <c r="R6" s="703"/>
      <c r="W6" s="31"/>
    </row>
    <row r="7" spans="2:27" ht="14.1" customHeight="1"/>
    <row r="8" spans="2:27" ht="16.899999999999999" customHeight="1">
      <c r="B8" s="723" t="s">
        <v>1321</v>
      </c>
      <c r="C8" s="724"/>
      <c r="D8" s="724"/>
      <c r="E8" s="724"/>
      <c r="F8" s="724"/>
      <c r="G8" s="724"/>
      <c r="H8" s="724"/>
      <c r="I8" s="724"/>
      <c r="J8" s="724"/>
      <c r="K8" s="724"/>
      <c r="L8" s="724"/>
      <c r="M8" s="725"/>
      <c r="N8" s="42"/>
      <c r="O8" s="723" t="s">
        <v>1180</v>
      </c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5"/>
      <c r="AA8" s="32"/>
    </row>
    <row r="9" spans="2:27" ht="22.5" customHeight="1">
      <c r="B9" s="723" t="s">
        <v>1322</v>
      </c>
      <c r="C9" s="724"/>
      <c r="D9" s="724"/>
      <c r="E9" s="724"/>
      <c r="F9" s="724"/>
      <c r="G9" s="724"/>
      <c r="H9" s="724"/>
      <c r="I9" s="724"/>
      <c r="J9" s="724"/>
      <c r="K9" s="724"/>
      <c r="L9" s="724"/>
      <c r="M9" s="725"/>
      <c r="N9" s="42"/>
      <c r="O9" s="723" t="s">
        <v>1323</v>
      </c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5"/>
      <c r="AA9" s="32"/>
    </row>
    <row r="10" spans="2:27" ht="14.1" customHeight="1">
      <c r="B10" s="41"/>
      <c r="C10" s="41"/>
      <c r="D10" s="41"/>
      <c r="E10" s="41"/>
      <c r="F10" s="104"/>
      <c r="G10" s="104"/>
      <c r="H10" s="104"/>
      <c r="I10" s="41"/>
      <c r="J10" s="104"/>
      <c r="K10" s="41"/>
      <c r="L10" s="41"/>
      <c r="M10" s="41"/>
      <c r="O10" s="41"/>
      <c r="P10" s="41"/>
      <c r="Q10" s="41"/>
      <c r="R10" s="41"/>
      <c r="S10" s="104"/>
      <c r="T10" s="104"/>
      <c r="U10" s="104"/>
      <c r="V10" s="41"/>
      <c r="W10" s="104"/>
      <c r="X10" s="41"/>
      <c r="Y10" s="41"/>
      <c r="Z10" s="41"/>
    </row>
    <row r="11" spans="2:27" ht="15" customHeight="1">
      <c r="F11" s="674" t="s">
        <v>1324</v>
      </c>
      <c r="G11" s="675"/>
      <c r="H11" s="275" t="s">
        <v>1325</v>
      </c>
      <c r="I11" s="472"/>
      <c r="J11" s="275" t="s">
        <v>1326</v>
      </c>
      <c r="K11" s="33"/>
      <c r="S11" s="674" t="s">
        <v>1324</v>
      </c>
      <c r="T11" s="675"/>
      <c r="U11" s="275" t="s">
        <v>1327</v>
      </c>
      <c r="V11" s="472"/>
      <c r="W11" s="275" t="s">
        <v>1326</v>
      </c>
      <c r="X11" s="33"/>
    </row>
    <row r="12" spans="2:27" ht="45.75" customHeight="1">
      <c r="B12" s="436" t="s">
        <v>1328</v>
      </c>
      <c r="C12" s="437" t="s">
        <v>1329</v>
      </c>
      <c r="D12" s="438" t="s">
        <v>1330</v>
      </c>
      <c r="E12" s="439" t="s">
        <v>1331</v>
      </c>
      <c r="F12" s="723" t="s">
        <v>1332</v>
      </c>
      <c r="G12" s="725"/>
      <c r="H12" s="439" t="s">
        <v>1332</v>
      </c>
      <c r="I12" s="439" t="s">
        <v>1333</v>
      </c>
      <c r="J12" s="439" t="s">
        <v>1332</v>
      </c>
      <c r="K12" s="439" t="s">
        <v>1334</v>
      </c>
      <c r="L12" s="439" t="s">
        <v>1185</v>
      </c>
      <c r="M12" s="439" t="s">
        <v>13</v>
      </c>
      <c r="N12" s="42"/>
      <c r="O12" s="439" t="s">
        <v>1328</v>
      </c>
      <c r="P12" s="439" t="s">
        <v>1329</v>
      </c>
      <c r="Q12" s="439" t="s">
        <v>1330</v>
      </c>
      <c r="R12" s="439" t="s">
        <v>1331</v>
      </c>
      <c r="S12" s="723" t="s">
        <v>1332</v>
      </c>
      <c r="T12" s="725"/>
      <c r="U12" s="440" t="s">
        <v>1332</v>
      </c>
      <c r="V12" s="439" t="s">
        <v>1333</v>
      </c>
      <c r="W12" s="439" t="s">
        <v>1332</v>
      </c>
      <c r="X12" s="439" t="s">
        <v>1334</v>
      </c>
      <c r="Y12" s="439" t="s">
        <v>1185</v>
      </c>
      <c r="Z12" s="439" t="s">
        <v>13</v>
      </c>
      <c r="AA12" s="32"/>
    </row>
    <row r="13" spans="2:27" ht="16.899999999999999" customHeight="1">
      <c r="B13" s="473"/>
      <c r="C13" s="474"/>
      <c r="D13" s="475"/>
      <c r="E13" s="441" t="s">
        <v>1335</v>
      </c>
      <c r="F13" s="442" t="s">
        <v>1336</v>
      </c>
      <c r="G13" s="443" t="s">
        <v>1337</v>
      </c>
      <c r="H13" s="441" t="s">
        <v>1338</v>
      </c>
      <c r="I13" s="476"/>
      <c r="J13" s="476"/>
      <c r="K13" s="476"/>
      <c r="L13" s="476"/>
      <c r="M13" s="476"/>
      <c r="N13" s="42"/>
      <c r="O13" s="473"/>
      <c r="P13" s="474"/>
      <c r="Q13" s="475"/>
      <c r="R13" s="441" t="s">
        <v>1339</v>
      </c>
      <c r="S13" s="442" t="s">
        <v>1336</v>
      </c>
      <c r="T13" s="444" t="s">
        <v>1337</v>
      </c>
      <c r="U13" s="445" t="s">
        <v>1338</v>
      </c>
      <c r="V13" s="477"/>
      <c r="W13" s="476"/>
      <c r="X13" s="476"/>
      <c r="Y13" s="476"/>
      <c r="Z13" s="476"/>
      <c r="AA13" s="32"/>
    </row>
    <row r="14" spans="2:27" ht="16.899999999999999" customHeight="1">
      <c r="B14" s="446" t="s">
        <v>1340</v>
      </c>
      <c r="C14" s="447" t="s">
        <v>1341</v>
      </c>
      <c r="D14" s="447" t="s">
        <v>1342</v>
      </c>
      <c r="E14" s="447" t="s">
        <v>1343</v>
      </c>
      <c r="F14" s="447" t="s">
        <v>29</v>
      </c>
      <c r="G14" s="448" t="s">
        <v>1344</v>
      </c>
      <c r="H14" s="449" t="s">
        <v>29</v>
      </c>
      <c r="I14" s="449" t="s">
        <v>1345</v>
      </c>
      <c r="J14" s="449" t="s">
        <v>1344</v>
      </c>
      <c r="K14" s="450">
        <v>1393</v>
      </c>
      <c r="L14" s="449"/>
      <c r="M14" s="449" t="s">
        <v>34</v>
      </c>
      <c r="N14" s="43"/>
      <c r="O14" s="446" t="s">
        <v>1340</v>
      </c>
      <c r="P14" s="447" t="s">
        <v>1341</v>
      </c>
      <c r="Q14" s="447" t="s">
        <v>1342</v>
      </c>
      <c r="R14" s="447" t="s">
        <v>1343</v>
      </c>
      <c r="S14" s="447" t="s">
        <v>29</v>
      </c>
      <c r="T14" s="448" t="s">
        <v>1344</v>
      </c>
      <c r="U14" s="451" t="s">
        <v>29</v>
      </c>
      <c r="V14" s="449" t="s">
        <v>1345</v>
      </c>
      <c r="W14" s="449" t="s">
        <v>1344</v>
      </c>
      <c r="X14" s="450">
        <v>1393</v>
      </c>
      <c r="Y14" s="478"/>
      <c r="Z14" s="449" t="s">
        <v>34</v>
      </c>
      <c r="AA14" s="32"/>
    </row>
    <row r="15" spans="2:27" ht="16.899999999999999" customHeight="1">
      <c r="B15" s="452" t="s">
        <v>1346</v>
      </c>
      <c r="C15" s="453" t="s">
        <v>1347</v>
      </c>
      <c r="D15" s="453" t="s">
        <v>1348</v>
      </c>
      <c r="E15" s="453" t="s">
        <v>1343</v>
      </c>
      <c r="F15" s="453" t="s">
        <v>29</v>
      </c>
      <c r="G15" s="454" t="s">
        <v>1344</v>
      </c>
      <c r="H15" s="451" t="s">
        <v>29</v>
      </c>
      <c r="I15" s="451" t="s">
        <v>1349</v>
      </c>
      <c r="J15" s="451" t="s">
        <v>1344</v>
      </c>
      <c r="K15" s="455">
        <v>5082</v>
      </c>
      <c r="L15" s="451"/>
      <c r="M15" s="451" t="s">
        <v>34</v>
      </c>
      <c r="N15" s="43"/>
      <c r="O15" s="452" t="s">
        <v>1350</v>
      </c>
      <c r="P15" s="453" t="s">
        <v>1351</v>
      </c>
      <c r="Q15" s="453" t="s">
        <v>1352</v>
      </c>
      <c r="R15" s="453" t="s">
        <v>1343</v>
      </c>
      <c r="S15" s="453" t="s">
        <v>29</v>
      </c>
      <c r="T15" s="454" t="s">
        <v>1344</v>
      </c>
      <c r="U15" s="451" t="s">
        <v>29</v>
      </c>
      <c r="V15" s="451" t="s">
        <v>1353</v>
      </c>
      <c r="W15" s="451" t="s">
        <v>1344</v>
      </c>
      <c r="X15" s="455">
        <v>6847</v>
      </c>
      <c r="Y15" s="451" t="s">
        <v>1354</v>
      </c>
      <c r="Z15" s="451" t="s">
        <v>34</v>
      </c>
      <c r="AA15" s="32"/>
    </row>
    <row r="16" spans="2:27" ht="16.899999999999999" customHeight="1">
      <c r="B16" s="452" t="s">
        <v>1355</v>
      </c>
      <c r="C16" s="453" t="s">
        <v>1356</v>
      </c>
      <c r="D16" s="453" t="s">
        <v>1357</v>
      </c>
      <c r="E16" s="453" t="s">
        <v>1343</v>
      </c>
      <c r="F16" s="453" t="s">
        <v>29</v>
      </c>
      <c r="G16" s="454" t="s">
        <v>1344</v>
      </c>
      <c r="H16" s="451" t="s">
        <v>29</v>
      </c>
      <c r="I16" s="451" t="s">
        <v>1358</v>
      </c>
      <c r="J16" s="451" t="s">
        <v>1344</v>
      </c>
      <c r="K16" s="455">
        <v>400</v>
      </c>
      <c r="L16" s="456"/>
      <c r="M16" s="451" t="s">
        <v>34</v>
      </c>
      <c r="N16" s="43"/>
      <c r="O16" s="452" t="s">
        <v>1346</v>
      </c>
      <c r="P16" s="453" t="s">
        <v>1347</v>
      </c>
      <c r="Q16" s="453" t="s">
        <v>1348</v>
      </c>
      <c r="R16" s="453" t="s">
        <v>1343</v>
      </c>
      <c r="S16" s="453" t="s">
        <v>29</v>
      </c>
      <c r="T16" s="454" t="s">
        <v>1344</v>
      </c>
      <c r="U16" s="451" t="s">
        <v>29</v>
      </c>
      <c r="V16" s="451" t="s">
        <v>1349</v>
      </c>
      <c r="W16" s="451" t="s">
        <v>1344</v>
      </c>
      <c r="X16" s="455">
        <v>5082</v>
      </c>
      <c r="Y16" s="451"/>
      <c r="Z16" s="451" t="s">
        <v>34</v>
      </c>
      <c r="AA16" s="32"/>
    </row>
    <row r="17" spans="2:27" ht="16.899999999999999" customHeight="1">
      <c r="B17" s="452" t="s">
        <v>1359</v>
      </c>
      <c r="C17" s="453" t="s">
        <v>1360</v>
      </c>
      <c r="D17" s="453" t="s">
        <v>1361</v>
      </c>
      <c r="E17" s="453" t="s">
        <v>1343</v>
      </c>
      <c r="F17" s="453" t="s">
        <v>29</v>
      </c>
      <c r="G17" s="454" t="s">
        <v>1344</v>
      </c>
      <c r="H17" s="451" t="s">
        <v>29</v>
      </c>
      <c r="I17" s="451" t="s">
        <v>1358</v>
      </c>
      <c r="J17" s="451" t="s">
        <v>1344</v>
      </c>
      <c r="K17" s="455">
        <v>706</v>
      </c>
      <c r="L17" s="479"/>
      <c r="M17" s="451" t="s">
        <v>34</v>
      </c>
      <c r="N17" s="43"/>
      <c r="O17" s="452" t="s">
        <v>1362</v>
      </c>
      <c r="P17" s="453" t="s">
        <v>1363</v>
      </c>
      <c r="Q17" s="453" t="s">
        <v>1364</v>
      </c>
      <c r="R17" s="453" t="s">
        <v>1343</v>
      </c>
      <c r="S17" s="453" t="s">
        <v>1344</v>
      </c>
      <c r="T17" s="454" t="s">
        <v>29</v>
      </c>
      <c r="U17" s="451" t="s">
        <v>29</v>
      </c>
      <c r="V17" s="451" t="s">
        <v>1365</v>
      </c>
      <c r="W17" s="451" t="s">
        <v>1344</v>
      </c>
      <c r="X17" s="455">
        <v>2388</v>
      </c>
      <c r="Y17" s="456"/>
      <c r="Z17" s="451" t="s">
        <v>34</v>
      </c>
      <c r="AA17" s="32"/>
    </row>
    <row r="18" spans="2:27" ht="16.899999999999999" customHeight="1">
      <c r="B18" s="452" t="s">
        <v>1366</v>
      </c>
      <c r="C18" s="453" t="s">
        <v>1367</v>
      </c>
      <c r="D18" s="453" t="s">
        <v>1368</v>
      </c>
      <c r="E18" s="453" t="s">
        <v>1343</v>
      </c>
      <c r="F18" s="453" t="s">
        <v>1344</v>
      </c>
      <c r="G18" s="454" t="s">
        <v>29</v>
      </c>
      <c r="H18" s="451" t="s">
        <v>29</v>
      </c>
      <c r="I18" s="451" t="s">
        <v>1345</v>
      </c>
      <c r="J18" s="451" t="s">
        <v>1344</v>
      </c>
      <c r="K18" s="455">
        <v>507</v>
      </c>
      <c r="L18" s="451"/>
      <c r="M18" s="451" t="s">
        <v>34</v>
      </c>
      <c r="N18" s="43"/>
      <c r="O18" s="452" t="s">
        <v>1355</v>
      </c>
      <c r="P18" s="453" t="s">
        <v>1356</v>
      </c>
      <c r="Q18" s="453" t="s">
        <v>1357</v>
      </c>
      <c r="R18" s="453" t="s">
        <v>1343</v>
      </c>
      <c r="S18" s="453" t="s">
        <v>29</v>
      </c>
      <c r="T18" s="454" t="s">
        <v>1344</v>
      </c>
      <c r="U18" s="451" t="s">
        <v>29</v>
      </c>
      <c r="V18" s="451" t="s">
        <v>1358</v>
      </c>
      <c r="W18" s="451" t="s">
        <v>1344</v>
      </c>
      <c r="X18" s="455">
        <v>400</v>
      </c>
      <c r="Y18" s="456"/>
      <c r="Z18" s="451" t="s">
        <v>34</v>
      </c>
      <c r="AA18" s="32"/>
    </row>
    <row r="19" spans="2:27" ht="16.899999999999999" customHeight="1">
      <c r="B19" s="452" t="s">
        <v>1369</v>
      </c>
      <c r="C19" s="453" t="s">
        <v>1370</v>
      </c>
      <c r="D19" s="453" t="s">
        <v>1371</v>
      </c>
      <c r="E19" s="453" t="s">
        <v>1343</v>
      </c>
      <c r="F19" s="453" t="s">
        <v>29</v>
      </c>
      <c r="G19" s="454" t="s">
        <v>1344</v>
      </c>
      <c r="H19" s="451" t="s">
        <v>29</v>
      </c>
      <c r="I19" s="451" t="s">
        <v>1358</v>
      </c>
      <c r="J19" s="451" t="s">
        <v>1344</v>
      </c>
      <c r="K19" s="455">
        <v>283397</v>
      </c>
      <c r="L19" s="451"/>
      <c r="M19" s="451" t="s">
        <v>34</v>
      </c>
      <c r="N19" s="43"/>
      <c r="O19" s="452" t="s">
        <v>1366</v>
      </c>
      <c r="P19" s="453" t="s">
        <v>1367</v>
      </c>
      <c r="Q19" s="453" t="s">
        <v>1368</v>
      </c>
      <c r="R19" s="453" t="s">
        <v>1343</v>
      </c>
      <c r="S19" s="453" t="s">
        <v>1344</v>
      </c>
      <c r="T19" s="454" t="s">
        <v>29</v>
      </c>
      <c r="U19" s="451" t="s">
        <v>29</v>
      </c>
      <c r="V19" s="451" t="s">
        <v>1345</v>
      </c>
      <c r="W19" s="451" t="s">
        <v>1344</v>
      </c>
      <c r="X19" s="455">
        <v>507</v>
      </c>
      <c r="Y19" s="451"/>
      <c r="Z19" s="451" t="s">
        <v>34</v>
      </c>
      <c r="AA19" s="32"/>
    </row>
    <row r="20" spans="2:27" ht="16.899999999999999" customHeight="1">
      <c r="B20" s="452" t="s">
        <v>1372</v>
      </c>
      <c r="C20" s="453" t="s">
        <v>1373</v>
      </c>
      <c r="D20" s="453" t="s">
        <v>1374</v>
      </c>
      <c r="E20" s="453" t="s">
        <v>1343</v>
      </c>
      <c r="F20" s="453" t="s">
        <v>29</v>
      </c>
      <c r="G20" s="454" t="s">
        <v>1344</v>
      </c>
      <c r="H20" s="451" t="s">
        <v>29</v>
      </c>
      <c r="I20" s="451" t="s">
        <v>1345</v>
      </c>
      <c r="J20" s="451" t="s">
        <v>1344</v>
      </c>
      <c r="K20" s="455">
        <v>421</v>
      </c>
      <c r="L20" s="451"/>
      <c r="M20" s="451" t="s">
        <v>34</v>
      </c>
      <c r="N20" s="43"/>
      <c r="O20" s="452" t="s">
        <v>1369</v>
      </c>
      <c r="P20" s="453" t="s">
        <v>1370</v>
      </c>
      <c r="Q20" s="453" t="s">
        <v>1371</v>
      </c>
      <c r="R20" s="453" t="s">
        <v>1343</v>
      </c>
      <c r="S20" s="453" t="s">
        <v>29</v>
      </c>
      <c r="T20" s="454" t="s">
        <v>1344</v>
      </c>
      <c r="U20" s="451" t="s">
        <v>29</v>
      </c>
      <c r="V20" s="451" t="s">
        <v>1358</v>
      </c>
      <c r="W20" s="451" t="s">
        <v>1344</v>
      </c>
      <c r="X20" s="455">
        <v>283397</v>
      </c>
      <c r="Y20" s="451"/>
      <c r="Z20" s="451" t="s">
        <v>34</v>
      </c>
      <c r="AA20" s="32"/>
    </row>
    <row r="21" spans="2:27" ht="16.899999999999999" customHeight="1">
      <c r="B21" s="452" t="s">
        <v>1375</v>
      </c>
      <c r="C21" s="453" t="s">
        <v>1376</v>
      </c>
      <c r="D21" s="453" t="s">
        <v>1377</v>
      </c>
      <c r="E21" s="453" t="s">
        <v>1343</v>
      </c>
      <c r="F21" s="453" t="s">
        <v>29</v>
      </c>
      <c r="G21" s="454" t="s">
        <v>1344</v>
      </c>
      <c r="H21" s="451" t="s">
        <v>29</v>
      </c>
      <c r="I21" s="451" t="s">
        <v>1358</v>
      </c>
      <c r="J21" s="451" t="s">
        <v>1344</v>
      </c>
      <c r="K21" s="455">
        <v>906</v>
      </c>
      <c r="L21" s="451"/>
      <c r="M21" s="451" t="s">
        <v>34</v>
      </c>
      <c r="N21" s="43"/>
      <c r="O21" s="452" t="s">
        <v>1378</v>
      </c>
      <c r="P21" s="453" t="s">
        <v>1379</v>
      </c>
      <c r="Q21" s="453" t="s">
        <v>1380</v>
      </c>
      <c r="R21" s="453" t="s">
        <v>1343</v>
      </c>
      <c r="S21" s="453" t="s">
        <v>1344</v>
      </c>
      <c r="T21" s="454" t="s">
        <v>29</v>
      </c>
      <c r="U21" s="451" t="s">
        <v>29</v>
      </c>
      <c r="V21" s="451" t="s">
        <v>1365</v>
      </c>
      <c r="W21" s="451" t="s">
        <v>1344</v>
      </c>
      <c r="X21" s="455">
        <v>110095</v>
      </c>
      <c r="Y21" s="456"/>
      <c r="Z21" s="451" t="s">
        <v>34</v>
      </c>
      <c r="AA21" s="32"/>
    </row>
    <row r="22" spans="2:27" ht="16.899999999999999" customHeight="1">
      <c r="B22" s="452" t="s">
        <v>1381</v>
      </c>
      <c r="C22" s="453" t="s">
        <v>1382</v>
      </c>
      <c r="D22" s="453" t="s">
        <v>1383</v>
      </c>
      <c r="E22" s="453" t="s">
        <v>1343</v>
      </c>
      <c r="F22" s="453" t="s">
        <v>1344</v>
      </c>
      <c r="G22" s="454" t="s">
        <v>29</v>
      </c>
      <c r="H22" s="451" t="s">
        <v>29</v>
      </c>
      <c r="I22" s="451" t="s">
        <v>1384</v>
      </c>
      <c r="J22" s="451" t="s">
        <v>1344</v>
      </c>
      <c r="K22" s="455">
        <v>983</v>
      </c>
      <c r="L22" s="451"/>
      <c r="M22" s="451" t="s">
        <v>34</v>
      </c>
      <c r="N22" s="43"/>
      <c r="O22" s="452" t="s">
        <v>1385</v>
      </c>
      <c r="P22" s="453" t="s">
        <v>1386</v>
      </c>
      <c r="Q22" s="453" t="s">
        <v>1387</v>
      </c>
      <c r="R22" s="453" t="s">
        <v>1343</v>
      </c>
      <c r="S22" s="453" t="s">
        <v>29</v>
      </c>
      <c r="T22" s="454" t="s">
        <v>1344</v>
      </c>
      <c r="U22" s="451" t="s">
        <v>29</v>
      </c>
      <c r="V22" s="451" t="s">
        <v>1358</v>
      </c>
      <c r="W22" s="451" t="s">
        <v>1344</v>
      </c>
      <c r="X22" s="455">
        <v>597</v>
      </c>
      <c r="Y22" s="451"/>
      <c r="Z22" s="451" t="s">
        <v>34</v>
      </c>
      <c r="AA22" s="32"/>
    </row>
    <row r="23" spans="2:27" ht="16.899999999999999" customHeight="1">
      <c r="B23" s="452" t="s">
        <v>1388</v>
      </c>
      <c r="C23" s="453" t="s">
        <v>1389</v>
      </c>
      <c r="D23" s="453" t="s">
        <v>1390</v>
      </c>
      <c r="E23" s="453" t="s">
        <v>1343</v>
      </c>
      <c r="F23" s="453" t="s">
        <v>29</v>
      </c>
      <c r="G23" s="454" t="s">
        <v>1344</v>
      </c>
      <c r="H23" s="451" t="s">
        <v>29</v>
      </c>
      <c r="I23" s="451" t="s">
        <v>1384</v>
      </c>
      <c r="J23" s="451" t="s">
        <v>1344</v>
      </c>
      <c r="K23" s="455">
        <v>382</v>
      </c>
      <c r="L23" s="451"/>
      <c r="M23" s="451" t="s">
        <v>34</v>
      </c>
      <c r="N23" s="43"/>
      <c r="O23" s="452" t="s">
        <v>1375</v>
      </c>
      <c r="P23" s="453" t="s">
        <v>1376</v>
      </c>
      <c r="Q23" s="453" t="s">
        <v>1377</v>
      </c>
      <c r="R23" s="453" t="s">
        <v>1343</v>
      </c>
      <c r="S23" s="453" t="s">
        <v>29</v>
      </c>
      <c r="T23" s="454" t="s">
        <v>1344</v>
      </c>
      <c r="U23" s="451" t="s">
        <v>29</v>
      </c>
      <c r="V23" s="451" t="s">
        <v>1358</v>
      </c>
      <c r="W23" s="451" t="s">
        <v>1344</v>
      </c>
      <c r="X23" s="455">
        <v>906</v>
      </c>
      <c r="Y23" s="451"/>
      <c r="Z23" s="451" t="s">
        <v>34</v>
      </c>
      <c r="AA23" s="32"/>
    </row>
    <row r="24" spans="2:27" ht="16.899999999999999" customHeight="1">
      <c r="B24" s="452" t="s">
        <v>1391</v>
      </c>
      <c r="C24" s="453" t="s">
        <v>1392</v>
      </c>
      <c r="D24" s="453" t="s">
        <v>1393</v>
      </c>
      <c r="E24" s="453" t="s">
        <v>1343</v>
      </c>
      <c r="F24" s="453" t="s">
        <v>29</v>
      </c>
      <c r="G24" s="454" t="s">
        <v>1344</v>
      </c>
      <c r="H24" s="451" t="s">
        <v>29</v>
      </c>
      <c r="I24" s="451" t="s">
        <v>1394</v>
      </c>
      <c r="J24" s="451" t="s">
        <v>1344</v>
      </c>
      <c r="K24" s="455">
        <v>6235</v>
      </c>
      <c r="L24" s="451"/>
      <c r="M24" s="451" t="s">
        <v>34</v>
      </c>
      <c r="N24" s="43"/>
      <c r="O24" s="452" t="s">
        <v>1381</v>
      </c>
      <c r="P24" s="453" t="s">
        <v>1382</v>
      </c>
      <c r="Q24" s="453" t="s">
        <v>1383</v>
      </c>
      <c r="R24" s="453" t="s">
        <v>1343</v>
      </c>
      <c r="S24" s="453" t="s">
        <v>1344</v>
      </c>
      <c r="T24" s="454" t="s">
        <v>29</v>
      </c>
      <c r="U24" s="451" t="s">
        <v>29</v>
      </c>
      <c r="V24" s="451" t="s">
        <v>1384</v>
      </c>
      <c r="W24" s="451" t="s">
        <v>1344</v>
      </c>
      <c r="X24" s="455">
        <v>983</v>
      </c>
      <c r="Y24" s="451" t="s">
        <v>1395</v>
      </c>
      <c r="Z24" s="451" t="s">
        <v>34</v>
      </c>
      <c r="AA24" s="32"/>
    </row>
    <row r="25" spans="2:27" ht="16.899999999999999" customHeight="1">
      <c r="B25" s="452" t="s">
        <v>1396</v>
      </c>
      <c r="C25" s="453" t="s">
        <v>1397</v>
      </c>
      <c r="D25" s="453" t="s">
        <v>1398</v>
      </c>
      <c r="E25" s="453" t="s">
        <v>1343</v>
      </c>
      <c r="F25" s="453" t="s">
        <v>29</v>
      </c>
      <c r="G25" s="454" t="s">
        <v>29</v>
      </c>
      <c r="H25" s="451" t="s">
        <v>1344</v>
      </c>
      <c r="I25" s="451" t="s">
        <v>1399</v>
      </c>
      <c r="J25" s="451" t="s">
        <v>1344</v>
      </c>
      <c r="K25" s="455">
        <v>267714</v>
      </c>
      <c r="L25" s="451"/>
      <c r="M25" s="451" t="s">
        <v>34</v>
      </c>
      <c r="N25" s="43"/>
      <c r="O25" s="452" t="s">
        <v>1400</v>
      </c>
      <c r="P25" s="453" t="s">
        <v>1401</v>
      </c>
      <c r="Q25" s="453" t="s">
        <v>1402</v>
      </c>
      <c r="R25" s="453" t="s">
        <v>1343</v>
      </c>
      <c r="S25" s="453" t="s">
        <v>1344</v>
      </c>
      <c r="T25" s="454" t="s">
        <v>29</v>
      </c>
      <c r="U25" s="451" t="s">
        <v>29</v>
      </c>
      <c r="V25" s="451" t="s">
        <v>1345</v>
      </c>
      <c r="W25" s="451" t="s">
        <v>1344</v>
      </c>
      <c r="X25" s="455">
        <v>136</v>
      </c>
      <c r="Y25" s="451"/>
      <c r="Z25" s="451" t="s">
        <v>34</v>
      </c>
      <c r="AA25" s="32"/>
    </row>
    <row r="26" spans="2:27" ht="16.899999999999999" customHeight="1">
      <c r="B26" s="452" t="s">
        <v>1403</v>
      </c>
      <c r="C26" s="453" t="s">
        <v>1404</v>
      </c>
      <c r="D26" s="453" t="s">
        <v>1405</v>
      </c>
      <c r="E26" s="453" t="s">
        <v>1343</v>
      </c>
      <c r="F26" s="453" t="s">
        <v>29</v>
      </c>
      <c r="G26" s="454" t="s">
        <v>1344</v>
      </c>
      <c r="H26" s="451" t="s">
        <v>29</v>
      </c>
      <c r="I26" s="451" t="s">
        <v>1345</v>
      </c>
      <c r="J26" s="451" t="s">
        <v>1344</v>
      </c>
      <c r="K26" s="455">
        <v>1033</v>
      </c>
      <c r="L26" s="451"/>
      <c r="M26" s="451" t="s">
        <v>34</v>
      </c>
      <c r="N26" s="43"/>
      <c r="O26" s="452" t="s">
        <v>1406</v>
      </c>
      <c r="P26" s="453" t="s">
        <v>1407</v>
      </c>
      <c r="Q26" s="453" t="s">
        <v>1408</v>
      </c>
      <c r="R26" s="453" t="s">
        <v>1343</v>
      </c>
      <c r="S26" s="453" t="s">
        <v>1344</v>
      </c>
      <c r="T26" s="454" t="s">
        <v>29</v>
      </c>
      <c r="U26" s="451" t="s">
        <v>29</v>
      </c>
      <c r="V26" s="451" t="s">
        <v>1365</v>
      </c>
      <c r="W26" s="451" t="s">
        <v>1344</v>
      </c>
      <c r="X26" s="455">
        <v>63</v>
      </c>
      <c r="Y26" s="451"/>
      <c r="Z26" s="451" t="s">
        <v>34</v>
      </c>
      <c r="AA26" s="32"/>
    </row>
    <row r="27" spans="2:27" ht="16.899999999999999" customHeight="1">
      <c r="B27" s="452" t="s">
        <v>1409</v>
      </c>
      <c r="C27" s="453" t="s">
        <v>1410</v>
      </c>
      <c r="D27" s="453" t="s">
        <v>1411</v>
      </c>
      <c r="E27" s="453" t="s">
        <v>1343</v>
      </c>
      <c r="F27" s="453" t="s">
        <v>29</v>
      </c>
      <c r="G27" s="454" t="s">
        <v>1344</v>
      </c>
      <c r="H27" s="451" t="s">
        <v>29</v>
      </c>
      <c r="I27" s="451" t="s">
        <v>1349</v>
      </c>
      <c r="J27" s="451" t="s">
        <v>1344</v>
      </c>
      <c r="K27" s="455">
        <v>486</v>
      </c>
      <c r="L27" s="451"/>
      <c r="M27" s="451" t="s">
        <v>34</v>
      </c>
      <c r="N27" s="43"/>
      <c r="O27" s="452" t="s">
        <v>1388</v>
      </c>
      <c r="P27" s="453" t="s">
        <v>1389</v>
      </c>
      <c r="Q27" s="453" t="s">
        <v>1390</v>
      </c>
      <c r="R27" s="453" t="s">
        <v>1343</v>
      </c>
      <c r="S27" s="453" t="s">
        <v>29</v>
      </c>
      <c r="T27" s="454" t="s">
        <v>1344</v>
      </c>
      <c r="U27" s="451" t="s">
        <v>29</v>
      </c>
      <c r="V27" s="451" t="s">
        <v>1384</v>
      </c>
      <c r="W27" s="451" t="s">
        <v>1344</v>
      </c>
      <c r="X27" s="455">
        <v>382</v>
      </c>
      <c r="Y27" s="451" t="s">
        <v>1395</v>
      </c>
      <c r="Z27" s="451" t="s">
        <v>34</v>
      </c>
      <c r="AA27" s="32"/>
    </row>
    <row r="28" spans="2:27" ht="16.899999999999999" customHeight="1">
      <c r="B28" s="452" t="s">
        <v>1412</v>
      </c>
      <c r="C28" s="453" t="s">
        <v>1413</v>
      </c>
      <c r="D28" s="453" t="s">
        <v>1414</v>
      </c>
      <c r="E28" s="453" t="s">
        <v>1343</v>
      </c>
      <c r="F28" s="453" t="s">
        <v>29</v>
      </c>
      <c r="G28" s="454" t="s">
        <v>29</v>
      </c>
      <c r="H28" s="451" t="s">
        <v>1344</v>
      </c>
      <c r="I28" s="451" t="s">
        <v>1345</v>
      </c>
      <c r="J28" s="451" t="s">
        <v>1344</v>
      </c>
      <c r="K28" s="455">
        <v>10029</v>
      </c>
      <c r="L28" s="451"/>
      <c r="M28" s="451" t="s">
        <v>34</v>
      </c>
      <c r="N28" s="43"/>
      <c r="O28" s="452" t="s">
        <v>1396</v>
      </c>
      <c r="P28" s="453" t="s">
        <v>1397</v>
      </c>
      <c r="Q28" s="453" t="s">
        <v>1398</v>
      </c>
      <c r="R28" s="453" t="s">
        <v>1343</v>
      </c>
      <c r="S28" s="453" t="s">
        <v>29</v>
      </c>
      <c r="T28" s="454" t="s">
        <v>29</v>
      </c>
      <c r="U28" s="451" t="s">
        <v>1344</v>
      </c>
      <c r="V28" s="451" t="s">
        <v>1399</v>
      </c>
      <c r="W28" s="451" t="s">
        <v>1344</v>
      </c>
      <c r="X28" s="455">
        <v>267714</v>
      </c>
      <c r="Y28" s="451"/>
      <c r="Z28" s="451" t="s">
        <v>34</v>
      </c>
      <c r="AA28" s="32"/>
    </row>
    <row r="29" spans="2:27" ht="16.899999999999999" customHeight="1">
      <c r="B29" s="452" t="s">
        <v>1415</v>
      </c>
      <c r="C29" s="453" t="s">
        <v>1416</v>
      </c>
      <c r="D29" s="453" t="s">
        <v>1417</v>
      </c>
      <c r="E29" s="453" t="s">
        <v>1343</v>
      </c>
      <c r="F29" s="453" t="s">
        <v>29</v>
      </c>
      <c r="G29" s="454" t="s">
        <v>1344</v>
      </c>
      <c r="H29" s="451" t="s">
        <v>29</v>
      </c>
      <c r="I29" s="451" t="s">
        <v>1358</v>
      </c>
      <c r="J29" s="451" t="s">
        <v>1344</v>
      </c>
      <c r="K29" s="455">
        <v>526</v>
      </c>
      <c r="L29" s="451"/>
      <c r="M29" s="451" t="s">
        <v>34</v>
      </c>
      <c r="N29" s="43"/>
      <c r="O29" s="452" t="s">
        <v>1403</v>
      </c>
      <c r="P29" s="453" t="s">
        <v>1404</v>
      </c>
      <c r="Q29" s="453" t="s">
        <v>1405</v>
      </c>
      <c r="R29" s="453" t="s">
        <v>1343</v>
      </c>
      <c r="S29" s="453" t="s">
        <v>29</v>
      </c>
      <c r="T29" s="454" t="s">
        <v>1344</v>
      </c>
      <c r="U29" s="451" t="s">
        <v>29</v>
      </c>
      <c r="V29" s="451" t="s">
        <v>1345</v>
      </c>
      <c r="W29" s="451" t="s">
        <v>1344</v>
      </c>
      <c r="X29" s="455">
        <v>1033</v>
      </c>
      <c r="Y29" s="451"/>
      <c r="Z29" s="451" t="s">
        <v>34</v>
      </c>
      <c r="AA29" s="32"/>
    </row>
    <row r="30" spans="2:27" ht="16.899999999999999" customHeight="1">
      <c r="B30" s="452"/>
      <c r="C30" s="453"/>
      <c r="D30" s="453"/>
      <c r="E30" s="453"/>
      <c r="F30" s="453"/>
      <c r="G30" s="454"/>
      <c r="H30" s="451"/>
      <c r="I30" s="451"/>
      <c r="J30" s="451"/>
      <c r="K30" s="451"/>
      <c r="L30" s="451"/>
      <c r="M30" s="451"/>
      <c r="N30" s="43"/>
      <c r="O30" s="452" t="s">
        <v>1418</v>
      </c>
      <c r="P30" s="453" t="s">
        <v>1419</v>
      </c>
      <c r="Q30" s="453" t="s">
        <v>1420</v>
      </c>
      <c r="R30" s="453" t="s">
        <v>1343</v>
      </c>
      <c r="S30" s="453" t="s">
        <v>29</v>
      </c>
      <c r="T30" s="454" t="s">
        <v>1344</v>
      </c>
      <c r="U30" s="451" t="s">
        <v>29</v>
      </c>
      <c r="V30" s="451" t="s">
        <v>1421</v>
      </c>
      <c r="W30" s="451" t="s">
        <v>1344</v>
      </c>
      <c r="X30" s="455">
        <v>13643</v>
      </c>
      <c r="Y30" s="451" t="s">
        <v>1354</v>
      </c>
      <c r="Z30" s="451" t="s">
        <v>34</v>
      </c>
      <c r="AA30" s="32"/>
    </row>
    <row r="31" spans="2:27" ht="16.899999999999999" customHeight="1">
      <c r="B31" s="452"/>
      <c r="C31" s="453"/>
      <c r="D31" s="453"/>
      <c r="E31" s="453"/>
      <c r="F31" s="453"/>
      <c r="G31" s="454"/>
      <c r="H31" s="451"/>
      <c r="I31" s="451"/>
      <c r="J31" s="451"/>
      <c r="K31" s="451"/>
      <c r="L31" s="451"/>
      <c r="M31" s="451"/>
      <c r="N31" s="43"/>
      <c r="O31" s="452" t="s">
        <v>1415</v>
      </c>
      <c r="P31" s="453" t="s">
        <v>1416</v>
      </c>
      <c r="Q31" s="453" t="s">
        <v>1417</v>
      </c>
      <c r="R31" s="453" t="s">
        <v>1343</v>
      </c>
      <c r="S31" s="453" t="s">
        <v>29</v>
      </c>
      <c r="T31" s="454" t="s">
        <v>1344</v>
      </c>
      <c r="U31" s="451" t="s">
        <v>29</v>
      </c>
      <c r="V31" s="451" t="s">
        <v>1358</v>
      </c>
      <c r="W31" s="451" t="s">
        <v>1344</v>
      </c>
      <c r="X31" s="455">
        <v>526</v>
      </c>
      <c r="Y31" s="451"/>
      <c r="Z31" s="451" t="s">
        <v>34</v>
      </c>
      <c r="AA31" s="32"/>
    </row>
    <row r="32" spans="2:27" ht="16.899999999999999" customHeight="1">
      <c r="B32" s="452"/>
      <c r="C32" s="453"/>
      <c r="D32" s="453"/>
      <c r="E32" s="453"/>
      <c r="F32" s="453"/>
      <c r="G32" s="454"/>
      <c r="H32" s="451"/>
      <c r="I32" s="451"/>
      <c r="J32" s="451"/>
      <c r="K32" s="451"/>
      <c r="L32" s="451"/>
      <c r="M32" s="451"/>
      <c r="N32" s="43"/>
      <c r="O32" s="452"/>
      <c r="P32" s="453"/>
      <c r="Q32" s="453"/>
      <c r="R32" s="453"/>
      <c r="S32" s="453"/>
      <c r="T32" s="454"/>
      <c r="U32" s="451"/>
      <c r="V32" s="451"/>
      <c r="W32" s="451"/>
      <c r="X32" s="451"/>
      <c r="Y32" s="451"/>
      <c r="Z32" s="451"/>
      <c r="AA32" s="32"/>
    </row>
    <row r="33" spans="2:27" ht="16.899999999999999" customHeight="1">
      <c r="B33" s="452"/>
      <c r="C33" s="453"/>
      <c r="D33" s="453"/>
      <c r="E33" s="453"/>
      <c r="F33" s="453"/>
      <c r="G33" s="454"/>
      <c r="H33" s="451"/>
      <c r="I33" s="451"/>
      <c r="J33" s="451"/>
      <c r="K33" s="451"/>
      <c r="L33" s="451"/>
      <c r="M33" s="451"/>
      <c r="N33" s="43"/>
      <c r="O33" s="452"/>
      <c r="P33" s="453"/>
      <c r="Q33" s="453"/>
      <c r="R33" s="453"/>
      <c r="S33" s="453"/>
      <c r="T33" s="454"/>
      <c r="U33" s="451"/>
      <c r="V33" s="451"/>
      <c r="W33" s="451"/>
      <c r="X33" s="451"/>
      <c r="Y33" s="451"/>
      <c r="Z33" s="451"/>
      <c r="AA33" s="32"/>
    </row>
    <row r="34" spans="2:27" ht="16.899999999999999" customHeight="1">
      <c r="B34" s="452"/>
      <c r="C34" s="453"/>
      <c r="D34" s="453"/>
      <c r="E34" s="453"/>
      <c r="F34" s="453"/>
      <c r="G34" s="454"/>
      <c r="H34" s="451"/>
      <c r="I34" s="451"/>
      <c r="J34" s="451"/>
      <c r="K34" s="451"/>
      <c r="L34" s="451"/>
      <c r="M34" s="451"/>
      <c r="N34" s="43"/>
      <c r="O34" s="452"/>
      <c r="P34" s="453"/>
      <c r="Q34" s="453"/>
      <c r="R34" s="453"/>
      <c r="S34" s="453"/>
      <c r="T34" s="454"/>
      <c r="U34" s="451"/>
      <c r="V34" s="451"/>
      <c r="W34" s="451"/>
      <c r="X34" s="451"/>
      <c r="Y34" s="451"/>
      <c r="Z34" s="451"/>
      <c r="AA34" s="32"/>
    </row>
    <row r="35" spans="2:27" ht="16.899999999999999" customHeight="1">
      <c r="B35" s="452"/>
      <c r="C35" s="453"/>
      <c r="D35" s="453"/>
      <c r="E35" s="453"/>
      <c r="F35" s="453"/>
      <c r="G35" s="454"/>
      <c r="H35" s="451"/>
      <c r="I35" s="451"/>
      <c r="J35" s="451"/>
      <c r="K35" s="451"/>
      <c r="L35" s="451"/>
      <c r="M35" s="451"/>
      <c r="N35" s="43"/>
      <c r="O35" s="452"/>
      <c r="P35" s="453"/>
      <c r="Q35" s="453"/>
      <c r="R35" s="453"/>
      <c r="S35" s="453"/>
      <c r="T35" s="454"/>
      <c r="U35" s="451"/>
      <c r="V35" s="451"/>
      <c r="W35" s="451"/>
      <c r="X35" s="451"/>
      <c r="Y35" s="451"/>
      <c r="Z35" s="451"/>
      <c r="AA35" s="32"/>
    </row>
    <row r="36" spans="2:27" ht="16.899999999999999" customHeight="1">
      <c r="B36" s="480"/>
      <c r="C36" s="481"/>
      <c r="D36" s="482"/>
      <c r="E36" s="453"/>
      <c r="F36" s="481"/>
      <c r="G36" s="396"/>
      <c r="H36" s="403"/>
      <c r="I36" s="403"/>
      <c r="J36" s="403"/>
      <c r="K36" s="403"/>
      <c r="L36" s="403"/>
      <c r="M36" s="403"/>
      <c r="N36" s="43"/>
      <c r="O36" s="480"/>
      <c r="P36" s="481"/>
      <c r="Q36" s="482"/>
      <c r="R36" s="453"/>
      <c r="S36" s="481"/>
      <c r="T36" s="396"/>
      <c r="U36" s="403"/>
      <c r="V36" s="403"/>
      <c r="W36" s="403"/>
      <c r="X36" s="403"/>
      <c r="Y36" s="403"/>
      <c r="Z36" s="403"/>
      <c r="AA36" s="32"/>
    </row>
    <row r="37" spans="2:27" ht="16.899999999999999" customHeight="1">
      <c r="B37" s="41"/>
      <c r="C37" s="41"/>
      <c r="D37" s="41"/>
      <c r="E37" s="37"/>
      <c r="F37" s="41"/>
      <c r="G37" s="41"/>
      <c r="H37" s="41"/>
      <c r="I37" s="41"/>
      <c r="J37" s="41"/>
      <c r="K37" s="41"/>
      <c r="L37" s="41"/>
      <c r="M37" s="41"/>
      <c r="O37" s="41"/>
      <c r="P37" s="41"/>
      <c r="Q37" s="41"/>
      <c r="R37" s="37"/>
      <c r="S37" s="41"/>
      <c r="T37" s="41"/>
      <c r="U37" s="41"/>
      <c r="V37" s="41"/>
      <c r="W37" s="41"/>
      <c r="X37" s="41"/>
      <c r="Y37" s="41"/>
      <c r="Z37" s="41"/>
    </row>
    <row r="38" spans="2:27" ht="14.1" customHeight="1">
      <c r="B38" s="730" t="s">
        <v>1422</v>
      </c>
      <c r="C38" s="703"/>
      <c r="D38" s="703"/>
      <c r="E38" s="703"/>
    </row>
    <row r="39" spans="2:27" ht="14.1" customHeight="1">
      <c r="B39" s="731" t="s">
        <v>1423</v>
      </c>
      <c r="C39" s="703"/>
      <c r="D39" s="703"/>
      <c r="E39" s="703"/>
      <c r="W39" s="31"/>
    </row>
    <row r="40" spans="2:27" ht="14.1" customHeight="1"/>
    <row r="41" spans="2:27" ht="14.1" customHeight="1">
      <c r="B41" s="732" t="s">
        <v>1424</v>
      </c>
      <c r="C41" s="703"/>
      <c r="Y41" s="31"/>
    </row>
    <row r="42" spans="2:27" ht="14.1" customHeight="1">
      <c r="B42" s="731" t="s">
        <v>1425</v>
      </c>
      <c r="C42" s="703"/>
      <c r="D42" s="703"/>
      <c r="E42" s="703"/>
      <c r="Y42" s="31"/>
    </row>
    <row r="43" spans="2:27" ht="14.1" customHeight="1">
      <c r="B43" s="731" t="s">
        <v>1426</v>
      </c>
      <c r="C43" s="703"/>
      <c r="D43" s="703"/>
      <c r="E43" s="703"/>
      <c r="L43" s="31"/>
    </row>
    <row r="44" spans="2:27" ht="14.1" customHeight="1"/>
    <row r="45" spans="2:27" ht="26.65" customHeight="1">
      <c r="J45" s="457" t="s">
        <v>1427</v>
      </c>
      <c r="K45" s="458">
        <f>SUMIF(J$14:J36,"F",K$14:K36)</f>
        <v>580200</v>
      </c>
      <c r="W45" s="457" t="s">
        <v>1427</v>
      </c>
      <c r="X45" s="459">
        <f>SUMIF(W$14:W36,"F",X$14:X36)</f>
        <v>696092</v>
      </c>
      <c r="Y45" s="460"/>
    </row>
    <row r="46" spans="2:27" ht="49.15" customHeight="1">
      <c r="J46" s="461" t="s">
        <v>1428</v>
      </c>
      <c r="K46" s="462">
        <v>6413495</v>
      </c>
      <c r="L46" s="368"/>
      <c r="W46" s="461" t="s">
        <v>1428</v>
      </c>
      <c r="X46" s="462">
        <v>6413495</v>
      </c>
      <c r="Y46" s="368"/>
    </row>
    <row r="47" spans="2:27" ht="15" customHeight="1">
      <c r="K47" s="104"/>
      <c r="X47" s="104"/>
    </row>
    <row r="48" spans="2:27" ht="17.649999999999999" customHeight="1">
      <c r="F48" s="727" t="s">
        <v>1429</v>
      </c>
      <c r="G48" s="728"/>
      <c r="H48" s="728"/>
      <c r="I48" s="728"/>
      <c r="J48" s="729"/>
      <c r="K48" s="463">
        <f>K45/K46</f>
        <v>9.0465495022604675E-2</v>
      </c>
      <c r="L48" s="465"/>
      <c r="S48" s="727" t="s">
        <v>1429</v>
      </c>
      <c r="T48" s="728"/>
      <c r="U48" s="728"/>
      <c r="V48" s="728"/>
      <c r="W48" s="729"/>
      <c r="X48" s="463">
        <f>X45/X46</f>
        <v>0.1085355176857548</v>
      </c>
      <c r="Y48" s="465"/>
    </row>
    <row r="49" spans="2:25" ht="17.649999999999999" customHeight="1">
      <c r="F49" s="727" t="s">
        <v>1430</v>
      </c>
      <c r="G49" s="728"/>
      <c r="H49" s="728"/>
      <c r="I49" s="728"/>
      <c r="J49" s="729"/>
      <c r="K49" s="464">
        <f>COUNTIFS(E:E,"2 Tier",F:F,"F")</f>
        <v>2</v>
      </c>
      <c r="L49" s="465"/>
      <c r="S49" s="727" t="s">
        <v>1431</v>
      </c>
      <c r="T49" s="728"/>
      <c r="U49" s="728"/>
      <c r="V49" s="728"/>
      <c r="W49" s="729"/>
      <c r="X49" s="464">
        <f>COUNTIFS(R:R,"2 Tier",S:S,"F")</f>
        <v>6</v>
      </c>
      <c r="Y49" s="465"/>
    </row>
    <row r="50" spans="2:25" ht="17.649999999999999" customHeight="1">
      <c r="F50" s="727" t="s">
        <v>1432</v>
      </c>
      <c r="G50" s="728"/>
      <c r="H50" s="728"/>
      <c r="I50" s="728"/>
      <c r="J50" s="729"/>
      <c r="K50" s="464">
        <f>COUNTIFS(E:E,"&lt;&gt;1 Tier",G:G,"F")</f>
        <v>12</v>
      </c>
      <c r="L50" s="465"/>
      <c r="S50" s="727" t="s">
        <v>1433</v>
      </c>
      <c r="T50" s="728"/>
      <c r="U50" s="728"/>
      <c r="V50" s="728"/>
      <c r="W50" s="729"/>
      <c r="X50" s="464">
        <f>COUNTIFS(R:R,"&lt;&gt;1 Tier",T:T,"F")</f>
        <v>11</v>
      </c>
      <c r="Y50" s="465"/>
    </row>
    <row r="51" spans="2:25" ht="17.649999999999999" customHeight="1">
      <c r="F51" s="727" t="s">
        <v>1434</v>
      </c>
      <c r="G51" s="728"/>
      <c r="H51" s="728"/>
      <c r="I51" s="728"/>
      <c r="J51" s="729"/>
      <c r="K51" s="464">
        <f>COUNTIFS(E:E,"1 Tier",F:F,"F",G:G,"F")</f>
        <v>0</v>
      </c>
      <c r="L51" s="465"/>
      <c r="S51" s="727" t="s">
        <v>1435</v>
      </c>
      <c r="T51" s="728"/>
      <c r="U51" s="728"/>
      <c r="V51" s="728"/>
      <c r="W51" s="729"/>
      <c r="X51" s="464">
        <f>COUNTIFS(R:R,"1 Tier",S:S,"F",T:T,"F")</f>
        <v>0</v>
      </c>
      <c r="Y51" s="465"/>
    </row>
    <row r="52" spans="2:25" ht="17.649999999999999" customHeight="1">
      <c r="F52" s="727" t="s">
        <v>1436</v>
      </c>
      <c r="G52" s="728"/>
      <c r="H52" s="728"/>
      <c r="I52" s="728"/>
      <c r="J52" s="729"/>
      <c r="K52" s="464">
        <f>K49+K50</f>
        <v>14</v>
      </c>
      <c r="L52" s="465"/>
      <c r="S52" s="727" t="s">
        <v>1437</v>
      </c>
      <c r="T52" s="728"/>
      <c r="U52" s="728"/>
      <c r="V52" s="728"/>
      <c r="W52" s="729"/>
      <c r="X52" s="464">
        <f>X49+X50</f>
        <v>17</v>
      </c>
      <c r="Y52" s="465"/>
    </row>
    <row r="53" spans="2:25" ht="14.1" customHeight="1">
      <c r="F53" s="41"/>
      <c r="G53" s="41"/>
      <c r="H53" s="41"/>
      <c r="I53" s="41"/>
      <c r="J53" s="41"/>
      <c r="K53" s="41"/>
      <c r="S53" s="41"/>
      <c r="T53" s="41"/>
      <c r="U53" s="41"/>
      <c r="V53" s="41"/>
      <c r="W53" s="41"/>
      <c r="X53" s="41"/>
    </row>
    <row r="54" spans="2:25" ht="15" customHeight="1">
      <c r="B54" s="404" t="s">
        <v>1185</v>
      </c>
      <c r="O54" s="404" t="s">
        <v>1185</v>
      </c>
    </row>
    <row r="55" spans="2:25" ht="37.5" customHeight="1">
      <c r="B55" s="733" t="s">
        <v>1438</v>
      </c>
      <c r="C55" s="734"/>
      <c r="D55" s="734"/>
      <c r="E55" s="466"/>
      <c r="F55" s="467"/>
      <c r="G55" s="32"/>
      <c r="O55" s="733" t="s">
        <v>1438</v>
      </c>
      <c r="P55" s="734"/>
      <c r="Q55" s="734"/>
      <c r="R55" s="466"/>
      <c r="S55" s="467"/>
      <c r="T55" s="32"/>
    </row>
    <row r="56" spans="2:25" ht="14.1" customHeight="1">
      <c r="B56" s="735" t="s">
        <v>1439</v>
      </c>
      <c r="C56" s="703"/>
      <c r="G56" s="32"/>
      <c r="O56" s="735" t="s">
        <v>1439</v>
      </c>
      <c r="P56" s="736"/>
      <c r="Q56" s="468"/>
      <c r="R56" s="468"/>
      <c r="S56" s="469"/>
      <c r="T56" s="32"/>
    </row>
    <row r="57" spans="2:25" ht="31.5" customHeight="1">
      <c r="B57" s="739" t="s">
        <v>1442</v>
      </c>
      <c r="C57" s="740"/>
      <c r="D57" s="740"/>
      <c r="E57" s="740"/>
      <c r="F57" s="741"/>
      <c r="G57" s="32"/>
      <c r="O57" s="739" t="s">
        <v>1442</v>
      </c>
      <c r="P57" s="740"/>
      <c r="Q57" s="740"/>
      <c r="R57" s="740"/>
      <c r="S57" s="741"/>
      <c r="T57" s="32"/>
    </row>
    <row r="58" spans="2:25" ht="15" customHeight="1">
      <c r="B58" s="742"/>
      <c r="C58" s="703"/>
      <c r="D58" s="703"/>
      <c r="E58" s="703"/>
      <c r="G58" s="32"/>
      <c r="O58" s="737"/>
      <c r="P58" s="738"/>
      <c r="Q58" s="738"/>
      <c r="R58" s="738"/>
      <c r="S58" s="470"/>
      <c r="T58" s="32"/>
    </row>
    <row r="59" spans="2:25" ht="15" customHeight="1">
      <c r="B59" s="104"/>
      <c r="C59" s="104"/>
      <c r="D59" s="104"/>
      <c r="E59" s="104"/>
      <c r="F59" s="104"/>
      <c r="O59" s="104"/>
      <c r="P59" s="104"/>
      <c r="Q59" s="104"/>
      <c r="R59" s="104"/>
      <c r="S59" s="104"/>
    </row>
    <row r="60" spans="2:25" ht="14.1" customHeight="1">
      <c r="B60" s="30"/>
      <c r="C60" s="41"/>
      <c r="D60" s="41"/>
      <c r="E60" s="41"/>
      <c r="F60" s="57"/>
      <c r="G60" s="32"/>
      <c r="O60" s="30"/>
      <c r="P60" s="41"/>
      <c r="Q60" s="41"/>
      <c r="R60" s="41"/>
      <c r="S60" s="57"/>
      <c r="T60" s="32"/>
    </row>
    <row r="61" spans="2:25" ht="14.1" customHeight="1">
      <c r="B61" s="32" t="s">
        <v>598</v>
      </c>
      <c r="C61" s="31"/>
      <c r="E61" s="31" t="s">
        <v>42</v>
      </c>
      <c r="F61" s="471">
        <v>45783</v>
      </c>
      <c r="G61" s="32"/>
      <c r="O61" s="32" t="s">
        <v>598</v>
      </c>
      <c r="P61" s="31" t="s">
        <v>45</v>
      </c>
      <c r="R61" s="31" t="s">
        <v>817</v>
      </c>
      <c r="S61" s="471">
        <v>45783</v>
      </c>
      <c r="T61" s="32"/>
    </row>
    <row r="62" spans="2:25" ht="15" customHeight="1">
      <c r="B62" s="33"/>
      <c r="G62" s="32"/>
      <c r="O62" s="33"/>
      <c r="T62" s="32"/>
    </row>
    <row r="63" spans="2:25">
      <c r="B63" s="41"/>
      <c r="C63" s="41"/>
      <c r="D63" s="41"/>
      <c r="E63" s="41"/>
      <c r="F63" s="41"/>
      <c r="O63" s="41"/>
      <c r="P63" s="41"/>
      <c r="Q63" s="41"/>
      <c r="R63" s="41"/>
      <c r="S63" s="41"/>
    </row>
  </sheetData>
  <mergeCells count="35">
    <mergeCell ref="F49:J49"/>
    <mergeCell ref="O55:Q55"/>
    <mergeCell ref="O56:P56"/>
    <mergeCell ref="O58:R58"/>
    <mergeCell ref="B57:F57"/>
    <mergeCell ref="B58:E58"/>
    <mergeCell ref="B56:C56"/>
    <mergeCell ref="B55:D55"/>
    <mergeCell ref="F52:J52"/>
    <mergeCell ref="F51:J51"/>
    <mergeCell ref="F50:J50"/>
    <mergeCell ref="O57:S57"/>
    <mergeCell ref="S49:W49"/>
    <mergeCell ref="S50:W50"/>
    <mergeCell ref="S51:W51"/>
    <mergeCell ref="S52:W52"/>
    <mergeCell ref="S48:W48"/>
    <mergeCell ref="B38:E38"/>
    <mergeCell ref="B39:E39"/>
    <mergeCell ref="B41:C41"/>
    <mergeCell ref="B43:E43"/>
    <mergeCell ref="B42:E42"/>
    <mergeCell ref="F48:J48"/>
    <mergeCell ref="B9:M9"/>
    <mergeCell ref="F11:G11"/>
    <mergeCell ref="F12:G12"/>
    <mergeCell ref="S11:T11"/>
    <mergeCell ref="S12:T12"/>
    <mergeCell ref="O9:Z9"/>
    <mergeCell ref="B4:E4"/>
    <mergeCell ref="B6:E6"/>
    <mergeCell ref="B8:M8"/>
    <mergeCell ref="O5:Q5"/>
    <mergeCell ref="O6:R6"/>
    <mergeCell ref="O8:Z8"/>
  </mergeCells>
  <conditionalFormatting sqref="F14:H36 J14:J36 S14:U36 W14:W36">
    <cfRule type="cellIs" dxfId="0" priority="1" operator="equal">
      <formula>"F"</formula>
    </cfRule>
  </conditionalFormatting>
  <dataValidations count="3">
    <dataValidation type="list" allowBlank="1" sqref="E14:E34 R14:R35" xr:uid="{00000000-0002-0000-1400-000000000000}">
      <formula1>"2 Tier,1 Tier,Other"</formula1>
    </dataValidation>
    <dataValidation type="list" allowBlank="1" sqref="J14:J36 S14:U36 W14:W36 F14:H36" xr:uid="{00000000-0002-0000-1400-000001000000}">
      <formula1>"C,F"</formula1>
    </dataValidation>
    <dataValidation type="list" allowBlank="1" sqref="M14:M34 Z14:Z35" xr:uid="{00000000-0002-0000-1400-000002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1"/>
  <sheetViews>
    <sheetView showRuler="0" zoomScaleNormal="100" workbookViewId="0">
      <selection sqref="A1:XFD1048576"/>
    </sheetView>
  </sheetViews>
  <sheetFormatPr defaultColWidth="13.7109375" defaultRowHeight="12.75"/>
  <cols>
    <col min="1" max="1" width="8.28515625" customWidth="1"/>
    <col min="2" max="2" width="78" customWidth="1"/>
    <col min="3" max="4" width="15.28515625" customWidth="1"/>
    <col min="5" max="5" width="9.5703125" customWidth="1"/>
    <col min="6" max="6" width="13" customWidth="1"/>
    <col min="7" max="7" width="6.7109375" customWidth="1"/>
    <col min="8" max="8" width="3.28515625" customWidth="1"/>
    <col min="9" max="9" width="12.7109375" customWidth="1"/>
    <col min="10" max="10" width="6.7109375" customWidth="1"/>
    <col min="11" max="11" width="10.7109375" customWidth="1"/>
    <col min="12" max="18" width="8.710937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25.9" customHeight="1">
      <c r="A4" s="121"/>
      <c r="B4" s="122"/>
      <c r="C4" s="122"/>
      <c r="D4" s="122"/>
      <c r="E4" s="37"/>
      <c r="F4" s="37"/>
      <c r="G4" s="37"/>
      <c r="H4" s="37"/>
      <c r="I4" s="37"/>
      <c r="J4" s="37"/>
      <c r="K4" s="37"/>
    </row>
    <row r="5" spans="1:11" ht="18.399999999999999" customHeight="1"/>
    <row r="6" spans="1:11" ht="22.5" customHeight="1">
      <c r="A6" s="488" t="s">
        <v>2</v>
      </c>
      <c r="B6" s="38"/>
      <c r="C6" s="32"/>
    </row>
    <row r="7" spans="1:11" ht="23.25" customHeight="1">
      <c r="A7" s="489" t="s">
        <v>149</v>
      </c>
      <c r="B7" s="39"/>
      <c r="C7" s="123"/>
    </row>
    <row r="8" spans="1:11" ht="14.1" customHeight="1">
      <c r="A8" s="41"/>
      <c r="B8" s="41"/>
    </row>
    <row r="9" spans="1:11" ht="15" customHeight="1"/>
    <row r="10" spans="1:11" ht="17.649999999999999" customHeight="1">
      <c r="A10" s="2" t="s">
        <v>4</v>
      </c>
      <c r="B10" s="3" t="s">
        <v>5</v>
      </c>
      <c r="C10" s="4" t="s">
        <v>6</v>
      </c>
      <c r="D10" s="5" t="s">
        <v>7</v>
      </c>
      <c r="E10" s="103"/>
      <c r="F10" s="652" t="s">
        <v>8</v>
      </c>
      <c r="G10" s="653"/>
      <c r="H10" s="43"/>
      <c r="I10" s="652" t="s">
        <v>9</v>
      </c>
      <c r="J10" s="653"/>
      <c r="K10" s="32"/>
    </row>
    <row r="11" spans="1:11" ht="17.649999999999999" customHeight="1">
      <c r="A11" s="6" t="s">
        <v>150</v>
      </c>
      <c r="B11" s="44"/>
      <c r="C11" s="45"/>
      <c r="D11" s="7" t="s">
        <v>151</v>
      </c>
      <c r="E11" s="103"/>
      <c r="F11" s="654"/>
      <c r="G11" s="655"/>
      <c r="H11" s="43"/>
      <c r="I11" s="654"/>
      <c r="J11" s="655"/>
      <c r="K11" s="32"/>
    </row>
    <row r="12" spans="1:11" ht="18.399999999999999" customHeight="1">
      <c r="A12" s="46"/>
      <c r="B12" s="47"/>
      <c r="C12" s="48"/>
      <c r="D12" s="49"/>
      <c r="E12" s="103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32"/>
    </row>
    <row r="13" spans="1:11" ht="15" customHeight="1">
      <c r="A13" s="104"/>
      <c r="B13" s="105"/>
      <c r="C13" s="104"/>
      <c r="D13" s="104"/>
      <c r="F13" s="41"/>
      <c r="G13" s="41"/>
      <c r="I13" s="41"/>
      <c r="J13" s="41"/>
    </row>
    <row r="14" spans="1:11" ht="18.399999999999999" customHeight="1" thickBot="1">
      <c r="A14" s="51"/>
      <c r="B14" s="10" t="s">
        <v>152</v>
      </c>
      <c r="C14" s="52"/>
      <c r="D14" s="53"/>
      <c r="E14" s="107"/>
    </row>
    <row r="15" spans="1:11" ht="17.649999999999999" customHeight="1" thickBot="1">
      <c r="A15" s="86" t="s">
        <v>153</v>
      </c>
      <c r="B15" s="111" t="s">
        <v>154</v>
      </c>
      <c r="C15" s="112" t="s">
        <v>24</v>
      </c>
      <c r="D15" s="113" t="s">
        <v>155</v>
      </c>
      <c r="E15" s="544"/>
      <c r="F15" s="547">
        <v>2690305</v>
      </c>
      <c r="G15" s="548" t="s">
        <v>21</v>
      </c>
      <c r="H15" s="545"/>
      <c r="I15" s="547">
        <v>2713598</v>
      </c>
      <c r="J15" s="548" t="s">
        <v>21</v>
      </c>
      <c r="K15" s="31"/>
    </row>
    <row r="16" spans="1:11" ht="15" customHeight="1" thickBot="1">
      <c r="A16" s="104"/>
      <c r="B16" s="105"/>
      <c r="C16" s="104"/>
      <c r="D16" s="104"/>
      <c r="F16" s="31"/>
      <c r="G16" s="31"/>
      <c r="I16" s="31"/>
      <c r="J16" s="31"/>
    </row>
    <row r="17" spans="1:11" ht="18.399999999999999" customHeight="1" thickBot="1">
      <c r="A17" s="51"/>
      <c r="B17" s="10" t="s">
        <v>156</v>
      </c>
      <c r="C17" s="52"/>
      <c r="D17" s="53"/>
      <c r="E17" s="107"/>
    </row>
    <row r="18" spans="1:11" ht="14.1" customHeight="1">
      <c r="A18" s="114" t="s">
        <v>157</v>
      </c>
      <c r="B18" s="82" t="s">
        <v>158</v>
      </c>
      <c r="C18" s="73" t="s">
        <v>24</v>
      </c>
      <c r="D18" s="14" t="s">
        <v>19</v>
      </c>
      <c r="E18" s="32"/>
      <c r="F18" s="538">
        <v>18</v>
      </c>
      <c r="G18" s="539" t="s">
        <v>159</v>
      </c>
      <c r="H18" s="31"/>
      <c r="I18" s="538">
        <v>105</v>
      </c>
      <c r="J18" s="539" t="s">
        <v>160</v>
      </c>
      <c r="K18" s="31"/>
    </row>
    <row r="19" spans="1:11" ht="14.1" customHeight="1">
      <c r="A19" s="65" t="s">
        <v>161</v>
      </c>
      <c r="B19" s="19" t="s">
        <v>162</v>
      </c>
      <c r="C19" s="66" t="s">
        <v>24</v>
      </c>
      <c r="D19" s="67" t="s">
        <v>19</v>
      </c>
      <c r="E19" s="32"/>
      <c r="F19" s="540">
        <v>10</v>
      </c>
      <c r="G19" s="541" t="s">
        <v>159</v>
      </c>
      <c r="H19" s="31"/>
      <c r="I19" s="540">
        <v>52</v>
      </c>
      <c r="J19" s="541" t="s">
        <v>160</v>
      </c>
      <c r="K19" s="31"/>
    </row>
    <row r="20" spans="1:11" ht="14.1" customHeight="1">
      <c r="A20" s="65" t="s">
        <v>163</v>
      </c>
      <c r="B20" s="19" t="s">
        <v>164</v>
      </c>
      <c r="C20" s="66" t="s">
        <v>24</v>
      </c>
      <c r="D20" s="67" t="s">
        <v>19</v>
      </c>
      <c r="E20" s="32"/>
      <c r="F20" s="540">
        <v>2</v>
      </c>
      <c r="G20" s="541" t="s">
        <v>159</v>
      </c>
      <c r="H20" s="31"/>
      <c r="I20" s="540">
        <v>17</v>
      </c>
      <c r="J20" s="541" t="s">
        <v>160</v>
      </c>
      <c r="K20" s="31"/>
    </row>
    <row r="21" spans="1:11" ht="14.1" customHeight="1">
      <c r="A21" s="65" t="s">
        <v>165</v>
      </c>
      <c r="B21" s="19" t="s">
        <v>166</v>
      </c>
      <c r="C21" s="66" t="s">
        <v>24</v>
      </c>
      <c r="D21" s="67" t="s">
        <v>19</v>
      </c>
      <c r="E21" s="32"/>
      <c r="F21" s="540">
        <v>3</v>
      </c>
      <c r="G21" s="541" t="s">
        <v>159</v>
      </c>
      <c r="H21" s="31"/>
      <c r="I21" s="540">
        <v>31</v>
      </c>
      <c r="J21" s="541" t="s">
        <v>160</v>
      </c>
      <c r="K21" s="31"/>
    </row>
    <row r="22" spans="1:11" ht="15" customHeight="1" thickBot="1">
      <c r="A22" s="115" t="s">
        <v>167</v>
      </c>
      <c r="B22" s="84" t="s">
        <v>168</v>
      </c>
      <c r="C22" s="80" t="s">
        <v>24</v>
      </c>
      <c r="D22" s="81" t="s">
        <v>19</v>
      </c>
      <c r="E22" s="101"/>
      <c r="F22" s="542">
        <v>1</v>
      </c>
      <c r="G22" s="543" t="s">
        <v>159</v>
      </c>
      <c r="H22" s="31"/>
      <c r="I22" s="542">
        <v>17</v>
      </c>
      <c r="J22" s="543" t="s">
        <v>160</v>
      </c>
      <c r="K22" s="31"/>
    </row>
    <row r="23" spans="1:11" ht="15" customHeight="1" thickBot="1">
      <c r="A23" s="124"/>
      <c r="B23" s="104"/>
      <c r="C23" s="71"/>
      <c r="D23" s="71"/>
      <c r="F23" s="31"/>
      <c r="G23" s="31"/>
      <c r="I23" s="31"/>
      <c r="J23" s="31"/>
    </row>
    <row r="24" spans="1:11" ht="18.399999999999999" customHeight="1" thickBot="1">
      <c r="A24" s="125"/>
      <c r="B24" s="10" t="s">
        <v>169</v>
      </c>
      <c r="C24" s="52"/>
      <c r="D24" s="53"/>
      <c r="E24" s="107"/>
    </row>
    <row r="25" spans="1:11" ht="14.1" customHeight="1">
      <c r="A25" s="114" t="s">
        <v>170</v>
      </c>
      <c r="B25" s="82" t="s">
        <v>158</v>
      </c>
      <c r="C25" s="73" t="s">
        <v>24</v>
      </c>
      <c r="D25" s="14" t="s">
        <v>19</v>
      </c>
      <c r="E25" s="32"/>
      <c r="F25" s="538">
        <v>49</v>
      </c>
      <c r="G25" s="539" t="s">
        <v>159</v>
      </c>
      <c r="H25" s="31"/>
      <c r="I25" s="538">
        <v>76</v>
      </c>
      <c r="J25" s="539" t="s">
        <v>160</v>
      </c>
      <c r="K25" s="31"/>
    </row>
    <row r="26" spans="1:11" ht="14.1" customHeight="1">
      <c r="A26" s="65" t="s">
        <v>171</v>
      </c>
      <c r="B26" s="19" t="s">
        <v>172</v>
      </c>
      <c r="C26" s="20" t="s">
        <v>24</v>
      </c>
      <c r="D26" s="21" t="s">
        <v>19</v>
      </c>
      <c r="E26" s="32"/>
      <c r="F26" s="540">
        <v>265</v>
      </c>
      <c r="G26" s="541" t="s">
        <v>159</v>
      </c>
      <c r="H26" s="31"/>
      <c r="I26" s="540">
        <v>310</v>
      </c>
      <c r="J26" s="541" t="s">
        <v>160</v>
      </c>
      <c r="K26" s="31"/>
    </row>
    <row r="27" spans="1:11" ht="14.1" customHeight="1">
      <c r="A27" s="65" t="s">
        <v>173</v>
      </c>
      <c r="B27" s="19" t="s">
        <v>174</v>
      </c>
      <c r="C27" s="20" t="s">
        <v>24</v>
      </c>
      <c r="D27" s="21" t="s">
        <v>19</v>
      </c>
      <c r="E27" s="32"/>
      <c r="F27" s="540">
        <v>262</v>
      </c>
      <c r="G27" s="541" t="s">
        <v>175</v>
      </c>
      <c r="H27" s="31"/>
      <c r="I27" s="540">
        <v>310</v>
      </c>
      <c r="J27" s="541" t="s">
        <v>160</v>
      </c>
      <c r="K27" s="31"/>
    </row>
    <row r="28" spans="1:11" ht="14.1" customHeight="1">
      <c r="A28" s="65" t="s">
        <v>176</v>
      </c>
      <c r="B28" s="19" t="s">
        <v>177</v>
      </c>
      <c r="C28" s="66" t="s">
        <v>24</v>
      </c>
      <c r="D28" s="67" t="s">
        <v>19</v>
      </c>
      <c r="E28" s="32"/>
      <c r="F28" s="540">
        <v>2</v>
      </c>
      <c r="G28" s="541" t="s">
        <v>159</v>
      </c>
      <c r="H28" s="31"/>
      <c r="I28" s="540">
        <v>5</v>
      </c>
      <c r="J28" s="541" t="s">
        <v>160</v>
      </c>
      <c r="K28" s="31"/>
    </row>
    <row r="29" spans="1:11" ht="14.1" customHeight="1">
      <c r="A29" s="65" t="s">
        <v>178</v>
      </c>
      <c r="B29" s="19" t="s">
        <v>179</v>
      </c>
      <c r="C29" s="66" t="s">
        <v>24</v>
      </c>
      <c r="D29" s="67" t="s">
        <v>19</v>
      </c>
      <c r="E29" s="32"/>
      <c r="F29" s="540">
        <v>2</v>
      </c>
      <c r="G29" s="541" t="s">
        <v>159</v>
      </c>
      <c r="H29" s="31"/>
      <c r="I29" s="540">
        <v>5</v>
      </c>
      <c r="J29" s="541" t="s">
        <v>160</v>
      </c>
      <c r="K29" s="31"/>
    </row>
    <row r="30" spans="1:11" ht="14.1" customHeight="1">
      <c r="A30" s="65" t="s">
        <v>180</v>
      </c>
      <c r="B30" s="19" t="s">
        <v>181</v>
      </c>
      <c r="C30" s="66" t="s">
        <v>24</v>
      </c>
      <c r="D30" s="67" t="s">
        <v>19</v>
      </c>
      <c r="E30" s="32"/>
      <c r="F30" s="540">
        <v>37</v>
      </c>
      <c r="G30" s="541" t="s">
        <v>159</v>
      </c>
      <c r="H30" s="31"/>
      <c r="I30" s="540">
        <v>55</v>
      </c>
      <c r="J30" s="541" t="s">
        <v>160</v>
      </c>
      <c r="K30" s="31"/>
    </row>
    <row r="31" spans="1:11" ht="14.1" customHeight="1">
      <c r="A31" s="65" t="s">
        <v>182</v>
      </c>
      <c r="B31" s="19" t="s">
        <v>183</v>
      </c>
      <c r="C31" s="66" t="s">
        <v>24</v>
      </c>
      <c r="D31" s="67" t="s">
        <v>19</v>
      </c>
      <c r="E31" s="32"/>
      <c r="F31" s="540">
        <v>39</v>
      </c>
      <c r="G31" s="541" t="s">
        <v>159</v>
      </c>
      <c r="H31" s="31"/>
      <c r="I31" s="540">
        <v>65</v>
      </c>
      <c r="J31" s="541" t="s">
        <v>160</v>
      </c>
      <c r="K31" s="31"/>
    </row>
    <row r="32" spans="1:11" ht="14.1" customHeight="1">
      <c r="A32" s="65" t="s">
        <v>184</v>
      </c>
      <c r="B32" s="19" t="s">
        <v>185</v>
      </c>
      <c r="C32" s="66" t="s">
        <v>24</v>
      </c>
      <c r="D32" s="67" t="s">
        <v>19</v>
      </c>
      <c r="E32" s="32"/>
      <c r="F32" s="540">
        <v>6</v>
      </c>
      <c r="G32" s="541" t="s">
        <v>159</v>
      </c>
      <c r="H32" s="31"/>
      <c r="I32" s="540">
        <v>5</v>
      </c>
      <c r="J32" s="541" t="s">
        <v>160</v>
      </c>
      <c r="K32" s="31"/>
    </row>
    <row r="33" spans="1:11" ht="14.1" customHeight="1">
      <c r="A33" s="65" t="s">
        <v>186</v>
      </c>
      <c r="B33" s="19" t="s">
        <v>187</v>
      </c>
      <c r="C33" s="66" t="s">
        <v>24</v>
      </c>
      <c r="D33" s="67" t="s">
        <v>19</v>
      </c>
      <c r="E33" s="32"/>
      <c r="F33" s="540">
        <v>6</v>
      </c>
      <c r="G33" s="541" t="s">
        <v>159</v>
      </c>
      <c r="H33" s="31"/>
      <c r="I33" s="540">
        <v>5</v>
      </c>
      <c r="J33" s="541" t="s">
        <v>160</v>
      </c>
      <c r="K33" s="31"/>
    </row>
    <row r="34" spans="1:11" ht="14.1" customHeight="1">
      <c r="A34" s="65" t="s">
        <v>188</v>
      </c>
      <c r="B34" s="19" t="s">
        <v>189</v>
      </c>
      <c r="C34" s="20" t="s">
        <v>24</v>
      </c>
      <c r="D34" s="21" t="s">
        <v>19</v>
      </c>
      <c r="E34" s="32"/>
      <c r="F34" s="540">
        <v>7</v>
      </c>
      <c r="G34" s="541" t="s">
        <v>159</v>
      </c>
      <c r="H34" s="31"/>
      <c r="I34" s="540">
        <v>19</v>
      </c>
      <c r="J34" s="541" t="s">
        <v>160</v>
      </c>
      <c r="K34" s="31"/>
    </row>
    <row r="35" spans="1:11" ht="15" customHeight="1" thickBot="1">
      <c r="A35" s="69" t="s">
        <v>190</v>
      </c>
      <c r="B35" s="84" t="s">
        <v>162</v>
      </c>
      <c r="C35" s="80" t="s">
        <v>24</v>
      </c>
      <c r="D35" s="81" t="s">
        <v>19</v>
      </c>
      <c r="E35" s="32"/>
      <c r="F35" s="542">
        <v>46</v>
      </c>
      <c r="G35" s="543" t="s">
        <v>159</v>
      </c>
      <c r="H35" s="31"/>
      <c r="I35" s="542">
        <v>65</v>
      </c>
      <c r="J35" s="543" t="s">
        <v>160</v>
      </c>
      <c r="K35" s="31"/>
    </row>
    <row r="36" spans="1:11" ht="15" customHeight="1" thickBot="1">
      <c r="A36" s="71"/>
      <c r="B36" s="126"/>
      <c r="C36" s="71"/>
      <c r="D36" s="71"/>
      <c r="F36" s="31"/>
      <c r="G36" s="31"/>
      <c r="I36" s="31"/>
      <c r="J36" s="31"/>
    </row>
    <row r="37" spans="1:11" ht="18.399999999999999" customHeight="1" thickBot="1">
      <c r="A37" s="51"/>
      <c r="B37" s="10" t="s">
        <v>191</v>
      </c>
      <c r="C37" s="52"/>
      <c r="D37" s="53"/>
      <c r="E37" s="107"/>
    </row>
    <row r="38" spans="1:11" ht="15" customHeight="1" thickBot="1">
      <c r="A38" s="127"/>
      <c r="B38" s="116" t="s">
        <v>192</v>
      </c>
      <c r="C38" s="128"/>
      <c r="D38" s="129"/>
      <c r="E38" s="32"/>
    </row>
    <row r="39" spans="1:11" ht="14.1" customHeight="1">
      <c r="A39" s="11" t="s">
        <v>193</v>
      </c>
      <c r="B39" s="82" t="s">
        <v>194</v>
      </c>
      <c r="C39" s="73" t="s">
        <v>24</v>
      </c>
      <c r="D39" s="14" t="s">
        <v>19</v>
      </c>
      <c r="E39" s="32"/>
      <c r="F39" s="538">
        <v>172</v>
      </c>
      <c r="G39" s="539" t="s">
        <v>20</v>
      </c>
      <c r="H39" s="31"/>
      <c r="I39" s="538">
        <v>204</v>
      </c>
      <c r="J39" s="539" t="s">
        <v>160</v>
      </c>
      <c r="K39" s="31"/>
    </row>
    <row r="40" spans="1:11" ht="14.1" customHeight="1">
      <c r="A40" s="18" t="s">
        <v>195</v>
      </c>
      <c r="B40" s="83" t="s">
        <v>196</v>
      </c>
      <c r="C40" s="20" t="s">
        <v>24</v>
      </c>
      <c r="D40" s="21" t="s">
        <v>19</v>
      </c>
      <c r="E40" s="32"/>
      <c r="F40" s="540">
        <v>142</v>
      </c>
      <c r="G40" s="541" t="s">
        <v>20</v>
      </c>
      <c r="H40" s="31"/>
      <c r="I40" s="540">
        <v>147</v>
      </c>
      <c r="J40" s="541" t="s">
        <v>160</v>
      </c>
      <c r="K40" s="31"/>
    </row>
    <row r="41" spans="1:11" ht="14.1" customHeight="1">
      <c r="A41" s="18" t="s">
        <v>197</v>
      </c>
      <c r="B41" s="83" t="s">
        <v>198</v>
      </c>
      <c r="C41" s="20" t="s">
        <v>24</v>
      </c>
      <c r="D41" s="21" t="s">
        <v>29</v>
      </c>
      <c r="E41" s="32"/>
      <c r="F41" s="549">
        <f>+F39+F40</f>
        <v>314</v>
      </c>
      <c r="G41" s="541" t="s">
        <v>20</v>
      </c>
      <c r="H41" s="31"/>
      <c r="I41" s="549">
        <f>+I39+I40</f>
        <v>351</v>
      </c>
      <c r="J41" s="541" t="s">
        <v>160</v>
      </c>
      <c r="K41" s="31"/>
    </row>
    <row r="42" spans="1:11" ht="15" customHeight="1" thickBot="1">
      <c r="A42" s="24" t="s">
        <v>199</v>
      </c>
      <c r="B42" s="84" t="s">
        <v>200</v>
      </c>
      <c r="C42" s="80" t="s">
        <v>24</v>
      </c>
      <c r="D42" s="81" t="s">
        <v>19</v>
      </c>
      <c r="E42" s="32"/>
      <c r="F42" s="542">
        <v>269</v>
      </c>
      <c r="G42" s="543" t="s">
        <v>20</v>
      </c>
      <c r="H42" s="31"/>
      <c r="I42" s="542">
        <v>294</v>
      </c>
      <c r="J42" s="543" t="s">
        <v>160</v>
      </c>
      <c r="K42" s="31"/>
    </row>
    <row r="43" spans="1:11" ht="15" customHeight="1" thickBot="1">
      <c r="A43" s="127"/>
      <c r="B43" s="116" t="s">
        <v>201</v>
      </c>
      <c r="C43" s="130"/>
      <c r="D43" s="131"/>
      <c r="E43" s="32"/>
      <c r="F43" s="31"/>
      <c r="G43" s="31"/>
      <c r="I43" s="31"/>
      <c r="J43" s="31"/>
    </row>
    <row r="44" spans="1:11" ht="14.1" customHeight="1">
      <c r="A44" s="72" t="s">
        <v>202</v>
      </c>
      <c r="B44" s="12" t="s">
        <v>203</v>
      </c>
      <c r="C44" s="59" t="s">
        <v>24</v>
      </c>
      <c r="D44" s="60" t="s">
        <v>19</v>
      </c>
      <c r="E44" s="32"/>
      <c r="F44" s="538">
        <v>242</v>
      </c>
      <c r="G44" s="539" t="s">
        <v>20</v>
      </c>
      <c r="H44" s="31"/>
      <c r="I44" s="538">
        <v>246</v>
      </c>
      <c r="J44" s="539" t="s">
        <v>160</v>
      </c>
      <c r="K44" s="31"/>
    </row>
    <row r="45" spans="1:11" ht="15" customHeight="1" thickBot="1">
      <c r="A45" s="79" t="s">
        <v>204</v>
      </c>
      <c r="B45" s="25" t="s">
        <v>205</v>
      </c>
      <c r="C45" s="26" t="s">
        <v>24</v>
      </c>
      <c r="D45" s="27" t="s">
        <v>29</v>
      </c>
      <c r="E45" s="32"/>
      <c r="F45" s="550">
        <f>F41-F44</f>
        <v>72</v>
      </c>
      <c r="G45" s="543" t="s">
        <v>20</v>
      </c>
      <c r="H45" s="31"/>
      <c r="I45" s="550">
        <f>I41-I44</f>
        <v>105</v>
      </c>
      <c r="J45" s="543" t="s">
        <v>160</v>
      </c>
      <c r="K45" s="31"/>
    </row>
    <row r="46" spans="1:11" ht="15" customHeight="1" thickBot="1">
      <c r="A46" s="127"/>
      <c r="B46" s="116" t="s">
        <v>206</v>
      </c>
      <c r="C46" s="130"/>
      <c r="D46" s="131"/>
      <c r="E46" s="32"/>
      <c r="F46" s="31"/>
      <c r="G46" s="31"/>
      <c r="I46" s="31"/>
      <c r="J46" s="31"/>
    </row>
    <row r="47" spans="1:11" ht="14.1" customHeight="1">
      <c r="A47" s="72" t="s">
        <v>207</v>
      </c>
      <c r="B47" s="12" t="s">
        <v>208</v>
      </c>
      <c r="C47" s="59" t="s">
        <v>24</v>
      </c>
      <c r="D47" s="60" t="s">
        <v>19</v>
      </c>
      <c r="E47" s="32"/>
      <c r="F47" s="538">
        <v>48</v>
      </c>
      <c r="G47" s="539" t="s">
        <v>20</v>
      </c>
      <c r="H47" s="31"/>
      <c r="I47" s="538">
        <v>10</v>
      </c>
      <c r="J47" s="539" t="s">
        <v>160</v>
      </c>
      <c r="K47" s="31"/>
    </row>
    <row r="48" spans="1:11" ht="14.1" customHeight="1">
      <c r="A48" s="76" t="s">
        <v>209</v>
      </c>
      <c r="B48" s="19" t="s">
        <v>210</v>
      </c>
      <c r="C48" s="66" t="s">
        <v>24</v>
      </c>
      <c r="D48" s="67" t="s">
        <v>19</v>
      </c>
      <c r="E48" s="32"/>
      <c r="F48" s="540">
        <v>2</v>
      </c>
      <c r="G48" s="541" t="s">
        <v>20</v>
      </c>
      <c r="H48" s="31"/>
      <c r="I48" s="540">
        <v>2</v>
      </c>
      <c r="J48" s="541" t="s">
        <v>160</v>
      </c>
      <c r="K48" s="31"/>
    </row>
    <row r="49" spans="1:11" ht="15" customHeight="1" thickBot="1">
      <c r="A49" s="79" t="s">
        <v>211</v>
      </c>
      <c r="B49" s="25" t="s">
        <v>212</v>
      </c>
      <c r="C49" s="26" t="s">
        <v>24</v>
      </c>
      <c r="D49" s="27" t="s">
        <v>19</v>
      </c>
      <c r="E49" s="32"/>
      <c r="F49" s="542">
        <v>34</v>
      </c>
      <c r="G49" s="543" t="s">
        <v>20</v>
      </c>
      <c r="H49" s="31"/>
      <c r="I49" s="542">
        <v>49</v>
      </c>
      <c r="J49" s="543" t="s">
        <v>160</v>
      </c>
      <c r="K49" s="31"/>
    </row>
    <row r="50" spans="1:11" ht="14.1" customHeight="1" thickBot="1">
      <c r="A50" s="104"/>
      <c r="B50" s="104"/>
      <c r="C50" s="104"/>
      <c r="D50" s="104"/>
      <c r="F50" s="31"/>
      <c r="G50" s="31"/>
      <c r="I50" s="31"/>
      <c r="J50" s="31"/>
    </row>
    <row r="51" spans="1:11" ht="18.399999999999999" customHeight="1" thickBot="1">
      <c r="A51" s="51"/>
      <c r="B51" s="10" t="s">
        <v>213</v>
      </c>
      <c r="C51" s="52"/>
      <c r="D51" s="53"/>
      <c r="E51" s="107"/>
    </row>
    <row r="52" spans="1:11" ht="29.1" customHeight="1" thickBot="1">
      <c r="A52" s="117" t="s">
        <v>214</v>
      </c>
      <c r="B52" s="118" t="s">
        <v>215</v>
      </c>
      <c r="C52" s="119" t="s">
        <v>28</v>
      </c>
      <c r="D52" s="120" t="s">
        <v>19</v>
      </c>
      <c r="E52" s="132"/>
      <c r="F52" s="551">
        <v>4</v>
      </c>
      <c r="G52" s="552" t="s">
        <v>20</v>
      </c>
      <c r="H52" s="546"/>
      <c r="I52" s="551">
        <v>4</v>
      </c>
      <c r="J52" s="552" t="s">
        <v>175</v>
      </c>
      <c r="K52" s="546"/>
    </row>
    <row r="53" spans="1:11" ht="14.1" customHeight="1">
      <c r="A53" s="41"/>
      <c r="B53" s="41"/>
      <c r="C53" s="41"/>
      <c r="D53" s="41"/>
      <c r="F53" s="31"/>
      <c r="G53" s="31"/>
      <c r="I53" s="31"/>
      <c r="J53" s="31"/>
    </row>
    <row r="54" spans="1:11" ht="14.1" customHeight="1"/>
    <row r="55" spans="1:11" ht="15" customHeight="1" thickBot="1"/>
    <row r="56" spans="1:11" ht="16.899999999999999" customHeight="1">
      <c r="A56" s="508" t="s">
        <v>147</v>
      </c>
      <c r="B56" s="501"/>
      <c r="C56" s="509" t="s">
        <v>42</v>
      </c>
      <c r="D56" s="509"/>
      <c r="E56" s="509"/>
      <c r="F56" s="511"/>
      <c r="G56" s="31"/>
    </row>
    <row r="57" spans="1:11" ht="14.1" customHeight="1">
      <c r="A57" s="512"/>
      <c r="F57" s="504"/>
      <c r="G57" s="31"/>
    </row>
    <row r="58" spans="1:11" ht="14.1" customHeight="1">
      <c r="A58" s="512" t="s">
        <v>43</v>
      </c>
      <c r="C58" s="513" t="s">
        <v>42</v>
      </c>
      <c r="F58" s="504"/>
      <c r="G58" s="31"/>
    </row>
    <row r="59" spans="1:11" ht="14.1" customHeight="1">
      <c r="A59" s="512"/>
      <c r="F59" s="504"/>
      <c r="G59" s="31"/>
    </row>
    <row r="60" spans="1:11" ht="15" customHeight="1" thickBot="1">
      <c r="A60" s="514" t="s">
        <v>148</v>
      </c>
      <c r="B60" s="515"/>
      <c r="C60" s="515" t="s">
        <v>42</v>
      </c>
      <c r="D60" s="516">
        <v>45783</v>
      </c>
      <c r="E60" s="506"/>
      <c r="F60" s="507"/>
      <c r="G60" s="31"/>
    </row>
    <row r="61" spans="1:11" ht="14.1" customHeight="1">
      <c r="A61" s="31"/>
      <c r="B61" s="31"/>
      <c r="C61" s="31"/>
      <c r="D61" s="31"/>
      <c r="E61" s="31"/>
      <c r="F61" s="31"/>
    </row>
    <row r="62" spans="1:11" ht="14.1" customHeight="1"/>
    <row r="63" spans="1:11" ht="14.1" customHeight="1"/>
    <row r="64" spans="1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</sheetData>
  <mergeCells count="2">
    <mergeCell ref="I10:J11"/>
    <mergeCell ref="F10:G11"/>
  </mergeCells>
  <conditionalFormatting sqref="M1:N5 M62:N1048576 P62:Q1048576">
    <cfRule type="containsText" dxfId="4" priority="2" operator="containsText" text="=&quot;Y&quot;">
      <formula>NOT(ISERROR(SEARCH("Y", M1)))</formula>
    </cfRule>
  </conditionalFormatting>
  <conditionalFormatting sqref="P1:Q5">
    <cfRule type="containsText" dxfId="3" priority="1" operator="containsText" text="=&quot;Y&quot;">
      <formula>NOT(ISERROR(SEARCH("Y", P1)))</formula>
    </cfRule>
  </conditionalFormatting>
  <dataValidations count="1">
    <dataValidation type="list" allowBlank="1" sqref="J39:J42 J44:J45 J47:J49 J18:J22 G39:G42 G44:G45 G47:G49 G25:G35 G52 G18:G22 J15 J52 J25:J35 G15" xr:uid="{00000000-0002-0000-02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"/>
  <sheetViews>
    <sheetView showRuler="0" zoomScaleNormal="100" workbookViewId="0">
      <selection sqref="A1:XFD1048576"/>
    </sheetView>
  </sheetViews>
  <sheetFormatPr defaultColWidth="13.7109375" defaultRowHeight="12.75"/>
  <cols>
    <col min="1" max="1" width="10.7109375" customWidth="1"/>
    <col min="2" max="2" width="73.5703125" customWidth="1"/>
    <col min="3" max="4" width="13" customWidth="1"/>
    <col min="5" max="5" width="9.5703125" customWidth="1"/>
    <col min="6" max="6" width="14.28515625" customWidth="1"/>
    <col min="7" max="7" width="7.28515625" customWidth="1"/>
    <col min="8" max="8" width="4.28515625" customWidth="1"/>
    <col min="9" max="9" width="13" customWidth="1"/>
    <col min="10" max="10" width="7.7109375" customWidth="1"/>
    <col min="11" max="11" width="9.570312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16.899999999999999" customHeight="1">
      <c r="A4" s="121"/>
      <c r="B4" s="36"/>
      <c r="C4" s="36"/>
      <c r="D4" s="36"/>
      <c r="E4" s="37"/>
      <c r="F4" s="37"/>
      <c r="G4" s="37"/>
      <c r="H4" s="37"/>
      <c r="I4" s="37"/>
      <c r="J4" s="37"/>
      <c r="K4" s="37"/>
    </row>
    <row r="5" spans="1:11" ht="18.399999999999999" customHeight="1"/>
    <row r="6" spans="1:11" ht="22.5" customHeight="1">
      <c r="A6" s="488" t="s">
        <v>2</v>
      </c>
      <c r="B6" s="38"/>
      <c r="C6" s="32"/>
    </row>
    <row r="7" spans="1:11" ht="23.25" customHeight="1">
      <c r="A7" s="489" t="s">
        <v>216</v>
      </c>
      <c r="B7" s="39"/>
      <c r="C7" s="123"/>
    </row>
    <row r="8" spans="1:11" ht="14.1" customHeight="1">
      <c r="A8" s="41"/>
      <c r="B8" s="41"/>
    </row>
    <row r="9" spans="1:11" ht="14.1" customHeight="1"/>
    <row r="10" spans="1:11" ht="17.649999999999999" customHeight="1">
      <c r="A10" s="2" t="s">
        <v>4</v>
      </c>
      <c r="B10" s="3" t="s">
        <v>5</v>
      </c>
      <c r="C10" s="4" t="s">
        <v>6</v>
      </c>
      <c r="D10" s="5" t="s">
        <v>7</v>
      </c>
      <c r="E10" s="103"/>
      <c r="F10" s="652" t="s">
        <v>8</v>
      </c>
      <c r="G10" s="653"/>
      <c r="H10" s="43"/>
      <c r="I10" s="652" t="s">
        <v>9</v>
      </c>
      <c r="J10" s="653"/>
      <c r="K10" s="32"/>
    </row>
    <row r="11" spans="1:11" ht="17.649999999999999" customHeight="1">
      <c r="A11" s="6" t="s">
        <v>10</v>
      </c>
      <c r="B11" s="44"/>
      <c r="C11" s="45"/>
      <c r="D11" s="7" t="s">
        <v>11</v>
      </c>
      <c r="E11" s="103"/>
      <c r="F11" s="654"/>
      <c r="G11" s="655"/>
      <c r="H11" s="43"/>
      <c r="I11" s="654"/>
      <c r="J11" s="655"/>
      <c r="K11" s="32"/>
    </row>
    <row r="12" spans="1:11" ht="23.25" customHeight="1">
      <c r="A12" s="46"/>
      <c r="B12" s="47"/>
      <c r="C12" s="48"/>
      <c r="D12" s="49"/>
      <c r="E12" s="103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32"/>
    </row>
    <row r="13" spans="1:11" ht="15" customHeight="1">
      <c r="A13" s="104"/>
      <c r="B13" s="105"/>
      <c r="C13" s="104"/>
      <c r="D13" s="104"/>
      <c r="F13" s="41"/>
      <c r="G13" s="41"/>
      <c r="I13" s="41"/>
      <c r="J13" s="41"/>
    </row>
    <row r="14" spans="1:11" ht="17.649999999999999" customHeight="1">
      <c r="A14" s="151"/>
      <c r="B14" s="133" t="s">
        <v>152</v>
      </c>
      <c r="C14" s="152"/>
      <c r="D14" s="153"/>
      <c r="E14" s="107"/>
    </row>
    <row r="15" spans="1:11" ht="17.649999999999999" customHeight="1">
      <c r="A15" s="151"/>
      <c r="B15" s="133" t="s">
        <v>217</v>
      </c>
      <c r="C15" s="152"/>
      <c r="D15" s="153"/>
      <c r="E15" s="32"/>
    </row>
    <row r="16" spans="1:11" ht="14.1" customHeight="1">
      <c r="A16" s="114" t="s">
        <v>218</v>
      </c>
      <c r="B16" s="134" t="s">
        <v>219</v>
      </c>
      <c r="C16" s="135" t="s">
        <v>24</v>
      </c>
      <c r="D16" s="136" t="s">
        <v>19</v>
      </c>
      <c r="E16" s="42"/>
      <c r="F16" s="74">
        <v>122</v>
      </c>
      <c r="G16" s="77" t="s">
        <v>220</v>
      </c>
      <c r="H16" s="42"/>
      <c r="I16" s="74">
        <v>226</v>
      </c>
      <c r="J16" s="77" t="s">
        <v>160</v>
      </c>
      <c r="K16" s="32"/>
    </row>
    <row r="17" spans="1:11" ht="14.1" customHeight="1">
      <c r="A17" s="137" t="s">
        <v>221</v>
      </c>
      <c r="B17" s="138" t="s">
        <v>222</v>
      </c>
      <c r="C17" s="139" t="s">
        <v>24</v>
      </c>
      <c r="D17" s="140" t="s">
        <v>19</v>
      </c>
      <c r="E17" s="42"/>
      <c r="F17" s="22">
        <v>48</v>
      </c>
      <c r="G17" s="78" t="s">
        <v>220</v>
      </c>
      <c r="H17" s="42"/>
      <c r="I17" s="22">
        <v>90</v>
      </c>
      <c r="J17" s="78" t="s">
        <v>160</v>
      </c>
      <c r="K17" s="32"/>
    </row>
    <row r="18" spans="1:11" ht="14.1" customHeight="1">
      <c r="A18" s="137" t="s">
        <v>223</v>
      </c>
      <c r="B18" s="138" t="s">
        <v>224</v>
      </c>
      <c r="C18" s="139" t="s">
        <v>24</v>
      </c>
      <c r="D18" s="140" t="s">
        <v>19</v>
      </c>
      <c r="E18" s="42"/>
      <c r="F18" s="22">
        <v>53</v>
      </c>
      <c r="G18" s="78" t="s">
        <v>220</v>
      </c>
      <c r="H18" s="42"/>
      <c r="I18" s="22">
        <v>84</v>
      </c>
      <c r="J18" s="78" t="s">
        <v>160</v>
      </c>
      <c r="K18" s="32"/>
    </row>
    <row r="19" spans="1:11" ht="14.1" customHeight="1">
      <c r="A19" s="137" t="s">
        <v>225</v>
      </c>
      <c r="B19" s="138" t="s">
        <v>226</v>
      </c>
      <c r="C19" s="139" t="s">
        <v>24</v>
      </c>
      <c r="D19" s="140" t="s">
        <v>19</v>
      </c>
      <c r="E19" s="42"/>
      <c r="F19" s="22">
        <v>15</v>
      </c>
      <c r="G19" s="78" t="s">
        <v>220</v>
      </c>
      <c r="H19" s="42"/>
      <c r="I19" s="22">
        <v>19</v>
      </c>
      <c r="J19" s="78" t="s">
        <v>160</v>
      </c>
      <c r="K19" s="32"/>
    </row>
    <row r="20" spans="1:11" ht="14.1" customHeight="1">
      <c r="A20" s="137" t="s">
        <v>227</v>
      </c>
      <c r="B20" s="138" t="s">
        <v>228</v>
      </c>
      <c r="C20" s="139" t="s">
        <v>24</v>
      </c>
      <c r="D20" s="140" t="s">
        <v>29</v>
      </c>
      <c r="E20" s="42"/>
      <c r="F20" s="94">
        <f>SUM(F17:F19)</f>
        <v>116</v>
      </c>
      <c r="G20" s="78" t="s">
        <v>220</v>
      </c>
      <c r="H20" s="42"/>
      <c r="I20" s="94">
        <f>SUM(I17:I19)</f>
        <v>193</v>
      </c>
      <c r="J20" s="78" t="s">
        <v>160</v>
      </c>
      <c r="K20" s="32"/>
    </row>
    <row r="21" spans="1:11" ht="15" customHeight="1">
      <c r="A21" s="115" t="s">
        <v>229</v>
      </c>
      <c r="B21" s="141" t="s">
        <v>230</v>
      </c>
      <c r="C21" s="142" t="s">
        <v>24</v>
      </c>
      <c r="D21" s="143" t="s">
        <v>19</v>
      </c>
      <c r="E21" s="42"/>
      <c r="F21" s="144" t="s">
        <v>231</v>
      </c>
      <c r="G21" s="85" t="s">
        <v>232</v>
      </c>
      <c r="H21" s="42"/>
      <c r="I21" s="144" t="s">
        <v>231</v>
      </c>
      <c r="J21" s="85" t="s">
        <v>232</v>
      </c>
      <c r="K21" s="32"/>
    </row>
    <row r="22" spans="1:11" ht="15" customHeight="1">
      <c r="A22" s="151"/>
      <c r="B22" s="133" t="s">
        <v>233</v>
      </c>
      <c r="C22" s="152"/>
      <c r="D22" s="153"/>
      <c r="E22" s="32"/>
      <c r="F22" s="104"/>
      <c r="G22" s="104"/>
      <c r="I22" s="104"/>
      <c r="J22" s="104"/>
    </row>
    <row r="23" spans="1:11" ht="14.1" customHeight="1">
      <c r="A23" s="114" t="s">
        <v>234</v>
      </c>
      <c r="B23" s="134" t="s">
        <v>235</v>
      </c>
      <c r="C23" s="135" t="s">
        <v>24</v>
      </c>
      <c r="D23" s="136" t="s">
        <v>19</v>
      </c>
      <c r="E23" s="42"/>
      <c r="F23" s="74">
        <v>1524</v>
      </c>
      <c r="G23" s="77" t="s">
        <v>220</v>
      </c>
      <c r="H23" s="42"/>
      <c r="I23" s="74">
        <v>1923</v>
      </c>
      <c r="J23" s="77" t="s">
        <v>160</v>
      </c>
      <c r="K23" s="32"/>
    </row>
    <row r="24" spans="1:11" ht="14.1" customHeight="1">
      <c r="A24" s="137" t="s">
        <v>236</v>
      </c>
      <c r="B24" s="138" t="s">
        <v>237</v>
      </c>
      <c r="C24" s="139" t="s">
        <v>24</v>
      </c>
      <c r="D24" s="140" t="s">
        <v>19</v>
      </c>
      <c r="E24" s="42"/>
      <c r="F24" s="22">
        <v>10</v>
      </c>
      <c r="G24" s="78" t="s">
        <v>220</v>
      </c>
      <c r="H24" s="42"/>
      <c r="I24" s="22">
        <v>16</v>
      </c>
      <c r="J24" s="78" t="s">
        <v>160</v>
      </c>
      <c r="K24" s="32"/>
    </row>
    <row r="25" spans="1:11" ht="14.1" customHeight="1">
      <c r="A25" s="137" t="s">
        <v>238</v>
      </c>
      <c r="B25" s="138" t="s">
        <v>239</v>
      </c>
      <c r="C25" s="139" t="s">
        <v>24</v>
      </c>
      <c r="D25" s="140" t="s">
        <v>19</v>
      </c>
      <c r="E25" s="42"/>
      <c r="F25" s="22">
        <v>892</v>
      </c>
      <c r="G25" s="78" t="s">
        <v>220</v>
      </c>
      <c r="H25" s="42"/>
      <c r="I25" s="22">
        <v>1195</v>
      </c>
      <c r="J25" s="78" t="s">
        <v>160</v>
      </c>
      <c r="K25" s="32"/>
    </row>
    <row r="26" spans="1:11" ht="15" customHeight="1">
      <c r="A26" s="115" t="s">
        <v>240</v>
      </c>
      <c r="B26" s="141" t="s">
        <v>241</v>
      </c>
      <c r="C26" s="142" t="s">
        <v>24</v>
      </c>
      <c r="D26" s="143" t="s">
        <v>19</v>
      </c>
      <c r="E26" s="42"/>
      <c r="F26" s="28">
        <v>43</v>
      </c>
      <c r="G26" s="85" t="s">
        <v>220</v>
      </c>
      <c r="H26" s="42"/>
      <c r="I26" s="28">
        <v>34</v>
      </c>
      <c r="J26" s="85" t="s">
        <v>160</v>
      </c>
      <c r="K26" s="32"/>
    </row>
    <row r="27" spans="1:11" ht="15" customHeight="1">
      <c r="A27" s="104"/>
      <c r="B27" s="104"/>
      <c r="C27" s="104"/>
      <c r="D27" s="104"/>
      <c r="F27" s="41"/>
      <c r="G27" s="41"/>
      <c r="I27" s="41"/>
      <c r="J27" s="41"/>
    </row>
    <row r="28" spans="1:11" ht="15" customHeight="1">
      <c r="A28" s="151"/>
      <c r="B28" s="133" t="s">
        <v>242</v>
      </c>
      <c r="C28" s="152"/>
      <c r="D28" s="153"/>
      <c r="E28" s="32"/>
    </row>
    <row r="29" spans="1:11" ht="15" customHeight="1">
      <c r="A29" s="151"/>
      <c r="B29" s="133" t="s">
        <v>243</v>
      </c>
      <c r="C29" s="152"/>
      <c r="D29" s="153"/>
      <c r="E29" s="32"/>
    </row>
    <row r="30" spans="1:11" ht="14.1" customHeight="1">
      <c r="A30" s="114" t="s">
        <v>244</v>
      </c>
      <c r="B30" s="134" t="s">
        <v>245</v>
      </c>
      <c r="C30" s="135" t="s">
        <v>24</v>
      </c>
      <c r="D30" s="136" t="s">
        <v>19</v>
      </c>
      <c r="E30" s="42"/>
      <c r="F30" s="74">
        <v>1861</v>
      </c>
      <c r="G30" s="77" t="s">
        <v>175</v>
      </c>
      <c r="H30" s="42"/>
      <c r="I30" s="74">
        <v>1917</v>
      </c>
      <c r="J30" s="77" t="s">
        <v>160</v>
      </c>
      <c r="K30" s="32"/>
    </row>
    <row r="31" spans="1:11" ht="14.1" customHeight="1">
      <c r="A31" s="137" t="s">
        <v>246</v>
      </c>
      <c r="B31" s="138" t="s">
        <v>247</v>
      </c>
      <c r="C31" s="139" t="s">
        <v>24</v>
      </c>
      <c r="D31" s="140" t="s">
        <v>19</v>
      </c>
      <c r="E31" s="42"/>
      <c r="F31" s="22">
        <v>1051</v>
      </c>
      <c r="G31" s="78" t="s">
        <v>175</v>
      </c>
      <c r="H31" s="42"/>
      <c r="I31" s="22">
        <v>1170</v>
      </c>
      <c r="J31" s="78" t="s">
        <v>160</v>
      </c>
      <c r="K31" s="32"/>
    </row>
    <row r="32" spans="1:11" ht="14.1" customHeight="1">
      <c r="A32" s="137" t="s">
        <v>248</v>
      </c>
      <c r="B32" s="138" t="s">
        <v>200</v>
      </c>
      <c r="C32" s="139" t="s">
        <v>24</v>
      </c>
      <c r="D32" s="140" t="s">
        <v>19</v>
      </c>
      <c r="E32" s="42"/>
      <c r="F32" s="22">
        <v>177</v>
      </c>
      <c r="G32" s="78" t="s">
        <v>175</v>
      </c>
      <c r="H32" s="42"/>
      <c r="I32" s="22">
        <v>163</v>
      </c>
      <c r="J32" s="78" t="s">
        <v>160</v>
      </c>
      <c r="K32" s="32"/>
    </row>
    <row r="33" spans="1:11" ht="15" customHeight="1">
      <c r="A33" s="115" t="s">
        <v>249</v>
      </c>
      <c r="B33" s="141" t="s">
        <v>250</v>
      </c>
      <c r="C33" s="142" t="s">
        <v>24</v>
      </c>
      <c r="D33" s="143" t="s">
        <v>29</v>
      </c>
      <c r="E33" s="486"/>
      <c r="F33" s="95">
        <f>SUM(F30:F32)</f>
        <v>3089</v>
      </c>
      <c r="G33" s="85" t="s">
        <v>175</v>
      </c>
      <c r="H33" s="42"/>
      <c r="I33" s="95">
        <f>SUM(I30:I32)</f>
        <v>3250</v>
      </c>
      <c r="J33" s="85" t="s">
        <v>160</v>
      </c>
      <c r="K33" s="32"/>
    </row>
    <row r="34" spans="1:11" ht="15" customHeight="1">
      <c r="A34" s="151"/>
      <c r="B34" s="133" t="s">
        <v>251</v>
      </c>
      <c r="C34" s="152"/>
      <c r="D34" s="153"/>
      <c r="E34" s="32"/>
      <c r="F34" s="104"/>
      <c r="G34" s="104"/>
      <c r="I34" s="104"/>
      <c r="J34" s="104"/>
    </row>
    <row r="35" spans="1:11" ht="14.1" customHeight="1">
      <c r="A35" s="114" t="s">
        <v>252</v>
      </c>
      <c r="B35" s="134" t="s">
        <v>253</v>
      </c>
      <c r="C35" s="135" t="s">
        <v>24</v>
      </c>
      <c r="D35" s="136" t="s">
        <v>19</v>
      </c>
      <c r="E35" s="42"/>
      <c r="F35" s="74">
        <v>309</v>
      </c>
      <c r="G35" s="77" t="s">
        <v>175</v>
      </c>
      <c r="H35" s="42"/>
      <c r="I35" s="74">
        <v>325</v>
      </c>
      <c r="J35" s="77" t="s">
        <v>160</v>
      </c>
      <c r="K35" s="32"/>
    </row>
    <row r="36" spans="1:11" ht="15" customHeight="1" thickBot="1">
      <c r="A36" s="115" t="s">
        <v>254</v>
      </c>
      <c r="B36" s="141" t="s">
        <v>255</v>
      </c>
      <c r="C36" s="142" t="s">
        <v>24</v>
      </c>
      <c r="D36" s="143" t="s">
        <v>19</v>
      </c>
      <c r="E36" s="42"/>
      <c r="F36" s="28">
        <v>2780</v>
      </c>
      <c r="G36" s="85" t="s">
        <v>175</v>
      </c>
      <c r="H36" s="42"/>
      <c r="I36" s="28">
        <v>2925</v>
      </c>
      <c r="J36" s="85" t="s">
        <v>160</v>
      </c>
      <c r="K36" s="32"/>
    </row>
    <row r="37" spans="1:11" ht="15" customHeight="1" thickBot="1">
      <c r="A37" s="151"/>
      <c r="B37" s="133" t="s">
        <v>256</v>
      </c>
      <c r="C37" s="152"/>
      <c r="D37" s="153"/>
      <c r="E37" s="32"/>
      <c r="F37" s="41"/>
      <c r="G37" s="41"/>
      <c r="I37" s="41"/>
      <c r="J37" s="41"/>
    </row>
    <row r="38" spans="1:11" ht="14.1" customHeight="1">
      <c r="A38" s="58" t="s">
        <v>257</v>
      </c>
      <c r="B38" s="134" t="s">
        <v>208</v>
      </c>
      <c r="C38" s="145" t="s">
        <v>24</v>
      </c>
      <c r="D38" s="146" t="s">
        <v>19</v>
      </c>
      <c r="E38" s="32"/>
      <c r="F38" s="538">
        <v>21</v>
      </c>
      <c r="G38" s="539" t="s">
        <v>175</v>
      </c>
      <c r="H38" s="31"/>
      <c r="I38" s="538">
        <v>0</v>
      </c>
      <c r="J38" s="539" t="s">
        <v>160</v>
      </c>
      <c r="K38" s="31"/>
    </row>
    <row r="39" spans="1:11" ht="14.1" customHeight="1">
      <c r="A39" s="65" t="s">
        <v>258</v>
      </c>
      <c r="B39" s="138" t="s">
        <v>210</v>
      </c>
      <c r="C39" s="147" t="s">
        <v>24</v>
      </c>
      <c r="D39" s="148" t="s">
        <v>19</v>
      </c>
      <c r="E39" s="32"/>
      <c r="F39" s="540">
        <v>13</v>
      </c>
      <c r="G39" s="541" t="s">
        <v>175</v>
      </c>
      <c r="H39" s="31"/>
      <c r="I39" s="540">
        <v>21</v>
      </c>
      <c r="J39" s="541" t="s">
        <v>160</v>
      </c>
      <c r="K39" s="31"/>
    </row>
    <row r="40" spans="1:11" ht="14.1" customHeight="1">
      <c r="A40" s="65" t="s">
        <v>259</v>
      </c>
      <c r="B40" s="138" t="s">
        <v>212</v>
      </c>
      <c r="C40" s="147" t="s">
        <v>24</v>
      </c>
      <c r="D40" s="148" t="s">
        <v>19</v>
      </c>
      <c r="E40" s="32"/>
      <c r="F40" s="540">
        <v>210</v>
      </c>
      <c r="G40" s="541" t="s">
        <v>175</v>
      </c>
      <c r="H40" s="31"/>
      <c r="I40" s="540">
        <v>182</v>
      </c>
      <c r="J40" s="541" t="s">
        <v>160</v>
      </c>
      <c r="K40" s="31"/>
    </row>
    <row r="41" spans="1:11" ht="14.1" customHeight="1">
      <c r="A41" s="65" t="s">
        <v>260</v>
      </c>
      <c r="B41" s="138" t="s">
        <v>261</v>
      </c>
      <c r="C41" s="147" t="s">
        <v>24</v>
      </c>
      <c r="D41" s="148" t="s">
        <v>19</v>
      </c>
      <c r="E41" s="32"/>
      <c r="F41" s="532" t="s">
        <v>231</v>
      </c>
      <c r="G41" s="541" t="s">
        <v>232</v>
      </c>
      <c r="H41" s="31"/>
      <c r="I41" s="532" t="s">
        <v>231</v>
      </c>
      <c r="J41" s="541" t="s">
        <v>232</v>
      </c>
      <c r="K41" s="31"/>
    </row>
    <row r="42" spans="1:11" ht="15" customHeight="1" thickBot="1">
      <c r="A42" s="69" t="s">
        <v>262</v>
      </c>
      <c r="B42" s="141" t="s">
        <v>263</v>
      </c>
      <c r="C42" s="149" t="s">
        <v>24</v>
      </c>
      <c r="D42" s="150" t="s">
        <v>19</v>
      </c>
      <c r="E42" s="32"/>
      <c r="F42" s="542">
        <v>7</v>
      </c>
      <c r="G42" s="543" t="s">
        <v>175</v>
      </c>
      <c r="H42" s="31"/>
      <c r="I42" s="542">
        <v>6</v>
      </c>
      <c r="J42" s="543" t="s">
        <v>160</v>
      </c>
      <c r="K42" s="31"/>
    </row>
    <row r="43" spans="1:11" ht="14.1" customHeight="1">
      <c r="A43" s="41"/>
      <c r="B43" s="41"/>
      <c r="C43" s="41"/>
      <c r="D43" s="41"/>
      <c r="F43" s="31"/>
      <c r="G43" s="31"/>
      <c r="I43" s="31"/>
      <c r="J43" s="31"/>
    </row>
    <row r="44" spans="1:11" ht="14.1" customHeight="1"/>
    <row r="45" spans="1:11" ht="15" customHeight="1" thickBot="1"/>
    <row r="46" spans="1:11" ht="14.1" customHeight="1">
      <c r="A46" s="508" t="s">
        <v>147</v>
      </c>
      <c r="B46" s="501"/>
      <c r="C46" s="509" t="s">
        <v>42</v>
      </c>
      <c r="D46" s="509"/>
      <c r="E46" s="509"/>
      <c r="F46" s="511"/>
      <c r="G46" s="31"/>
    </row>
    <row r="47" spans="1:11" ht="14.1" customHeight="1">
      <c r="A47" s="512"/>
      <c r="F47" s="504"/>
      <c r="G47" s="31"/>
    </row>
    <row r="48" spans="1:11" ht="14.1" customHeight="1">
      <c r="A48" s="512" t="s">
        <v>43</v>
      </c>
      <c r="C48" s="513" t="s">
        <v>42</v>
      </c>
      <c r="F48" s="504"/>
      <c r="G48" s="31"/>
    </row>
    <row r="49" spans="1:7" ht="14.1" customHeight="1">
      <c r="A49" s="512"/>
      <c r="F49" s="504"/>
      <c r="G49" s="31"/>
    </row>
    <row r="50" spans="1:7" ht="15" customHeight="1" thickBot="1">
      <c r="A50" s="514" t="s">
        <v>264</v>
      </c>
      <c r="B50" s="515"/>
      <c r="C50" s="515" t="s">
        <v>42</v>
      </c>
      <c r="D50" s="516">
        <v>45783</v>
      </c>
      <c r="E50" s="506"/>
      <c r="F50" s="507"/>
      <c r="G50" s="31"/>
    </row>
    <row r="51" spans="1:7" ht="14.1" customHeight="1">
      <c r="A51" s="31"/>
      <c r="B51" s="31"/>
      <c r="C51" s="31"/>
      <c r="D51" s="31"/>
      <c r="E51" s="31"/>
      <c r="F51" s="31"/>
    </row>
    <row r="52" spans="1:7" ht="14.1" customHeight="1"/>
    <row r="53" spans="1:7" ht="14.1" customHeight="1"/>
    <row r="54" spans="1:7" ht="14.1" customHeight="1"/>
    <row r="55" spans="1:7" ht="14.1" customHeight="1"/>
    <row r="56" spans="1:7" ht="14.1" customHeight="1"/>
  </sheetData>
  <mergeCells count="2">
    <mergeCell ref="I10:J11"/>
    <mergeCell ref="F10:G11"/>
  </mergeCells>
  <conditionalFormatting sqref="L1:P1048576">
    <cfRule type="containsText" dxfId="2" priority="1" operator="containsText" text="=&quot;Y&quot;">
      <formula>NOT(ISERROR(SEARCH("Y", L1)))</formula>
    </cfRule>
  </conditionalFormatting>
  <dataValidations count="1">
    <dataValidation type="list" allowBlank="1" sqref="G16:G21 G38:G42 J38:J42 J35:J36 J23:J26 G30:G33 G23:G26 G35:G36 J16:J21 J30:J33" xr:uid="{00000000-0002-0000-03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7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140625" customWidth="1"/>
    <col min="2" max="2" width="82.42578125" customWidth="1"/>
    <col min="3" max="3" width="9.7109375" customWidth="1"/>
    <col min="4" max="4" width="11" customWidth="1"/>
    <col min="5" max="5" width="9.5703125" customWidth="1"/>
    <col min="6" max="6" width="11.7109375" customWidth="1"/>
    <col min="7" max="7" width="9.42578125" customWidth="1"/>
    <col min="8" max="8" width="4.28515625" customWidth="1"/>
    <col min="9" max="9" width="11.7109375" customWidth="1"/>
    <col min="10" max="10" width="7.28515625" customWidth="1"/>
    <col min="11" max="21" width="9.570312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16.899999999999999" customHeight="1">
      <c r="A4" s="121"/>
      <c r="B4" s="122"/>
      <c r="C4" s="122"/>
      <c r="D4" s="122"/>
      <c r="E4" s="37"/>
      <c r="F4" s="37"/>
      <c r="G4" s="37"/>
      <c r="H4" s="37"/>
      <c r="I4" s="37"/>
      <c r="J4" s="37"/>
      <c r="K4" s="37"/>
    </row>
    <row r="5" spans="1:11" ht="18.399999999999999" customHeight="1"/>
    <row r="6" spans="1:11" ht="22.5" customHeight="1">
      <c r="A6" s="488" t="s">
        <v>2</v>
      </c>
      <c r="B6" s="38"/>
      <c r="C6" s="32"/>
    </row>
    <row r="7" spans="1:11" ht="23.25" customHeight="1">
      <c r="A7" s="489" t="s">
        <v>265</v>
      </c>
      <c r="B7" s="39"/>
      <c r="C7" s="123"/>
    </row>
    <row r="8" spans="1:11" ht="14.1" customHeight="1">
      <c r="A8" s="41"/>
      <c r="B8" s="41"/>
    </row>
    <row r="9" spans="1:11" ht="14.1" customHeight="1"/>
    <row r="10" spans="1:11" ht="16.899999999999999" customHeight="1">
      <c r="A10" s="2" t="s">
        <v>4</v>
      </c>
      <c r="B10" s="3" t="s">
        <v>5</v>
      </c>
      <c r="C10" s="4" t="s">
        <v>6</v>
      </c>
      <c r="D10" s="5" t="s">
        <v>7</v>
      </c>
      <c r="E10" s="103"/>
      <c r="F10" s="652" t="s">
        <v>8</v>
      </c>
      <c r="G10" s="653"/>
      <c r="H10" s="43"/>
      <c r="I10" s="652" t="s">
        <v>9</v>
      </c>
      <c r="J10" s="653"/>
      <c r="K10" s="154"/>
    </row>
    <row r="11" spans="1:11" ht="17.649999999999999" customHeight="1">
      <c r="A11" s="6" t="s">
        <v>10</v>
      </c>
      <c r="B11" s="44"/>
      <c r="C11" s="45"/>
      <c r="D11" s="7" t="s">
        <v>11</v>
      </c>
      <c r="E11" s="103"/>
      <c r="F11" s="654"/>
      <c r="G11" s="655"/>
      <c r="H11" s="43"/>
      <c r="I11" s="654"/>
      <c r="J11" s="655"/>
      <c r="K11" s="155"/>
    </row>
    <row r="12" spans="1:11" ht="18.399999999999999" customHeight="1">
      <c r="A12" s="46"/>
      <c r="B12" s="47"/>
      <c r="C12" s="48"/>
      <c r="D12" s="49"/>
      <c r="E12" s="103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154"/>
    </row>
    <row r="13" spans="1:11" ht="14.1" customHeight="1">
      <c r="A13" s="110"/>
      <c r="B13" s="41"/>
      <c r="C13" s="110"/>
      <c r="D13" s="110"/>
      <c r="F13" s="41"/>
      <c r="G13" s="41"/>
      <c r="I13" s="41"/>
      <c r="J13" s="41"/>
    </row>
    <row r="14" spans="1:11" ht="15" customHeight="1"/>
    <row r="15" spans="1:11" ht="18.399999999999999" customHeight="1">
      <c r="A15" s="51"/>
      <c r="B15" s="10" t="s">
        <v>266</v>
      </c>
      <c r="C15" s="52"/>
      <c r="D15" s="53"/>
      <c r="E15" s="107"/>
    </row>
    <row r="16" spans="1:11" ht="14.1" customHeight="1">
      <c r="A16" s="11" t="s">
        <v>267</v>
      </c>
      <c r="B16" s="12" t="s">
        <v>268</v>
      </c>
      <c r="C16" s="59" t="s">
        <v>24</v>
      </c>
      <c r="D16" s="60" t="s">
        <v>29</v>
      </c>
      <c r="E16" s="42"/>
      <c r="F16" s="93">
        <f>'B5'!F21+'B6'!J20+'B6'!J52</f>
        <v>520</v>
      </c>
      <c r="G16" s="77" t="s">
        <v>34</v>
      </c>
      <c r="H16" s="42"/>
      <c r="I16" s="93">
        <f>'B5'!I21+'B6'!M20+'B6'!M52</f>
        <v>511</v>
      </c>
      <c r="J16" s="77" t="s">
        <v>269</v>
      </c>
      <c r="K16" s="32"/>
    </row>
    <row r="17" spans="1:11" ht="14.1" customHeight="1">
      <c r="A17" s="18" t="s">
        <v>270</v>
      </c>
      <c r="B17" s="19" t="s">
        <v>271</v>
      </c>
      <c r="C17" s="66" t="s">
        <v>24</v>
      </c>
      <c r="D17" s="67" t="s">
        <v>29</v>
      </c>
      <c r="E17" s="42"/>
      <c r="F17" s="94">
        <f>'B5'!F22+'B6'!J39+'B6'!J53</f>
        <v>1</v>
      </c>
      <c r="G17" s="78" t="s">
        <v>34</v>
      </c>
      <c r="H17" s="42"/>
      <c r="I17" s="94">
        <f>'B5'!I22+'B6'!M39+'B6'!M53</f>
        <v>0</v>
      </c>
      <c r="J17" s="78" t="s">
        <v>269</v>
      </c>
      <c r="K17" s="32"/>
    </row>
    <row r="18" spans="1:11" ht="15" customHeight="1">
      <c r="A18" s="24" t="s">
        <v>272</v>
      </c>
      <c r="B18" s="25" t="s">
        <v>273</v>
      </c>
      <c r="C18" s="26" t="s">
        <v>24</v>
      </c>
      <c r="D18" s="27" t="s">
        <v>19</v>
      </c>
      <c r="E18" s="42"/>
      <c r="F18" s="28">
        <v>520</v>
      </c>
      <c r="G18" s="85" t="s">
        <v>83</v>
      </c>
      <c r="H18" s="42"/>
      <c r="I18" s="28">
        <v>511</v>
      </c>
      <c r="J18" s="85" t="s">
        <v>269</v>
      </c>
      <c r="K18" s="32"/>
    </row>
    <row r="19" spans="1:11" ht="15" customHeight="1">
      <c r="A19" s="156"/>
      <c r="B19" s="87"/>
      <c r="C19" s="157"/>
      <c r="D19" s="71"/>
      <c r="F19" s="41"/>
      <c r="G19" s="41"/>
      <c r="I19" s="41"/>
      <c r="J19" s="41"/>
    </row>
    <row r="20" spans="1:11" ht="18.399999999999999" customHeight="1">
      <c r="A20" s="51"/>
      <c r="B20" s="10" t="s">
        <v>274</v>
      </c>
      <c r="C20" s="52"/>
      <c r="D20" s="53"/>
      <c r="E20" s="107"/>
    </row>
    <row r="21" spans="1:11" ht="14.1" customHeight="1">
      <c r="A21" s="11" t="s">
        <v>275</v>
      </c>
      <c r="B21" s="12" t="s">
        <v>276</v>
      </c>
      <c r="C21" s="59" t="s">
        <v>24</v>
      </c>
      <c r="D21" s="60" t="s">
        <v>19</v>
      </c>
      <c r="E21" s="42"/>
      <c r="F21" s="93">
        <f>F27+F22</f>
        <v>270375</v>
      </c>
      <c r="G21" s="77" t="s">
        <v>34</v>
      </c>
      <c r="H21" s="42"/>
      <c r="I21" s="93">
        <f>I27+I22</f>
        <v>291517</v>
      </c>
      <c r="J21" s="77" t="s">
        <v>269</v>
      </c>
      <c r="K21" s="32"/>
    </row>
    <row r="22" spans="1:11" ht="14.1" customHeight="1">
      <c r="A22" s="18" t="s">
        <v>277</v>
      </c>
      <c r="B22" s="19" t="s">
        <v>278</v>
      </c>
      <c r="C22" s="66" t="s">
        <v>24</v>
      </c>
      <c r="D22" s="67" t="s">
        <v>19</v>
      </c>
      <c r="E22" s="42"/>
      <c r="F22" s="94">
        <f>F23+F24</f>
        <v>268359</v>
      </c>
      <c r="G22" s="78" t="s">
        <v>34</v>
      </c>
      <c r="H22" s="42"/>
      <c r="I22" s="94">
        <f>I23+I24</f>
        <v>283976</v>
      </c>
      <c r="J22" s="78" t="s">
        <v>269</v>
      </c>
      <c r="K22" s="32"/>
    </row>
    <row r="23" spans="1:11" ht="14.1" customHeight="1">
      <c r="A23" s="18" t="s">
        <v>279</v>
      </c>
      <c r="B23" s="19" t="s">
        <v>280</v>
      </c>
      <c r="C23" s="66" t="s">
        <v>24</v>
      </c>
      <c r="D23" s="67" t="s">
        <v>19</v>
      </c>
      <c r="E23" s="42"/>
      <c r="F23" s="22">
        <v>230614</v>
      </c>
      <c r="G23" s="78" t="s">
        <v>34</v>
      </c>
      <c r="H23" s="42"/>
      <c r="I23" s="22">
        <v>253671</v>
      </c>
      <c r="J23" s="78" t="s">
        <v>269</v>
      </c>
      <c r="K23" s="32"/>
    </row>
    <row r="24" spans="1:11" ht="14.1" customHeight="1">
      <c r="A24" s="18" t="s">
        <v>281</v>
      </c>
      <c r="B24" s="19" t="s">
        <v>282</v>
      </c>
      <c r="C24" s="66" t="s">
        <v>24</v>
      </c>
      <c r="D24" s="67" t="s">
        <v>19</v>
      </c>
      <c r="E24" s="55"/>
      <c r="F24" s="22">
        <v>37745</v>
      </c>
      <c r="G24" s="78" t="s">
        <v>34</v>
      </c>
      <c r="H24" s="42"/>
      <c r="I24" s="22">
        <v>30305</v>
      </c>
      <c r="J24" s="78" t="s">
        <v>269</v>
      </c>
      <c r="K24" s="32"/>
    </row>
    <row r="25" spans="1:11" ht="14.1" customHeight="1">
      <c r="A25" s="18" t="s">
        <v>283</v>
      </c>
      <c r="B25" s="19" t="s">
        <v>284</v>
      </c>
      <c r="C25" s="66" t="s">
        <v>285</v>
      </c>
      <c r="D25" s="67" t="s">
        <v>19</v>
      </c>
      <c r="E25" s="42"/>
      <c r="F25" s="22">
        <v>12</v>
      </c>
      <c r="G25" s="78" t="s">
        <v>34</v>
      </c>
      <c r="H25" s="42"/>
      <c r="I25" s="22">
        <v>34</v>
      </c>
      <c r="J25" s="78" t="s">
        <v>269</v>
      </c>
      <c r="K25" s="32"/>
    </row>
    <row r="26" spans="1:11" ht="14.1" customHeight="1">
      <c r="A26" s="18" t="s">
        <v>286</v>
      </c>
      <c r="B26" s="19" t="s">
        <v>287</v>
      </c>
      <c r="C26" s="66" t="s">
        <v>24</v>
      </c>
      <c r="D26" s="67" t="s">
        <v>19</v>
      </c>
      <c r="E26" s="42"/>
      <c r="F26" s="22">
        <v>330</v>
      </c>
      <c r="G26" s="78" t="s">
        <v>34</v>
      </c>
      <c r="H26" s="42"/>
      <c r="I26" s="22">
        <v>165</v>
      </c>
      <c r="J26" s="78" t="s">
        <v>269</v>
      </c>
      <c r="K26" s="32"/>
    </row>
    <row r="27" spans="1:11" ht="14.1" customHeight="1">
      <c r="A27" s="18" t="s">
        <v>288</v>
      </c>
      <c r="B27" s="19" t="s">
        <v>289</v>
      </c>
      <c r="C27" s="66" t="s">
        <v>24</v>
      </c>
      <c r="D27" s="67" t="s">
        <v>19</v>
      </c>
      <c r="E27" s="42"/>
      <c r="F27" s="22">
        <v>2016</v>
      </c>
      <c r="G27" s="78" t="s">
        <v>34</v>
      </c>
      <c r="H27" s="42"/>
      <c r="I27" s="22">
        <v>7541</v>
      </c>
      <c r="J27" s="78" t="s">
        <v>269</v>
      </c>
      <c r="K27" s="32"/>
    </row>
    <row r="28" spans="1:11" ht="15" customHeight="1">
      <c r="A28" s="24" t="s">
        <v>290</v>
      </c>
      <c r="B28" s="25" t="s">
        <v>291</v>
      </c>
      <c r="C28" s="26" t="s">
        <v>24</v>
      </c>
      <c r="D28" s="27" t="s">
        <v>19</v>
      </c>
      <c r="E28" s="42"/>
      <c r="F28" s="28">
        <v>102174</v>
      </c>
      <c r="G28" s="85" t="s">
        <v>34</v>
      </c>
      <c r="H28" s="42"/>
      <c r="I28" s="28">
        <v>97894</v>
      </c>
      <c r="J28" s="85" t="s">
        <v>269</v>
      </c>
      <c r="K28" s="32"/>
    </row>
    <row r="29" spans="1:11" ht="14.1" customHeight="1">
      <c r="A29" s="110"/>
      <c r="B29" s="41"/>
      <c r="C29" s="110"/>
      <c r="D29" s="110"/>
      <c r="F29" s="110"/>
      <c r="G29" s="110"/>
      <c r="I29" s="110"/>
      <c r="J29" s="110"/>
    </row>
    <row r="30" spans="1:11" ht="14.1" customHeight="1"/>
    <row r="31" spans="1:11" ht="15" customHeight="1" thickBot="1"/>
    <row r="32" spans="1:11" ht="14.1" customHeight="1">
      <c r="A32" s="508" t="s">
        <v>147</v>
      </c>
      <c r="B32" s="501"/>
      <c r="C32" s="509" t="s">
        <v>42</v>
      </c>
      <c r="D32" s="509"/>
      <c r="E32" s="509"/>
      <c r="F32" s="511"/>
      <c r="G32" s="31"/>
    </row>
    <row r="33" spans="1:7" ht="14.1" customHeight="1">
      <c r="A33" s="512"/>
      <c r="F33" s="504"/>
      <c r="G33" s="31"/>
    </row>
    <row r="34" spans="1:7" ht="14.1" customHeight="1">
      <c r="A34" s="512" t="s">
        <v>43</v>
      </c>
      <c r="C34" s="513" t="s">
        <v>42</v>
      </c>
      <c r="F34" s="504"/>
      <c r="G34" s="31"/>
    </row>
    <row r="35" spans="1:7" ht="14.1" customHeight="1">
      <c r="A35" s="512"/>
      <c r="F35" s="504"/>
      <c r="G35" s="31"/>
    </row>
    <row r="36" spans="1:7" ht="15" customHeight="1" thickBot="1">
      <c r="A36" s="514" t="s">
        <v>292</v>
      </c>
      <c r="B36" s="515"/>
      <c r="C36" s="515" t="s">
        <v>42</v>
      </c>
      <c r="D36" s="515" t="s">
        <v>293</v>
      </c>
      <c r="E36" s="506"/>
      <c r="F36" s="507"/>
      <c r="G36" s="31"/>
    </row>
    <row r="37" spans="1:7" ht="14.1" customHeight="1">
      <c r="A37" s="31"/>
      <c r="B37" s="31"/>
      <c r="C37" s="31"/>
      <c r="D37" s="31"/>
      <c r="E37" s="31"/>
      <c r="F37" s="31"/>
    </row>
    <row r="38" spans="1:7" ht="14.1" customHeight="1"/>
    <row r="39" spans="1:7" ht="14.1" customHeight="1"/>
    <row r="40" spans="1:7" ht="14.1" customHeight="1"/>
    <row r="41" spans="1:7" ht="14.1" customHeight="1"/>
    <row r="42" spans="1:7" ht="14.1" customHeight="1"/>
    <row r="43" spans="1:7" ht="14.1" customHeight="1"/>
    <row r="44" spans="1:7" ht="14.1" customHeight="1"/>
    <row r="45" spans="1:7" ht="14.1" customHeight="1"/>
    <row r="46" spans="1:7" ht="14.1" customHeight="1"/>
    <row r="47" spans="1:7" ht="14.1" customHeight="1"/>
    <row r="48" spans="1: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</sheetData>
  <mergeCells count="2">
    <mergeCell ref="I10:J11"/>
    <mergeCell ref="F10:G11"/>
  </mergeCells>
  <conditionalFormatting sqref="L1:M1048576">
    <cfRule type="containsText" dxfId="1" priority="1" operator="containsText" text="=&quot;Y&quot;">
      <formula>NOT(ISERROR(SEARCH("Y", L1)))</formula>
    </cfRule>
  </conditionalFormatting>
  <dataValidations count="1">
    <dataValidation type="list" allowBlank="1" sqref="G16:G18 J16:J18 J21:J28 G21:G28" xr:uid="{00000000-0002-0000-04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0"/>
  <sheetViews>
    <sheetView showRuler="0" topLeftCell="A4" zoomScaleNormal="100" workbookViewId="0">
      <selection sqref="A1:XFD1048576"/>
    </sheetView>
  </sheetViews>
  <sheetFormatPr defaultColWidth="13.7109375" defaultRowHeight="12.75"/>
  <cols>
    <col min="1" max="1" width="6.85546875" customWidth="1"/>
    <col min="2" max="2" width="78" customWidth="1"/>
    <col min="3" max="3" width="13" customWidth="1"/>
    <col min="4" max="4" width="18.42578125" customWidth="1"/>
    <col min="5" max="5" width="9.5703125" customWidth="1"/>
    <col min="6" max="6" width="12.7109375" customWidth="1"/>
    <col min="7" max="7" width="6.5703125" customWidth="1"/>
    <col min="8" max="8" width="11.7109375" customWidth="1"/>
    <col min="9" max="9" width="12.42578125" customWidth="1"/>
    <col min="10" max="10" width="8.7109375" customWidth="1"/>
    <col min="11" max="11" width="8" customWidth="1"/>
    <col min="12" max="18" width="9.7109375" customWidth="1"/>
    <col min="19" max="23" width="9.570312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22.5" customHeight="1">
      <c r="A4" s="178"/>
      <c r="B4" s="178"/>
      <c r="C4" s="178"/>
      <c r="D4" s="178"/>
      <c r="E4" s="179"/>
      <c r="F4" s="179"/>
      <c r="G4" s="179"/>
      <c r="H4" s="179"/>
      <c r="I4" s="179"/>
      <c r="J4" s="179"/>
      <c r="K4" s="179"/>
    </row>
    <row r="5" spans="1:11" ht="23.25" customHeight="1"/>
    <row r="6" spans="1:11" ht="22.5" customHeight="1">
      <c r="A6" s="488" t="s">
        <v>2</v>
      </c>
      <c r="B6" s="38"/>
      <c r="C6" s="154"/>
    </row>
    <row r="7" spans="1:11" ht="23.25" customHeight="1">
      <c r="A7" s="489" t="s">
        <v>294</v>
      </c>
      <c r="B7" s="39"/>
      <c r="C7" s="154"/>
    </row>
    <row r="8" spans="1:11" ht="14.1" customHeight="1">
      <c r="A8" s="41"/>
      <c r="B8" s="41"/>
    </row>
    <row r="9" spans="1:11" ht="14.1" customHeight="1"/>
    <row r="10" spans="1:11" ht="20.85" customHeight="1">
      <c r="A10" s="158" t="s">
        <v>4</v>
      </c>
      <c r="B10" s="4" t="s">
        <v>5</v>
      </c>
      <c r="C10" s="4" t="s">
        <v>6</v>
      </c>
      <c r="D10" s="5" t="s">
        <v>7</v>
      </c>
      <c r="E10" s="103"/>
      <c r="F10" s="652" t="s">
        <v>8</v>
      </c>
      <c r="G10" s="653"/>
      <c r="H10" s="43"/>
      <c r="I10" s="652" t="s">
        <v>9</v>
      </c>
      <c r="J10" s="653"/>
      <c r="K10" s="154"/>
    </row>
    <row r="11" spans="1:11" ht="18.399999999999999" customHeight="1">
      <c r="A11" s="159" t="s">
        <v>10</v>
      </c>
      <c r="B11" s="180"/>
      <c r="C11" s="180"/>
      <c r="D11" s="160" t="s">
        <v>11</v>
      </c>
      <c r="E11" s="103"/>
      <c r="F11" s="654"/>
      <c r="G11" s="655"/>
      <c r="H11" s="43"/>
      <c r="I11" s="654"/>
      <c r="J11" s="655"/>
      <c r="K11" s="181"/>
    </row>
    <row r="12" spans="1:11" ht="18.399999999999999" customHeight="1">
      <c r="A12" s="8"/>
      <c r="B12" s="48"/>
      <c r="C12" s="48"/>
      <c r="D12" s="49"/>
      <c r="E12" s="103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64"/>
    </row>
    <row r="13" spans="1:11" ht="15" customHeight="1">
      <c r="A13" s="71"/>
      <c r="B13" s="104"/>
      <c r="C13" s="71"/>
      <c r="D13" s="71"/>
      <c r="F13" s="41"/>
      <c r="G13" s="41"/>
      <c r="I13" s="41"/>
      <c r="J13" s="41"/>
    </row>
    <row r="14" spans="1:11" ht="18.399999999999999" customHeight="1">
      <c r="A14" s="51"/>
      <c r="B14" s="10" t="s">
        <v>295</v>
      </c>
      <c r="C14" s="52"/>
      <c r="D14" s="53"/>
      <c r="E14" s="107"/>
    </row>
    <row r="15" spans="1:11" ht="14.1" customHeight="1">
      <c r="A15" s="11" t="s">
        <v>296</v>
      </c>
      <c r="B15" s="12" t="s">
        <v>297</v>
      </c>
      <c r="C15" s="59" t="s">
        <v>24</v>
      </c>
      <c r="D15" s="60" t="s">
        <v>298</v>
      </c>
      <c r="E15" s="42"/>
      <c r="F15" s="161">
        <f>F57</f>
        <v>87.3704308398693</v>
      </c>
      <c r="G15" s="77" t="s">
        <v>21</v>
      </c>
      <c r="H15" s="42"/>
      <c r="I15" s="161">
        <f>I57</f>
        <v>87.528294740549569</v>
      </c>
      <c r="J15" s="77" t="s">
        <v>269</v>
      </c>
      <c r="K15" s="64"/>
    </row>
    <row r="16" spans="1:11" ht="14.1" customHeight="1">
      <c r="A16" s="18" t="s">
        <v>299</v>
      </c>
      <c r="B16" s="19" t="s">
        <v>300</v>
      </c>
      <c r="C16" s="66" t="s">
        <v>28</v>
      </c>
      <c r="D16" s="67" t="s">
        <v>29</v>
      </c>
      <c r="E16" s="42"/>
      <c r="F16" s="162">
        <f>F49/F48</f>
        <v>0.94150768053353739</v>
      </c>
      <c r="G16" s="78" t="s">
        <v>20</v>
      </c>
      <c r="H16" s="42"/>
      <c r="I16" s="162">
        <f>I49/I48</f>
        <v>0.94181047532546169</v>
      </c>
      <c r="J16" s="78" t="s">
        <v>269</v>
      </c>
      <c r="K16" s="64"/>
    </row>
    <row r="17" spans="1:11" ht="14.1" customHeight="1">
      <c r="A17" s="18" t="s">
        <v>301</v>
      </c>
      <c r="B17" s="19" t="s">
        <v>302</v>
      </c>
      <c r="C17" s="66" t="s">
        <v>28</v>
      </c>
      <c r="D17" s="67" t="s">
        <v>29</v>
      </c>
      <c r="E17" s="42"/>
      <c r="F17" s="162">
        <f>F51/F50</f>
        <v>0.89960214883076095</v>
      </c>
      <c r="G17" s="78" t="s">
        <v>83</v>
      </c>
      <c r="H17" s="42"/>
      <c r="I17" s="162">
        <f>I51/I50</f>
        <v>0.9123091161499306</v>
      </c>
      <c r="J17" s="78" t="s">
        <v>269</v>
      </c>
      <c r="K17" s="64"/>
    </row>
    <row r="18" spans="1:11" ht="14.1" customHeight="1">
      <c r="A18" s="18" t="s">
        <v>303</v>
      </c>
      <c r="B18" s="19" t="s">
        <v>304</v>
      </c>
      <c r="C18" s="66" t="s">
        <v>28</v>
      </c>
      <c r="D18" s="67" t="s">
        <v>29</v>
      </c>
      <c r="E18" s="42"/>
      <c r="F18" s="162">
        <f>F53/F52</f>
        <v>0.7201822297125019</v>
      </c>
      <c r="G18" s="78" t="s">
        <v>83</v>
      </c>
      <c r="H18" s="42"/>
      <c r="I18" s="162">
        <f>I53/I52</f>
        <v>0.73006644518272423</v>
      </c>
      <c r="J18" s="78" t="s">
        <v>269</v>
      </c>
      <c r="K18" s="64"/>
    </row>
    <row r="19" spans="1:11" ht="14.1" customHeight="1">
      <c r="A19" s="18" t="s">
        <v>305</v>
      </c>
      <c r="B19" s="19" t="s">
        <v>306</v>
      </c>
      <c r="C19" s="66" t="s">
        <v>24</v>
      </c>
      <c r="D19" s="67" t="s">
        <v>19</v>
      </c>
      <c r="E19" s="42"/>
      <c r="F19" s="163">
        <v>350</v>
      </c>
      <c r="G19" s="78" t="s">
        <v>34</v>
      </c>
      <c r="H19" s="42"/>
      <c r="I19" s="163">
        <v>370</v>
      </c>
      <c r="J19" s="78" t="s">
        <v>269</v>
      </c>
      <c r="K19" s="64"/>
    </row>
    <row r="20" spans="1:11" ht="14.1" customHeight="1">
      <c r="A20" s="18" t="s">
        <v>307</v>
      </c>
      <c r="B20" s="19" t="s">
        <v>308</v>
      </c>
      <c r="C20" s="66" t="s">
        <v>24</v>
      </c>
      <c r="D20" s="67" t="s">
        <v>309</v>
      </c>
      <c r="E20" s="42"/>
      <c r="F20" s="164">
        <f>F45</f>
        <v>262720</v>
      </c>
      <c r="G20" s="78" t="s">
        <v>159</v>
      </c>
      <c r="H20" s="42"/>
      <c r="I20" s="164">
        <f>I45</f>
        <v>278000</v>
      </c>
      <c r="J20" s="78" t="s">
        <v>269</v>
      </c>
      <c r="K20" s="64"/>
    </row>
    <row r="21" spans="1:11" ht="14.1" customHeight="1">
      <c r="A21" s="18" t="s">
        <v>310</v>
      </c>
      <c r="B21" s="19" t="s">
        <v>311</v>
      </c>
      <c r="C21" s="66" t="s">
        <v>24</v>
      </c>
      <c r="D21" s="67" t="s">
        <v>19</v>
      </c>
      <c r="E21" s="42"/>
      <c r="F21" s="163">
        <v>391</v>
      </c>
      <c r="G21" s="78" t="s">
        <v>34</v>
      </c>
      <c r="H21" s="42"/>
      <c r="I21" s="163">
        <v>375</v>
      </c>
      <c r="J21" s="78" t="s">
        <v>269</v>
      </c>
      <c r="K21" s="64"/>
    </row>
    <row r="22" spans="1:11" ht="15" customHeight="1">
      <c r="A22" s="24" t="s">
        <v>312</v>
      </c>
      <c r="B22" s="25" t="s">
        <v>313</v>
      </c>
      <c r="C22" s="26" t="s">
        <v>24</v>
      </c>
      <c r="D22" s="27" t="s">
        <v>19</v>
      </c>
      <c r="E22" s="42"/>
      <c r="F22" s="165">
        <v>1</v>
      </c>
      <c r="G22" s="85" t="s">
        <v>34</v>
      </c>
      <c r="H22" s="42"/>
      <c r="I22" s="165">
        <v>0</v>
      </c>
      <c r="J22" s="85" t="s">
        <v>269</v>
      </c>
      <c r="K22" s="64"/>
    </row>
    <row r="23" spans="1:11" ht="15" customHeight="1">
      <c r="A23" s="71"/>
      <c r="B23" s="104"/>
      <c r="C23" s="71"/>
      <c r="D23" s="71"/>
      <c r="F23" s="110"/>
      <c r="G23" s="110"/>
      <c r="I23" s="41"/>
      <c r="J23" s="41"/>
    </row>
    <row r="24" spans="1:11" ht="18.399999999999999" customHeight="1">
      <c r="A24" s="51"/>
      <c r="B24" s="10" t="s">
        <v>314</v>
      </c>
      <c r="C24" s="52"/>
      <c r="D24" s="53"/>
      <c r="E24" s="107"/>
    </row>
    <row r="25" spans="1:11" ht="29.1" customHeight="1">
      <c r="A25" s="86" t="s">
        <v>315</v>
      </c>
      <c r="B25" s="87" t="s">
        <v>316</v>
      </c>
      <c r="C25" s="88" t="s">
        <v>24</v>
      </c>
      <c r="D25" s="89" t="s">
        <v>19</v>
      </c>
      <c r="E25" s="42"/>
      <c r="F25" s="166" t="s">
        <v>231</v>
      </c>
      <c r="G25" s="75" t="s">
        <v>232</v>
      </c>
      <c r="H25" s="42"/>
      <c r="I25" s="166" t="s">
        <v>231</v>
      </c>
      <c r="J25" s="75" t="s">
        <v>232</v>
      </c>
      <c r="K25" s="64"/>
    </row>
    <row r="26" spans="1:11" ht="15" customHeight="1">
      <c r="A26" s="71"/>
      <c r="B26" s="104"/>
      <c r="C26" s="71"/>
      <c r="D26" s="71"/>
      <c r="F26" s="41"/>
      <c r="G26" s="41"/>
      <c r="I26" s="110"/>
      <c r="J26" s="110"/>
    </row>
    <row r="27" spans="1:11" ht="18.399999999999999" customHeight="1">
      <c r="A27" s="51"/>
      <c r="B27" s="10" t="s">
        <v>317</v>
      </c>
      <c r="C27" s="52"/>
      <c r="D27" s="53"/>
      <c r="E27" s="107"/>
    </row>
    <row r="28" spans="1:11" ht="14.1" customHeight="1">
      <c r="A28" s="11" t="s">
        <v>318</v>
      </c>
      <c r="B28" s="12" t="s">
        <v>319</v>
      </c>
      <c r="C28" s="59" t="s">
        <v>24</v>
      </c>
      <c r="D28" s="60" t="s">
        <v>19</v>
      </c>
      <c r="E28" s="42"/>
      <c r="F28" s="167">
        <v>2</v>
      </c>
      <c r="G28" s="77" t="s">
        <v>232</v>
      </c>
      <c r="H28" s="42"/>
      <c r="I28" s="167">
        <v>2</v>
      </c>
      <c r="J28" s="77" t="s">
        <v>232</v>
      </c>
      <c r="K28" s="64"/>
    </row>
    <row r="29" spans="1:11" ht="14.1" customHeight="1">
      <c r="A29" s="18" t="s">
        <v>320</v>
      </c>
      <c r="B29" s="19" t="s">
        <v>321</v>
      </c>
      <c r="C29" s="66" t="s">
        <v>24</v>
      </c>
      <c r="D29" s="67" t="s">
        <v>19</v>
      </c>
      <c r="E29" s="42"/>
      <c r="F29" s="163">
        <v>1</v>
      </c>
      <c r="G29" s="78" t="s">
        <v>232</v>
      </c>
      <c r="H29" s="42"/>
      <c r="I29" s="163">
        <v>1</v>
      </c>
      <c r="J29" s="78" t="s">
        <v>232</v>
      </c>
      <c r="K29" s="64"/>
    </row>
    <row r="30" spans="1:11" ht="14.1" customHeight="1">
      <c r="A30" s="18" t="s">
        <v>322</v>
      </c>
      <c r="B30" s="19" t="s">
        <v>323</v>
      </c>
      <c r="C30" s="66" t="s">
        <v>24</v>
      </c>
      <c r="D30" s="67" t="s">
        <v>19</v>
      </c>
      <c r="E30" s="42"/>
      <c r="F30" s="163">
        <v>1</v>
      </c>
      <c r="G30" s="78" t="s">
        <v>232</v>
      </c>
      <c r="H30" s="42"/>
      <c r="I30" s="163">
        <v>1</v>
      </c>
      <c r="J30" s="78" t="s">
        <v>232</v>
      </c>
      <c r="K30" s="64"/>
    </row>
    <row r="31" spans="1:11" ht="14.1" customHeight="1">
      <c r="A31" s="18" t="s">
        <v>324</v>
      </c>
      <c r="B31" s="19" t="s">
        <v>325</v>
      </c>
      <c r="C31" s="66" t="s">
        <v>24</v>
      </c>
      <c r="D31" s="67" t="s">
        <v>19</v>
      </c>
      <c r="E31" s="55"/>
      <c r="F31" s="163">
        <v>1</v>
      </c>
      <c r="G31" s="78" t="s">
        <v>232</v>
      </c>
      <c r="H31" s="42"/>
      <c r="I31" s="163">
        <v>1</v>
      </c>
      <c r="J31" s="78" t="s">
        <v>232</v>
      </c>
      <c r="K31" s="64"/>
    </row>
    <row r="32" spans="1:11" ht="14.1" customHeight="1">
      <c r="A32" s="18" t="s">
        <v>326</v>
      </c>
      <c r="B32" s="19" t="s">
        <v>327</v>
      </c>
      <c r="C32" s="66" t="s">
        <v>24</v>
      </c>
      <c r="D32" s="67" t="s">
        <v>19</v>
      </c>
      <c r="E32" s="55"/>
      <c r="F32" s="163">
        <v>1</v>
      </c>
      <c r="G32" s="78" t="s">
        <v>232</v>
      </c>
      <c r="H32" s="42"/>
      <c r="I32" s="163">
        <v>1</v>
      </c>
      <c r="J32" s="78" t="s">
        <v>232</v>
      </c>
      <c r="K32" s="64"/>
    </row>
    <row r="33" spans="1:11" ht="14.1" customHeight="1">
      <c r="A33" s="18" t="s">
        <v>328</v>
      </c>
      <c r="B33" s="19" t="s">
        <v>329</v>
      </c>
      <c r="C33" s="66" t="s">
        <v>24</v>
      </c>
      <c r="D33" s="67" t="s">
        <v>19</v>
      </c>
      <c r="E33" s="55"/>
      <c r="F33" s="163">
        <v>1</v>
      </c>
      <c r="G33" s="78" t="s">
        <v>232</v>
      </c>
      <c r="H33" s="42"/>
      <c r="I33" s="163">
        <v>1</v>
      </c>
      <c r="J33" s="78" t="s">
        <v>232</v>
      </c>
      <c r="K33" s="64"/>
    </row>
    <row r="34" spans="1:11" ht="15" customHeight="1">
      <c r="A34" s="24" t="s">
        <v>330</v>
      </c>
      <c r="B34" s="25" t="s">
        <v>331</v>
      </c>
      <c r="C34" s="26" t="s">
        <v>24</v>
      </c>
      <c r="D34" s="27" t="s">
        <v>19</v>
      </c>
      <c r="E34" s="55"/>
      <c r="F34" s="165">
        <v>1</v>
      </c>
      <c r="G34" s="85" t="s">
        <v>232</v>
      </c>
      <c r="H34" s="42"/>
      <c r="I34" s="165">
        <v>1</v>
      </c>
      <c r="J34" s="85" t="s">
        <v>232</v>
      </c>
      <c r="K34" s="64"/>
    </row>
    <row r="35" spans="1:11" ht="15" customHeight="1">
      <c r="A35" s="71"/>
      <c r="B35" s="104"/>
      <c r="C35" s="71"/>
      <c r="D35" s="71"/>
      <c r="F35" s="110"/>
      <c r="G35" s="110"/>
      <c r="I35" s="110"/>
      <c r="J35" s="110"/>
    </row>
    <row r="36" spans="1:11" ht="18.399999999999999" customHeight="1">
      <c r="A36" s="51"/>
      <c r="B36" s="10" t="s">
        <v>332</v>
      </c>
      <c r="C36" s="52"/>
      <c r="D36" s="53"/>
      <c r="E36" s="101"/>
    </row>
    <row r="37" spans="1:11" ht="14.1" customHeight="1">
      <c r="A37" s="11" t="s">
        <v>333</v>
      </c>
      <c r="B37" s="12" t="s">
        <v>334</v>
      </c>
      <c r="C37" s="59" t="s">
        <v>24</v>
      </c>
      <c r="D37" s="60" t="s">
        <v>19</v>
      </c>
      <c r="E37" s="55"/>
      <c r="F37" s="167">
        <v>266715</v>
      </c>
      <c r="G37" s="77" t="s">
        <v>34</v>
      </c>
      <c r="H37" s="42"/>
      <c r="I37" s="167">
        <v>273028</v>
      </c>
      <c r="J37" s="77" t="s">
        <v>269</v>
      </c>
      <c r="K37" s="64"/>
    </row>
    <row r="38" spans="1:11" ht="14.1" customHeight="1">
      <c r="A38" s="18" t="s">
        <v>335</v>
      </c>
      <c r="B38" s="19" t="s">
        <v>336</v>
      </c>
      <c r="C38" s="66" t="s">
        <v>24</v>
      </c>
      <c r="D38" s="67" t="s">
        <v>19</v>
      </c>
      <c r="E38" s="55"/>
      <c r="F38" s="163">
        <v>12212</v>
      </c>
      <c r="G38" s="78" t="s">
        <v>34</v>
      </c>
      <c r="H38" s="42"/>
      <c r="I38" s="163">
        <v>10639</v>
      </c>
      <c r="J38" s="78" t="s">
        <v>269</v>
      </c>
      <c r="K38" s="64"/>
    </row>
    <row r="39" spans="1:11" ht="14.1" customHeight="1">
      <c r="A39" s="18" t="s">
        <v>337</v>
      </c>
      <c r="B39" s="19" t="s">
        <v>338</v>
      </c>
      <c r="C39" s="66" t="s">
        <v>24</v>
      </c>
      <c r="D39" s="67" t="s">
        <v>19</v>
      </c>
      <c r="E39" s="55"/>
      <c r="F39" s="163">
        <v>7665</v>
      </c>
      <c r="G39" s="78" t="s">
        <v>159</v>
      </c>
      <c r="H39" s="42"/>
      <c r="I39" s="163">
        <v>11435</v>
      </c>
      <c r="J39" s="78" t="s">
        <v>269</v>
      </c>
      <c r="K39" s="64"/>
    </row>
    <row r="40" spans="1:11" ht="14.1" customHeight="1">
      <c r="A40" s="18" t="s">
        <v>339</v>
      </c>
      <c r="B40" s="19" t="s">
        <v>340</v>
      </c>
      <c r="C40" s="66" t="s">
        <v>24</v>
      </c>
      <c r="D40" s="67" t="s">
        <v>19</v>
      </c>
      <c r="E40" s="55"/>
      <c r="F40" s="163">
        <v>27868</v>
      </c>
      <c r="G40" s="78" t="s">
        <v>159</v>
      </c>
      <c r="H40" s="42"/>
      <c r="I40" s="163">
        <v>29764</v>
      </c>
      <c r="J40" s="78" t="s">
        <v>269</v>
      </c>
      <c r="K40" s="64"/>
    </row>
    <row r="41" spans="1:11" ht="14.1" customHeight="1">
      <c r="A41" s="18" t="s">
        <v>341</v>
      </c>
      <c r="B41" s="19" t="s">
        <v>342</v>
      </c>
      <c r="C41" s="66" t="s">
        <v>24</v>
      </c>
      <c r="D41" s="67" t="s">
        <v>19</v>
      </c>
      <c r="E41" s="55"/>
      <c r="F41" s="163">
        <v>44478</v>
      </c>
      <c r="G41" s="78" t="s">
        <v>34</v>
      </c>
      <c r="H41" s="42"/>
      <c r="I41" s="163">
        <v>43293</v>
      </c>
      <c r="J41" s="78" t="s">
        <v>269</v>
      </c>
      <c r="K41" s="64"/>
    </row>
    <row r="42" spans="1:11" ht="14.1" customHeight="1">
      <c r="A42" s="18" t="s">
        <v>343</v>
      </c>
      <c r="B42" s="19" t="s">
        <v>344</v>
      </c>
      <c r="C42" s="66" t="s">
        <v>24</v>
      </c>
      <c r="D42" s="67" t="s">
        <v>29</v>
      </c>
      <c r="E42" s="55"/>
      <c r="F42" s="94">
        <f>SUM(F37:F39,F41)</f>
        <v>331070</v>
      </c>
      <c r="G42" s="78" t="s">
        <v>159</v>
      </c>
      <c r="H42" s="42"/>
      <c r="I42" s="94">
        <f>SUM(I37:I39,I41)</f>
        <v>338395</v>
      </c>
      <c r="J42" s="78" t="s">
        <v>269</v>
      </c>
      <c r="K42" s="64"/>
    </row>
    <row r="43" spans="1:11" ht="14.1" customHeight="1">
      <c r="A43" s="18" t="s">
        <v>345</v>
      </c>
      <c r="B43" s="19" t="s">
        <v>346</v>
      </c>
      <c r="C43" s="66" t="s">
        <v>24</v>
      </c>
      <c r="D43" s="67" t="s">
        <v>19</v>
      </c>
      <c r="E43" s="55"/>
      <c r="F43" s="163">
        <v>45999</v>
      </c>
      <c r="G43" s="78" t="s">
        <v>159</v>
      </c>
      <c r="H43" s="42"/>
      <c r="I43" s="163">
        <v>40770</v>
      </c>
      <c r="J43" s="78" t="s">
        <v>269</v>
      </c>
      <c r="K43" s="101"/>
    </row>
    <row r="44" spans="1:11" ht="14.1" customHeight="1">
      <c r="A44" s="18" t="s">
        <v>347</v>
      </c>
      <c r="B44" s="19" t="s">
        <v>348</v>
      </c>
      <c r="C44" s="66" t="s">
        <v>24</v>
      </c>
      <c r="D44" s="67" t="s">
        <v>19</v>
      </c>
      <c r="E44" s="55"/>
      <c r="F44" s="163">
        <v>22351</v>
      </c>
      <c r="G44" s="78" t="s">
        <v>159</v>
      </c>
      <c r="H44" s="42"/>
      <c r="I44" s="163">
        <v>19625</v>
      </c>
      <c r="J44" s="78" t="s">
        <v>269</v>
      </c>
      <c r="K44" s="101"/>
    </row>
    <row r="45" spans="1:11" ht="15" customHeight="1">
      <c r="A45" s="24" t="s">
        <v>349</v>
      </c>
      <c r="B45" s="25" t="s">
        <v>350</v>
      </c>
      <c r="C45" s="26" t="s">
        <v>24</v>
      </c>
      <c r="D45" s="27" t="s">
        <v>29</v>
      </c>
      <c r="E45" s="55"/>
      <c r="F45" s="95">
        <f>F42-F43-F44</f>
        <v>262720</v>
      </c>
      <c r="G45" s="85" t="s">
        <v>159</v>
      </c>
      <c r="H45" s="42"/>
      <c r="I45" s="95">
        <f>I42-I43-I44</f>
        <v>278000</v>
      </c>
      <c r="J45" s="85" t="s">
        <v>269</v>
      </c>
      <c r="K45" s="101"/>
    </row>
    <row r="46" spans="1:11" ht="15" customHeight="1">
      <c r="A46" s="71"/>
      <c r="B46" s="104"/>
      <c r="C46" s="71"/>
      <c r="D46" s="71"/>
      <c r="F46" s="41"/>
      <c r="G46" s="41"/>
      <c r="I46" s="110"/>
      <c r="J46" s="110"/>
    </row>
    <row r="47" spans="1:11" ht="18.399999999999999" customHeight="1">
      <c r="A47" s="174"/>
      <c r="B47" s="168" t="s">
        <v>351</v>
      </c>
      <c r="C47" s="175"/>
      <c r="D47" s="176"/>
      <c r="E47" s="101"/>
    </row>
    <row r="48" spans="1:11" ht="14.1" customHeight="1">
      <c r="A48" s="18" t="s">
        <v>352</v>
      </c>
      <c r="B48" s="19" t="s">
        <v>353</v>
      </c>
      <c r="C48" s="66" t="s">
        <v>24</v>
      </c>
      <c r="D48" s="67" t="s">
        <v>19</v>
      </c>
      <c r="E48" s="55"/>
      <c r="F48" s="167">
        <v>18293</v>
      </c>
      <c r="G48" s="77" t="s">
        <v>20</v>
      </c>
      <c r="H48" s="42"/>
      <c r="I48" s="167">
        <v>16515</v>
      </c>
      <c r="J48" s="77" t="s">
        <v>269</v>
      </c>
      <c r="K48" s="101"/>
    </row>
    <row r="49" spans="1:11" ht="14.1" customHeight="1">
      <c r="A49" s="18" t="s">
        <v>354</v>
      </c>
      <c r="B49" s="19" t="s">
        <v>355</v>
      </c>
      <c r="C49" s="66" t="s">
        <v>24</v>
      </c>
      <c r="D49" s="67" t="s">
        <v>19</v>
      </c>
      <c r="E49" s="55"/>
      <c r="F49" s="163">
        <v>17223</v>
      </c>
      <c r="G49" s="78" t="s">
        <v>20</v>
      </c>
      <c r="H49" s="42"/>
      <c r="I49" s="163">
        <v>15554</v>
      </c>
      <c r="J49" s="78" t="s">
        <v>269</v>
      </c>
      <c r="K49" s="101"/>
    </row>
    <row r="50" spans="1:11" ht="14.1" customHeight="1">
      <c r="A50" s="18" t="s">
        <v>356</v>
      </c>
      <c r="B50" s="19" t="s">
        <v>357</v>
      </c>
      <c r="C50" s="66" t="s">
        <v>24</v>
      </c>
      <c r="D50" s="67" t="s">
        <v>19</v>
      </c>
      <c r="E50" s="55"/>
      <c r="F50" s="163">
        <v>4505.9503135095702</v>
      </c>
      <c r="G50" s="78" t="s">
        <v>83</v>
      </c>
      <c r="H50" s="42"/>
      <c r="I50" s="163">
        <v>4322</v>
      </c>
      <c r="J50" s="78" t="s">
        <v>269</v>
      </c>
      <c r="K50" s="101"/>
    </row>
    <row r="51" spans="1:11" ht="14.1" customHeight="1">
      <c r="A51" s="18" t="s">
        <v>358</v>
      </c>
      <c r="B51" s="19" t="s">
        <v>359</v>
      </c>
      <c r="C51" s="66" t="s">
        <v>24</v>
      </c>
      <c r="D51" s="67" t="s">
        <v>19</v>
      </c>
      <c r="E51" s="55"/>
      <c r="F51" s="163">
        <v>4053.5625845578502</v>
      </c>
      <c r="G51" s="78" t="s">
        <v>83</v>
      </c>
      <c r="H51" s="42"/>
      <c r="I51" s="163">
        <v>3943</v>
      </c>
      <c r="J51" s="78" t="s">
        <v>269</v>
      </c>
      <c r="K51" s="101"/>
    </row>
    <row r="52" spans="1:11" ht="14.1" customHeight="1">
      <c r="A52" s="18" t="s">
        <v>360</v>
      </c>
      <c r="B52" s="19" t="s">
        <v>361</v>
      </c>
      <c r="C52" s="66" t="s">
        <v>24</v>
      </c>
      <c r="D52" s="67" t="s">
        <v>19</v>
      </c>
      <c r="E52" s="55"/>
      <c r="F52" s="163">
        <v>1087.59369191839</v>
      </c>
      <c r="G52" s="78" t="s">
        <v>83</v>
      </c>
      <c r="H52" s="42"/>
      <c r="I52" s="163">
        <v>1204</v>
      </c>
      <c r="J52" s="78" t="s">
        <v>269</v>
      </c>
      <c r="K52" s="101"/>
    </row>
    <row r="53" spans="1:11" ht="15" customHeight="1">
      <c r="A53" s="24" t="s">
        <v>362</v>
      </c>
      <c r="B53" s="25" t="s">
        <v>363</v>
      </c>
      <c r="C53" s="26" t="s">
        <v>24</v>
      </c>
      <c r="D53" s="27" t="s">
        <v>19</v>
      </c>
      <c r="E53" s="55"/>
      <c r="F53" s="165">
        <v>783.265650067038</v>
      </c>
      <c r="G53" s="85" t="s">
        <v>83</v>
      </c>
      <c r="H53" s="42"/>
      <c r="I53" s="165">
        <v>879</v>
      </c>
      <c r="J53" s="85" t="s">
        <v>269</v>
      </c>
      <c r="K53" s="101"/>
    </row>
    <row r="54" spans="1:11" ht="15" customHeight="1">
      <c r="A54" s="71"/>
      <c r="B54" s="104"/>
      <c r="C54" s="71"/>
      <c r="D54" s="71"/>
      <c r="F54" s="41"/>
      <c r="G54" s="41"/>
      <c r="I54" s="110"/>
      <c r="J54" s="110"/>
    </row>
    <row r="55" spans="1:11" ht="18.399999999999999" customHeight="1">
      <c r="A55" s="51"/>
      <c r="B55" s="10" t="s">
        <v>364</v>
      </c>
      <c r="C55" s="52"/>
      <c r="D55" s="53"/>
      <c r="E55" s="101"/>
    </row>
    <row r="56" spans="1:11" ht="14.1" customHeight="1">
      <c r="A56" s="11" t="s">
        <v>365</v>
      </c>
      <c r="B56" s="12" t="s">
        <v>366</v>
      </c>
      <c r="C56" s="59" t="s">
        <v>24</v>
      </c>
      <c r="D56" s="60" t="s">
        <v>19</v>
      </c>
      <c r="E56" s="55"/>
      <c r="F56" s="169" t="s">
        <v>367</v>
      </c>
      <c r="G56" s="77" t="s">
        <v>34</v>
      </c>
      <c r="H56" s="42"/>
      <c r="I56" s="169" t="s">
        <v>368</v>
      </c>
      <c r="J56" s="77" t="s">
        <v>269</v>
      </c>
      <c r="K56" s="101"/>
    </row>
    <row r="57" spans="1:11" ht="14.1" customHeight="1">
      <c r="A57" s="18" t="s">
        <v>369</v>
      </c>
      <c r="B57" s="19" t="s">
        <v>370</v>
      </c>
      <c r="C57" s="66" t="s">
        <v>24</v>
      </c>
      <c r="D57" s="67" t="s">
        <v>29</v>
      </c>
      <c r="E57" s="55"/>
      <c r="F57" s="170">
        <f>F59+F64</f>
        <v>87.3704308398693</v>
      </c>
      <c r="G57" s="78" t="s">
        <v>21</v>
      </c>
      <c r="H57" s="42"/>
      <c r="I57" s="170">
        <f>I59+I64</f>
        <v>87.528294740549569</v>
      </c>
      <c r="J57" s="78" t="s">
        <v>269</v>
      </c>
      <c r="K57" s="101"/>
    </row>
    <row r="58" spans="1:11" ht="14.1" customHeight="1">
      <c r="A58" s="18" t="s">
        <v>371</v>
      </c>
      <c r="B58" s="19" t="s">
        <v>372</v>
      </c>
      <c r="C58" s="66" t="s">
        <v>24</v>
      </c>
      <c r="D58" s="67" t="s">
        <v>19</v>
      </c>
      <c r="E58" s="55"/>
      <c r="F58" s="163">
        <v>2668004</v>
      </c>
      <c r="G58" s="78" t="s">
        <v>34</v>
      </c>
      <c r="H58" s="42"/>
      <c r="I58" s="163">
        <v>2668004</v>
      </c>
      <c r="J58" s="78" t="s">
        <v>269</v>
      </c>
      <c r="K58" s="64"/>
    </row>
    <row r="59" spans="1:11" ht="14.1" customHeight="1">
      <c r="A59" s="18" t="s">
        <v>373</v>
      </c>
      <c r="B59" s="19" t="s">
        <v>374</v>
      </c>
      <c r="C59" s="66" t="s">
        <v>24</v>
      </c>
      <c r="D59" s="67" t="s">
        <v>29</v>
      </c>
      <c r="E59" s="55"/>
      <c r="F59" s="170">
        <f>(1-((((F20*0.5)+(F19*50)+(F21*100)+(F22*1000))/(F$58/1000))-0)/(600-0))*(50)</f>
        <v>44.097959873123628</v>
      </c>
      <c r="G59" s="78" t="s">
        <v>159</v>
      </c>
      <c r="H59" s="42"/>
      <c r="I59" s="170">
        <f>(1-((((I20*0.5)+(I19*50)+(I21*100)+(I22*1000))/(I$58/1000))-0)/(600-0))*(50)</f>
        <v>43.909304483801378</v>
      </c>
      <c r="J59" s="78" t="s">
        <v>269</v>
      </c>
      <c r="K59" s="101"/>
    </row>
    <row r="60" spans="1:11" ht="14.1" customHeight="1">
      <c r="A60" s="18" t="s">
        <v>375</v>
      </c>
      <c r="B60" s="19" t="s">
        <v>376</v>
      </c>
      <c r="C60" s="66" t="s">
        <v>24</v>
      </c>
      <c r="D60" s="67" t="s">
        <v>19</v>
      </c>
      <c r="E60" s="55"/>
      <c r="F60" s="171">
        <v>4.1029423743992401</v>
      </c>
      <c r="G60" s="78" t="s">
        <v>159</v>
      </c>
      <c r="H60" s="42"/>
      <c r="I60" s="171">
        <v>4.3415727012902998</v>
      </c>
      <c r="J60" s="78" t="s">
        <v>269</v>
      </c>
      <c r="K60" s="101"/>
    </row>
    <row r="61" spans="1:11" ht="14.1" customHeight="1">
      <c r="A61" s="18" t="s">
        <v>377</v>
      </c>
      <c r="B61" s="19" t="s">
        <v>378</v>
      </c>
      <c r="C61" s="66" t="s">
        <v>24</v>
      </c>
      <c r="D61" s="67" t="s">
        <v>19</v>
      </c>
      <c r="E61" s="55"/>
      <c r="F61" s="171">
        <v>0.54660087965885096</v>
      </c>
      <c r="G61" s="78" t="s">
        <v>34</v>
      </c>
      <c r="H61" s="42"/>
      <c r="I61" s="171">
        <v>0.57783521563935702</v>
      </c>
      <c r="J61" s="78" t="s">
        <v>269</v>
      </c>
      <c r="K61" s="182"/>
    </row>
    <row r="62" spans="1:11" ht="14.1" customHeight="1">
      <c r="A62" s="18" t="s">
        <v>379</v>
      </c>
      <c r="B62" s="19" t="s">
        <v>380</v>
      </c>
      <c r="C62" s="66" t="s">
        <v>24</v>
      </c>
      <c r="D62" s="67" t="s">
        <v>19</v>
      </c>
      <c r="E62" s="55"/>
      <c r="F62" s="171">
        <v>1.2212625368377801</v>
      </c>
      <c r="G62" s="78" t="s">
        <v>34</v>
      </c>
      <c r="H62" s="42"/>
      <c r="I62" s="171">
        <v>1.17128759926897</v>
      </c>
      <c r="J62" s="78" t="s">
        <v>269</v>
      </c>
      <c r="K62" s="64"/>
    </row>
    <row r="63" spans="1:11" ht="14.1" customHeight="1">
      <c r="A63" s="18" t="s">
        <v>381</v>
      </c>
      <c r="B63" s="19" t="s">
        <v>382</v>
      </c>
      <c r="C63" s="66" t="s">
        <v>24</v>
      </c>
      <c r="D63" s="67" t="s">
        <v>19</v>
      </c>
      <c r="E63" s="55"/>
      <c r="F63" s="171">
        <v>3.12343359805058E-2</v>
      </c>
      <c r="G63" s="78" t="s">
        <v>34</v>
      </c>
      <c r="H63" s="42"/>
      <c r="I63" s="171">
        <v>0</v>
      </c>
      <c r="J63" s="78" t="s">
        <v>269</v>
      </c>
      <c r="K63" s="64"/>
    </row>
    <row r="64" spans="1:11" ht="16.899999999999999" customHeight="1">
      <c r="A64" s="18" t="s">
        <v>383</v>
      </c>
      <c r="B64" s="19" t="s">
        <v>384</v>
      </c>
      <c r="C64" s="66" t="s">
        <v>24</v>
      </c>
      <c r="D64" s="67" t="s">
        <v>29</v>
      </c>
      <c r="E64" s="55"/>
      <c r="F64" s="170">
        <f>((((F49/F48*7)-1)/(7-1))*25)+((((F51/F50*7)-1)/(7-1))*15)+((((F53/F52*7)-1)/(7-1))*10)</f>
        <v>43.272470966745679</v>
      </c>
      <c r="G64" s="78" t="s">
        <v>20</v>
      </c>
      <c r="H64" s="172"/>
      <c r="I64" s="170">
        <f>((((I49/I48*7)-1)/(7-1))*25)+((((I51/I50*7)-1)/(7-1))*15)+((((I53/I52*7)-1)/(7-1))*10)</f>
        <v>43.618990256748198</v>
      </c>
      <c r="J64" s="78" t="s">
        <v>269</v>
      </c>
      <c r="K64" s="64"/>
    </row>
    <row r="65" spans="1:11" ht="14.1" customHeight="1">
      <c r="A65" s="18" t="s">
        <v>385</v>
      </c>
      <c r="B65" s="19" t="s">
        <v>386</v>
      </c>
      <c r="C65" s="66" t="s">
        <v>24</v>
      </c>
      <c r="D65" s="67" t="s">
        <v>19</v>
      </c>
      <c r="E65" s="55"/>
      <c r="F65" s="171">
        <v>1.70602598443849</v>
      </c>
      <c r="G65" s="78" t="s">
        <v>20</v>
      </c>
      <c r="H65" s="42"/>
      <c r="I65" s="171">
        <v>1.69719446967403</v>
      </c>
      <c r="J65" s="78" t="s">
        <v>269</v>
      </c>
      <c r="K65" s="101"/>
    </row>
    <row r="66" spans="1:11" ht="14.1" customHeight="1">
      <c r="A66" s="18" t="s">
        <v>387</v>
      </c>
      <c r="B66" s="19" t="s">
        <v>388</v>
      </c>
      <c r="C66" s="66" t="s">
        <v>24</v>
      </c>
      <c r="D66" s="67" t="s">
        <v>19</v>
      </c>
      <c r="E66" s="55"/>
      <c r="F66" s="171">
        <v>1.7569623954617</v>
      </c>
      <c r="G66" s="78" t="s">
        <v>83</v>
      </c>
      <c r="H66" s="42"/>
      <c r="I66" s="171">
        <v>1.53125000000001</v>
      </c>
      <c r="J66" s="78" t="s">
        <v>269</v>
      </c>
      <c r="K66" s="101"/>
    </row>
    <row r="67" spans="1:11" ht="15" customHeight="1">
      <c r="A67" s="24" t="s">
        <v>389</v>
      </c>
      <c r="B67" s="25" t="s">
        <v>390</v>
      </c>
      <c r="C67" s="26" t="s">
        <v>24</v>
      </c>
      <c r="D67" s="27" t="s">
        <v>19</v>
      </c>
      <c r="E67" s="55"/>
      <c r="F67" s="173">
        <v>3.2645406533541599</v>
      </c>
      <c r="G67" s="85" t="s">
        <v>83</v>
      </c>
      <c r="H67" s="42"/>
      <c r="I67" s="173">
        <v>3.15</v>
      </c>
      <c r="J67" s="85" t="s">
        <v>269</v>
      </c>
      <c r="K67" s="101"/>
    </row>
    <row r="68" spans="1:11" ht="14.1" customHeight="1">
      <c r="A68" s="104"/>
      <c r="B68" s="104"/>
      <c r="C68" s="104"/>
      <c r="D68" s="104"/>
      <c r="F68" s="41"/>
      <c r="G68" s="41"/>
      <c r="I68" s="41"/>
      <c r="J68" s="41"/>
    </row>
    <row r="69" spans="1:11" ht="15.75" customHeight="1" thickBot="1">
      <c r="A69" s="174"/>
      <c r="B69" s="168" t="s">
        <v>391</v>
      </c>
      <c r="C69" s="175"/>
      <c r="D69" s="176"/>
      <c r="E69" s="101"/>
      <c r="F69" s="31"/>
      <c r="G69" s="31"/>
      <c r="H69" s="31"/>
      <c r="I69" s="191"/>
      <c r="J69" s="191"/>
    </row>
    <row r="70" spans="1:11" ht="13.35" customHeight="1">
      <c r="A70" s="18" t="s">
        <v>392</v>
      </c>
      <c r="B70" s="19" t="s">
        <v>393</v>
      </c>
      <c r="C70" s="66" t="s">
        <v>24</v>
      </c>
      <c r="D70" s="67" t="s">
        <v>19</v>
      </c>
      <c r="E70" s="101"/>
      <c r="F70" s="553">
        <v>75.599999999999994</v>
      </c>
      <c r="G70" s="539" t="s">
        <v>83</v>
      </c>
      <c r="H70" s="31"/>
      <c r="I70" s="556" t="s">
        <v>231</v>
      </c>
      <c r="J70" s="539" t="s">
        <v>269</v>
      </c>
      <c r="K70" s="31"/>
    </row>
    <row r="71" spans="1:11" ht="13.35" customHeight="1">
      <c r="A71" s="18" t="s">
        <v>394</v>
      </c>
      <c r="B71" s="19" t="s">
        <v>395</v>
      </c>
      <c r="C71" s="66" t="s">
        <v>24</v>
      </c>
      <c r="D71" s="67" t="s">
        <v>19</v>
      </c>
      <c r="E71" s="101"/>
      <c r="F71" s="554">
        <v>77</v>
      </c>
      <c r="G71" s="541" t="s">
        <v>83</v>
      </c>
      <c r="H71" s="31"/>
      <c r="I71" s="532" t="s">
        <v>231</v>
      </c>
      <c r="J71" s="541" t="s">
        <v>269</v>
      </c>
      <c r="K71" s="31"/>
    </row>
    <row r="72" spans="1:11" ht="13.35" customHeight="1">
      <c r="A72" s="18" t="s">
        <v>396</v>
      </c>
      <c r="B72" s="19" t="s">
        <v>397</v>
      </c>
      <c r="C72" s="66" t="s">
        <v>24</v>
      </c>
      <c r="D72" s="67" t="s">
        <v>19</v>
      </c>
      <c r="E72" s="101"/>
      <c r="F72" s="554">
        <v>76.099999999999994</v>
      </c>
      <c r="G72" s="541" t="s">
        <v>83</v>
      </c>
      <c r="H72" s="31"/>
      <c r="I72" s="532" t="s">
        <v>231</v>
      </c>
      <c r="J72" s="541" t="s">
        <v>269</v>
      </c>
      <c r="K72" s="31"/>
    </row>
    <row r="73" spans="1:11" ht="13.35" customHeight="1" thickBot="1">
      <c r="A73" s="24" t="s">
        <v>398</v>
      </c>
      <c r="B73" s="25" t="s">
        <v>399</v>
      </c>
      <c r="C73" s="26" t="s">
        <v>24</v>
      </c>
      <c r="D73" s="27" t="s">
        <v>19</v>
      </c>
      <c r="E73" s="101"/>
      <c r="F73" s="555">
        <v>77.900000000000006</v>
      </c>
      <c r="G73" s="543" t="s">
        <v>83</v>
      </c>
      <c r="H73" s="31"/>
      <c r="I73" s="536" t="s">
        <v>231</v>
      </c>
      <c r="J73" s="543" t="s">
        <v>269</v>
      </c>
      <c r="K73" s="31"/>
    </row>
    <row r="74" spans="1:11" ht="15" customHeight="1" thickBot="1">
      <c r="A74" s="41"/>
      <c r="B74" s="41"/>
      <c r="C74" s="41"/>
      <c r="D74" s="41"/>
      <c r="E74" s="31"/>
      <c r="F74" s="31"/>
      <c r="G74" s="31"/>
      <c r="H74" s="31"/>
      <c r="I74" s="31"/>
      <c r="J74" s="31"/>
    </row>
    <row r="75" spans="1:11" ht="14.1" customHeight="1">
      <c r="A75" s="508" t="s">
        <v>147</v>
      </c>
      <c r="B75" s="501"/>
      <c r="C75" s="509" t="s">
        <v>42</v>
      </c>
      <c r="D75" s="509"/>
      <c r="E75" s="509"/>
      <c r="F75" s="511"/>
      <c r="G75" s="31"/>
    </row>
    <row r="76" spans="1:11" ht="14.1" customHeight="1">
      <c r="A76" s="512"/>
      <c r="F76" s="504"/>
      <c r="G76" s="31"/>
    </row>
    <row r="77" spans="1:11" ht="14.1" customHeight="1">
      <c r="A77" s="512" t="s">
        <v>43</v>
      </c>
      <c r="C77" s="513" t="s">
        <v>42</v>
      </c>
      <c r="F77" s="504"/>
      <c r="G77" s="31"/>
    </row>
    <row r="78" spans="1:11" ht="14.1" customHeight="1">
      <c r="A78" s="512"/>
      <c r="F78" s="504"/>
      <c r="G78" s="31"/>
    </row>
    <row r="79" spans="1:11" ht="15" customHeight="1" thickBot="1">
      <c r="A79" s="514" t="s">
        <v>292</v>
      </c>
      <c r="B79" s="515"/>
      <c r="C79" s="515" t="s">
        <v>42</v>
      </c>
      <c r="D79" s="515" t="s">
        <v>293</v>
      </c>
      <c r="E79" s="506"/>
      <c r="F79" s="507"/>
      <c r="G79" s="31"/>
    </row>
    <row r="80" spans="1:11">
      <c r="A80" s="31"/>
      <c r="B80" s="31"/>
      <c r="C80" s="31"/>
      <c r="D80" s="31"/>
      <c r="E80" s="31"/>
      <c r="F80" s="31"/>
    </row>
  </sheetData>
  <mergeCells count="2">
    <mergeCell ref="I10:J11"/>
    <mergeCell ref="F10:G11"/>
  </mergeCells>
  <dataValidations count="1">
    <dataValidation type="list" allowBlank="1" sqref="G70:G73 G37:G45 G48:G53 G56:G67 J56:J67 J70:J73 J37:J45 J48:J53 J15:J22 J28:J34 J25 G25 G28:G34 G15:G22" xr:uid="{00000000-0002-0000-05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9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42578125" customWidth="1"/>
    <col min="2" max="2" width="61.7109375" customWidth="1"/>
    <col min="3" max="3" width="10.7109375" customWidth="1"/>
    <col min="4" max="4" width="14" customWidth="1"/>
    <col min="5" max="5" width="12.7109375" customWidth="1"/>
    <col min="6" max="6" width="10.7109375" customWidth="1"/>
    <col min="7" max="7" width="14" customWidth="1"/>
    <col min="8" max="8" width="7" customWidth="1"/>
    <col min="9" max="9" width="5.28515625" customWidth="1"/>
    <col min="10" max="10" width="14.28515625" customWidth="1"/>
    <col min="11" max="11" width="6.7109375" customWidth="1"/>
    <col min="12" max="12" width="6.28515625" customWidth="1"/>
    <col min="13" max="13" width="13" customWidth="1"/>
    <col min="14" max="14" width="8.42578125" customWidth="1"/>
    <col min="15" max="15" width="10.7109375" customWidth="1"/>
    <col min="16" max="229" width="9.5703125" customWidth="1"/>
  </cols>
  <sheetData>
    <row r="1" spans="1:15" ht="22.5" customHeight="1">
      <c r="A1" s="487" t="s">
        <v>0</v>
      </c>
    </row>
    <row r="2" spans="1:15" ht="22.5" customHeight="1"/>
    <row r="3" spans="1:15" ht="22.5" customHeight="1">
      <c r="A3" s="483" t="s">
        <v>1</v>
      </c>
    </row>
    <row r="4" spans="1:15" ht="17.649999999999999" customHeight="1">
      <c r="A4" s="35"/>
      <c r="B4" s="36"/>
      <c r="C4" s="37"/>
      <c r="D4" s="36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8.399999999999999" customHeight="1"/>
    <row r="6" spans="1:15" ht="22.5" customHeight="1">
      <c r="A6" s="488" t="s">
        <v>2</v>
      </c>
      <c r="B6" s="38"/>
      <c r="C6" s="32"/>
    </row>
    <row r="7" spans="1:15" ht="23.25" customHeight="1">
      <c r="A7" s="489" t="s">
        <v>400</v>
      </c>
      <c r="B7" s="39"/>
      <c r="C7" s="32"/>
    </row>
    <row r="8" spans="1:15" ht="17.649999999999999" customHeight="1">
      <c r="A8" s="40"/>
      <c r="B8" s="41"/>
    </row>
    <row r="9" spans="1:15" ht="19.149999999999999" customHeight="1"/>
    <row r="10" spans="1:15" ht="17.649999999999999" customHeight="1">
      <c r="A10" s="2" t="s">
        <v>4</v>
      </c>
      <c r="B10" s="3" t="s">
        <v>5</v>
      </c>
      <c r="C10" s="4" t="s">
        <v>48</v>
      </c>
      <c r="D10" s="4" t="s">
        <v>6</v>
      </c>
      <c r="E10" s="5" t="s">
        <v>7</v>
      </c>
      <c r="F10" s="42"/>
      <c r="G10" s="652" t="s">
        <v>401</v>
      </c>
      <c r="H10" s="653"/>
      <c r="I10" s="103"/>
      <c r="J10" s="652" t="s">
        <v>8</v>
      </c>
      <c r="K10" s="653"/>
      <c r="L10" s="43"/>
      <c r="M10" s="652" t="s">
        <v>9</v>
      </c>
      <c r="N10" s="653"/>
      <c r="O10" s="32"/>
    </row>
    <row r="11" spans="1:15" ht="16.899999999999999" customHeight="1">
      <c r="A11" s="6" t="s">
        <v>10</v>
      </c>
      <c r="B11" s="44"/>
      <c r="C11" s="45" t="s">
        <v>10</v>
      </c>
      <c r="D11" s="45"/>
      <c r="E11" s="7" t="s">
        <v>11</v>
      </c>
      <c r="F11" s="42"/>
      <c r="G11" s="654"/>
      <c r="H11" s="655"/>
      <c r="I11" s="192"/>
      <c r="J11" s="654"/>
      <c r="K11" s="655"/>
      <c r="L11" s="43"/>
      <c r="M11" s="654"/>
      <c r="N11" s="655"/>
      <c r="O11" s="32"/>
    </row>
    <row r="12" spans="1:15" ht="17.649999999999999" customHeight="1">
      <c r="A12" s="46"/>
      <c r="B12" s="47"/>
      <c r="C12" s="48"/>
      <c r="D12" s="48"/>
      <c r="E12" s="49"/>
      <c r="F12" s="42"/>
      <c r="G12" s="485" t="s">
        <v>402</v>
      </c>
      <c r="H12" s="9" t="s">
        <v>13</v>
      </c>
      <c r="I12" s="103"/>
      <c r="J12" s="484" t="s">
        <v>12</v>
      </c>
      <c r="K12" s="9" t="s">
        <v>13</v>
      </c>
      <c r="L12" s="42"/>
      <c r="M12" s="484" t="s">
        <v>14</v>
      </c>
      <c r="N12" s="9" t="s">
        <v>13</v>
      </c>
      <c r="O12" s="32"/>
    </row>
    <row r="13" spans="1:15" ht="14.1" customHeight="1">
      <c r="A13" s="41"/>
      <c r="B13" s="50"/>
      <c r="C13" s="41"/>
      <c r="D13" s="41"/>
      <c r="E13" s="41"/>
      <c r="G13" s="41"/>
      <c r="H13" s="41"/>
      <c r="J13" s="41"/>
      <c r="K13" s="41"/>
      <c r="M13" s="41"/>
      <c r="N13" s="41"/>
    </row>
    <row r="14" spans="1:15" ht="15" customHeight="1"/>
    <row r="15" spans="1:15" ht="18.399999999999999" customHeight="1">
      <c r="A15" s="174"/>
      <c r="B15" s="168" t="s">
        <v>403</v>
      </c>
      <c r="C15" s="175"/>
      <c r="D15" s="175"/>
      <c r="E15" s="176"/>
      <c r="F15" s="107"/>
    </row>
    <row r="16" spans="1:15" ht="14.1" customHeight="1">
      <c r="A16" s="18" t="s">
        <v>404</v>
      </c>
      <c r="B16" s="19" t="s">
        <v>405</v>
      </c>
      <c r="C16" s="66" t="s">
        <v>404</v>
      </c>
      <c r="D16" s="66" t="s">
        <v>24</v>
      </c>
      <c r="E16" s="67" t="s">
        <v>406</v>
      </c>
      <c r="F16" s="42"/>
      <c r="G16" s="183">
        <f>G63</f>
        <v>89.79</v>
      </c>
      <c r="H16" s="77" t="s">
        <v>21</v>
      </c>
      <c r="I16" s="42"/>
      <c r="J16" s="183">
        <f>J63</f>
        <v>89.35</v>
      </c>
      <c r="K16" s="77" t="s">
        <v>21</v>
      </c>
      <c r="L16" s="42"/>
      <c r="M16" s="183">
        <f>M63</f>
        <v>88.53</v>
      </c>
      <c r="N16" s="77" t="s">
        <v>269</v>
      </c>
      <c r="O16" s="32"/>
    </row>
    <row r="17" spans="1:15" ht="14.1" customHeight="1">
      <c r="A17" s="18" t="s">
        <v>407</v>
      </c>
      <c r="B17" s="19" t="s">
        <v>408</v>
      </c>
      <c r="C17" s="66" t="s">
        <v>407</v>
      </c>
      <c r="D17" s="66" t="s">
        <v>28</v>
      </c>
      <c r="E17" s="67" t="s">
        <v>29</v>
      </c>
      <c r="F17" s="42"/>
      <c r="G17" s="162">
        <f>G41/G40</f>
        <v>0.99336149668074836</v>
      </c>
      <c r="H17" s="78" t="s">
        <v>83</v>
      </c>
      <c r="I17" s="42"/>
      <c r="J17" s="162">
        <f>J41/J40</f>
        <v>0.99296600234466592</v>
      </c>
      <c r="K17" s="78" t="s">
        <v>83</v>
      </c>
      <c r="L17" s="42"/>
      <c r="M17" s="162">
        <f>M41/M40</f>
        <v>0.98245614035087714</v>
      </c>
      <c r="N17" s="78" t="s">
        <v>269</v>
      </c>
      <c r="O17" s="32"/>
    </row>
    <row r="18" spans="1:15" ht="14.1" customHeight="1">
      <c r="A18" s="18" t="s">
        <v>409</v>
      </c>
      <c r="B18" s="19" t="s">
        <v>410</v>
      </c>
      <c r="C18" s="66" t="s">
        <v>409</v>
      </c>
      <c r="D18" s="66" t="s">
        <v>28</v>
      </c>
      <c r="E18" s="67" t="s">
        <v>29</v>
      </c>
      <c r="F18" s="42"/>
      <c r="G18" s="162">
        <f>G45/G44</f>
        <v>0.90990990990990994</v>
      </c>
      <c r="H18" s="78" t="s">
        <v>20</v>
      </c>
      <c r="I18" s="42"/>
      <c r="J18" s="162">
        <f>J45/J44</f>
        <v>0.89619377162629754</v>
      </c>
      <c r="K18" s="78" t="s">
        <v>20</v>
      </c>
      <c r="L18" s="42"/>
      <c r="M18" s="162">
        <f>M45/M44</f>
        <v>0.90502183406113534</v>
      </c>
      <c r="N18" s="78" t="s">
        <v>269</v>
      </c>
      <c r="O18" s="32"/>
    </row>
    <row r="19" spans="1:15" ht="14.1" customHeight="1">
      <c r="A19" s="18" t="s">
        <v>411</v>
      </c>
      <c r="B19" s="19" t="s">
        <v>412</v>
      </c>
      <c r="C19" s="66" t="s">
        <v>411</v>
      </c>
      <c r="D19" s="66" t="s">
        <v>24</v>
      </c>
      <c r="E19" s="67" t="s">
        <v>413</v>
      </c>
      <c r="F19" s="55"/>
      <c r="G19" s="164">
        <f>G34</f>
        <v>28091</v>
      </c>
      <c r="H19" s="78" t="s">
        <v>159</v>
      </c>
      <c r="I19" s="42"/>
      <c r="J19" s="164">
        <f>J34</f>
        <v>30209</v>
      </c>
      <c r="K19" s="78" t="s">
        <v>159</v>
      </c>
      <c r="L19" s="42"/>
      <c r="M19" s="164">
        <f>M34</f>
        <v>29345</v>
      </c>
      <c r="N19" s="78" t="s">
        <v>269</v>
      </c>
      <c r="O19" s="32"/>
    </row>
    <row r="20" spans="1:15" ht="14.1" customHeight="1">
      <c r="A20" s="18" t="s">
        <v>414</v>
      </c>
      <c r="B20" s="19" t="s">
        <v>311</v>
      </c>
      <c r="C20" s="66" t="s">
        <v>414</v>
      </c>
      <c r="D20" s="66" t="s">
        <v>24</v>
      </c>
      <c r="E20" s="67" t="s">
        <v>415</v>
      </c>
      <c r="F20" s="55"/>
      <c r="G20" s="164">
        <f>G38</f>
        <v>138</v>
      </c>
      <c r="H20" s="78" t="s">
        <v>34</v>
      </c>
      <c r="I20" s="42"/>
      <c r="J20" s="164">
        <f>J38</f>
        <v>127</v>
      </c>
      <c r="K20" s="78" t="s">
        <v>34</v>
      </c>
      <c r="L20" s="42"/>
      <c r="M20" s="164">
        <f>M38</f>
        <v>133</v>
      </c>
      <c r="N20" s="78" t="s">
        <v>269</v>
      </c>
      <c r="O20" s="32"/>
    </row>
    <row r="21" spans="1:15" ht="14.1" customHeight="1">
      <c r="A21" s="18" t="s">
        <v>416</v>
      </c>
      <c r="B21" s="19" t="s">
        <v>306</v>
      </c>
      <c r="C21" s="66" t="s">
        <v>416</v>
      </c>
      <c r="D21" s="66" t="s">
        <v>24</v>
      </c>
      <c r="E21" s="67" t="s">
        <v>417</v>
      </c>
      <c r="F21" s="55"/>
      <c r="G21" s="164">
        <f>G37</f>
        <v>67</v>
      </c>
      <c r="H21" s="78" t="s">
        <v>34</v>
      </c>
      <c r="I21" s="55"/>
      <c r="J21" s="164">
        <f>J37</f>
        <v>44</v>
      </c>
      <c r="K21" s="78" t="s">
        <v>34</v>
      </c>
      <c r="L21" s="42"/>
      <c r="M21" s="164">
        <f>M37</f>
        <v>58</v>
      </c>
      <c r="N21" s="78" t="s">
        <v>269</v>
      </c>
      <c r="O21" s="32"/>
    </row>
    <row r="22" spans="1:15" ht="15" customHeight="1">
      <c r="A22" s="24" t="s">
        <v>418</v>
      </c>
      <c r="B22" s="25" t="s">
        <v>419</v>
      </c>
      <c r="C22" s="26" t="s">
        <v>418</v>
      </c>
      <c r="D22" s="26" t="s">
        <v>24</v>
      </c>
      <c r="E22" s="27" t="s">
        <v>420</v>
      </c>
      <c r="F22" s="55"/>
      <c r="G22" s="184">
        <f>G39</f>
        <v>0</v>
      </c>
      <c r="H22" s="85" t="s">
        <v>34</v>
      </c>
      <c r="I22" s="42"/>
      <c r="J22" s="184">
        <f>J39</f>
        <v>0</v>
      </c>
      <c r="K22" s="85" t="s">
        <v>34</v>
      </c>
      <c r="L22" s="42"/>
      <c r="M22" s="184">
        <f>M39</f>
        <v>0</v>
      </c>
      <c r="N22" s="85" t="s">
        <v>269</v>
      </c>
      <c r="O22" s="32"/>
    </row>
    <row r="23" spans="1:15" ht="17.649999999999999" customHeight="1">
      <c r="A23" s="193"/>
      <c r="B23" s="104"/>
      <c r="C23" s="71"/>
      <c r="D23" s="71"/>
      <c r="E23" s="71"/>
      <c r="G23" s="41"/>
      <c r="H23" s="41"/>
      <c r="J23" s="41"/>
      <c r="K23" s="41"/>
      <c r="M23" s="41"/>
      <c r="N23" s="41"/>
    </row>
    <row r="24" spans="1:15" ht="18.399999999999999" customHeight="1">
      <c r="A24" s="174"/>
      <c r="B24" s="168" t="s">
        <v>421</v>
      </c>
      <c r="C24" s="175"/>
      <c r="D24" s="175"/>
      <c r="E24" s="176"/>
      <c r="F24" s="101"/>
      <c r="G24" s="185"/>
      <c r="N24" s="185"/>
    </row>
    <row r="25" spans="1:15" ht="25.5">
      <c r="A25" s="18" t="s">
        <v>422</v>
      </c>
      <c r="B25" s="19" t="s">
        <v>423</v>
      </c>
      <c r="C25" s="66" t="s">
        <v>422</v>
      </c>
      <c r="D25" s="66" t="s">
        <v>24</v>
      </c>
      <c r="E25" s="67" t="s">
        <v>19</v>
      </c>
      <c r="F25" s="55"/>
      <c r="G25" s="167">
        <v>2941</v>
      </c>
      <c r="H25" s="77" t="s">
        <v>34</v>
      </c>
      <c r="I25" s="55"/>
      <c r="J25" s="167">
        <v>2986</v>
      </c>
      <c r="K25" s="77" t="s">
        <v>34</v>
      </c>
      <c r="L25" s="42"/>
      <c r="M25" s="167">
        <v>3260</v>
      </c>
      <c r="N25" s="77" t="s">
        <v>269</v>
      </c>
      <c r="O25" s="32"/>
    </row>
    <row r="26" spans="1:15" ht="25.5">
      <c r="A26" s="18" t="s">
        <v>424</v>
      </c>
      <c r="B26" s="19" t="s">
        <v>425</v>
      </c>
      <c r="C26" s="66" t="s">
        <v>424</v>
      </c>
      <c r="D26" s="66" t="s">
        <v>24</v>
      </c>
      <c r="E26" s="67" t="s">
        <v>19</v>
      </c>
      <c r="F26" s="55"/>
      <c r="G26" s="163">
        <v>3164</v>
      </c>
      <c r="H26" s="78" t="s">
        <v>34</v>
      </c>
      <c r="I26" s="55"/>
      <c r="J26" s="163">
        <v>3198</v>
      </c>
      <c r="K26" s="78" t="s">
        <v>34</v>
      </c>
      <c r="L26" s="42"/>
      <c r="M26" s="163">
        <v>3703</v>
      </c>
      <c r="N26" s="78" t="s">
        <v>269</v>
      </c>
      <c r="O26" s="32"/>
    </row>
    <row r="27" spans="1:15" ht="25.5">
      <c r="A27" s="18" t="s">
        <v>426</v>
      </c>
      <c r="B27" s="19" t="s">
        <v>427</v>
      </c>
      <c r="C27" s="66" t="s">
        <v>426</v>
      </c>
      <c r="D27" s="66" t="s">
        <v>24</v>
      </c>
      <c r="E27" s="67" t="s">
        <v>19</v>
      </c>
      <c r="F27" s="55"/>
      <c r="G27" s="163">
        <v>19384</v>
      </c>
      <c r="H27" s="78" t="s">
        <v>34</v>
      </c>
      <c r="I27" s="55"/>
      <c r="J27" s="163">
        <v>21719</v>
      </c>
      <c r="K27" s="78" t="s">
        <v>34</v>
      </c>
      <c r="L27" s="42"/>
      <c r="M27" s="163">
        <v>22138</v>
      </c>
      <c r="N27" s="78" t="s">
        <v>269</v>
      </c>
      <c r="O27" s="32"/>
    </row>
    <row r="28" spans="1:15" ht="25.5">
      <c r="A28" s="18" t="s">
        <v>428</v>
      </c>
      <c r="B28" s="19" t="s">
        <v>429</v>
      </c>
      <c r="C28" s="66" t="s">
        <v>428</v>
      </c>
      <c r="D28" s="66" t="s">
        <v>24</v>
      </c>
      <c r="E28" s="67" t="s">
        <v>19</v>
      </c>
      <c r="F28" s="55"/>
      <c r="G28" s="163">
        <v>506</v>
      </c>
      <c r="H28" s="78" t="s">
        <v>34</v>
      </c>
      <c r="I28" s="55"/>
      <c r="J28" s="163">
        <v>293</v>
      </c>
      <c r="K28" s="78" t="s">
        <v>34</v>
      </c>
      <c r="L28" s="42"/>
      <c r="M28" s="163">
        <v>640</v>
      </c>
      <c r="N28" s="78" t="s">
        <v>269</v>
      </c>
      <c r="O28" s="32"/>
    </row>
    <row r="29" spans="1:15" ht="25.5">
      <c r="A29" s="18" t="s">
        <v>430</v>
      </c>
      <c r="B29" s="19" t="s">
        <v>431</v>
      </c>
      <c r="C29" s="66" t="s">
        <v>430</v>
      </c>
      <c r="D29" s="66" t="s">
        <v>24</v>
      </c>
      <c r="E29" s="67" t="s">
        <v>19</v>
      </c>
      <c r="F29" s="55"/>
      <c r="G29" s="163">
        <v>13223</v>
      </c>
      <c r="H29" s="78" t="s">
        <v>34</v>
      </c>
      <c r="I29" s="55"/>
      <c r="J29" s="163">
        <v>14728</v>
      </c>
      <c r="K29" s="78" t="s">
        <v>34</v>
      </c>
      <c r="L29" s="42"/>
      <c r="M29" s="163">
        <v>15512</v>
      </c>
      <c r="N29" s="78" t="s">
        <v>269</v>
      </c>
      <c r="O29" s="32"/>
    </row>
    <row r="30" spans="1:15" ht="25.5">
      <c r="A30" s="18" t="s">
        <v>432</v>
      </c>
      <c r="B30" s="19" t="s">
        <v>433</v>
      </c>
      <c r="C30" s="66" t="s">
        <v>432</v>
      </c>
      <c r="D30" s="66" t="s">
        <v>24</v>
      </c>
      <c r="E30" s="67" t="s">
        <v>29</v>
      </c>
      <c r="F30" s="55"/>
      <c r="G30" s="186">
        <f>SUM(G25:G28)-G29</f>
        <v>12772</v>
      </c>
      <c r="H30" s="78" t="s">
        <v>34</v>
      </c>
      <c r="I30" s="55"/>
      <c r="J30" s="186">
        <f>SUM(J25:J28)-J29</f>
        <v>13468</v>
      </c>
      <c r="K30" s="78" t="s">
        <v>34</v>
      </c>
      <c r="L30" s="42"/>
      <c r="M30" s="186">
        <f>SUM(M25:M28)-M29</f>
        <v>14229</v>
      </c>
      <c r="N30" s="78" t="s">
        <v>269</v>
      </c>
      <c r="O30" s="32"/>
    </row>
    <row r="31" spans="1:15" ht="25.5">
      <c r="A31" s="18" t="s">
        <v>434</v>
      </c>
      <c r="B31" s="19" t="s">
        <v>435</v>
      </c>
      <c r="C31" s="66" t="s">
        <v>434</v>
      </c>
      <c r="D31" s="66" t="s">
        <v>24</v>
      </c>
      <c r="E31" s="67" t="s">
        <v>19</v>
      </c>
      <c r="F31" s="55"/>
      <c r="G31" s="163">
        <v>20481</v>
      </c>
      <c r="H31" s="78" t="s">
        <v>159</v>
      </c>
      <c r="I31" s="55"/>
      <c r="J31" s="163">
        <v>22351</v>
      </c>
      <c r="K31" s="78" t="s">
        <v>159</v>
      </c>
      <c r="L31" s="42"/>
      <c r="M31" s="163">
        <v>19625</v>
      </c>
      <c r="N31" s="78" t="s">
        <v>269</v>
      </c>
      <c r="O31" s="32"/>
    </row>
    <row r="32" spans="1:15" ht="25.5">
      <c r="A32" s="18" t="s">
        <v>436</v>
      </c>
      <c r="B32" s="19" t="s">
        <v>437</v>
      </c>
      <c r="C32" s="66" t="s">
        <v>436</v>
      </c>
      <c r="D32" s="66" t="s">
        <v>24</v>
      </c>
      <c r="E32" s="67" t="s">
        <v>19</v>
      </c>
      <c r="F32" s="55"/>
      <c r="G32" s="163">
        <v>5162</v>
      </c>
      <c r="H32" s="78" t="s">
        <v>159</v>
      </c>
      <c r="I32" s="55"/>
      <c r="J32" s="163">
        <v>5610</v>
      </c>
      <c r="K32" s="78" t="s">
        <v>159</v>
      </c>
      <c r="L32" s="42"/>
      <c r="M32" s="163">
        <v>4509</v>
      </c>
      <c r="N32" s="78" t="s">
        <v>269</v>
      </c>
      <c r="O32" s="32"/>
    </row>
    <row r="33" spans="1:15" ht="25.5">
      <c r="A33" s="18" t="s">
        <v>438</v>
      </c>
      <c r="B33" s="19" t="s">
        <v>439</v>
      </c>
      <c r="C33" s="66" t="s">
        <v>438</v>
      </c>
      <c r="D33" s="66" t="s">
        <v>24</v>
      </c>
      <c r="E33" s="67" t="s">
        <v>29</v>
      </c>
      <c r="F33" s="55"/>
      <c r="G33" s="186">
        <f>G31-G32</f>
        <v>15319</v>
      </c>
      <c r="H33" s="78" t="s">
        <v>159</v>
      </c>
      <c r="I33" s="55"/>
      <c r="J33" s="186">
        <f>J31-J32</f>
        <v>16741</v>
      </c>
      <c r="K33" s="78" t="s">
        <v>159</v>
      </c>
      <c r="L33" s="42"/>
      <c r="M33" s="186">
        <f>M31-M32</f>
        <v>15116</v>
      </c>
      <c r="N33" s="78" t="s">
        <v>269</v>
      </c>
      <c r="O33" s="32"/>
    </row>
    <row r="34" spans="1:15" ht="15" customHeight="1">
      <c r="A34" s="24" t="s">
        <v>440</v>
      </c>
      <c r="B34" s="25" t="s">
        <v>441</v>
      </c>
      <c r="C34" s="26" t="s">
        <v>440</v>
      </c>
      <c r="D34" s="26" t="s">
        <v>24</v>
      </c>
      <c r="E34" s="27" t="s">
        <v>29</v>
      </c>
      <c r="F34" s="55"/>
      <c r="G34" s="187">
        <f>G30+G33</f>
        <v>28091</v>
      </c>
      <c r="H34" s="85" t="s">
        <v>159</v>
      </c>
      <c r="I34" s="55"/>
      <c r="J34" s="187">
        <f>J30+J33</f>
        <v>30209</v>
      </c>
      <c r="K34" s="85" t="s">
        <v>159</v>
      </c>
      <c r="L34" s="42"/>
      <c r="M34" s="187">
        <f>M30+M33</f>
        <v>29345</v>
      </c>
      <c r="N34" s="85" t="s">
        <v>269</v>
      </c>
      <c r="O34" s="32"/>
    </row>
    <row r="35" spans="1:15" ht="15" customHeight="1">
      <c r="A35" s="71"/>
      <c r="B35" s="104"/>
      <c r="C35" s="71"/>
      <c r="D35" s="71"/>
      <c r="E35" s="71"/>
      <c r="G35" s="41"/>
      <c r="H35" s="41"/>
      <c r="J35" s="41"/>
      <c r="K35" s="41"/>
      <c r="M35" s="41"/>
      <c r="N35" s="41"/>
    </row>
    <row r="36" spans="1:15" ht="18.399999999999999" customHeight="1">
      <c r="A36" s="51"/>
      <c r="B36" s="10" t="s">
        <v>442</v>
      </c>
      <c r="C36" s="52"/>
      <c r="D36" s="52"/>
      <c r="E36" s="53"/>
      <c r="F36" s="101"/>
      <c r="G36" s="185"/>
      <c r="N36" s="185"/>
    </row>
    <row r="37" spans="1:15" ht="14.1" customHeight="1">
      <c r="A37" s="11" t="s">
        <v>443</v>
      </c>
      <c r="B37" s="12" t="s">
        <v>306</v>
      </c>
      <c r="C37" s="59" t="s">
        <v>443</v>
      </c>
      <c r="D37" s="59" t="s">
        <v>24</v>
      </c>
      <c r="E37" s="60" t="s">
        <v>19</v>
      </c>
      <c r="F37" s="55"/>
      <c r="G37" s="167">
        <v>67</v>
      </c>
      <c r="H37" s="77" t="s">
        <v>34</v>
      </c>
      <c r="I37" s="55"/>
      <c r="J37" s="167">
        <v>44</v>
      </c>
      <c r="K37" s="77" t="s">
        <v>34</v>
      </c>
      <c r="L37" s="42"/>
      <c r="M37" s="167">
        <v>58</v>
      </c>
      <c r="N37" s="77" t="s">
        <v>269</v>
      </c>
      <c r="O37" s="32"/>
    </row>
    <row r="38" spans="1:15" ht="14.1" customHeight="1">
      <c r="A38" s="18" t="s">
        <v>444</v>
      </c>
      <c r="B38" s="19" t="s">
        <v>445</v>
      </c>
      <c r="C38" s="66" t="s">
        <v>444</v>
      </c>
      <c r="D38" s="66" t="s">
        <v>24</v>
      </c>
      <c r="E38" s="67" t="s">
        <v>19</v>
      </c>
      <c r="F38" s="55"/>
      <c r="G38" s="163">
        <v>138</v>
      </c>
      <c r="H38" s="78" t="s">
        <v>34</v>
      </c>
      <c r="I38" s="55"/>
      <c r="J38" s="163">
        <v>127</v>
      </c>
      <c r="K38" s="78" t="s">
        <v>34</v>
      </c>
      <c r="L38" s="42"/>
      <c r="M38" s="163">
        <v>133</v>
      </c>
      <c r="N38" s="78" t="s">
        <v>269</v>
      </c>
      <c r="O38" s="32"/>
    </row>
    <row r="39" spans="1:15" ht="14.1" customHeight="1">
      <c r="A39" s="18" t="s">
        <v>446</v>
      </c>
      <c r="B39" s="19" t="s">
        <v>271</v>
      </c>
      <c r="C39" s="66" t="s">
        <v>446</v>
      </c>
      <c r="D39" s="66" t="s">
        <v>24</v>
      </c>
      <c r="E39" s="67" t="s">
        <v>19</v>
      </c>
      <c r="F39" s="55"/>
      <c r="G39" s="163">
        <v>0</v>
      </c>
      <c r="H39" s="78" t="s">
        <v>34</v>
      </c>
      <c r="I39" s="55"/>
      <c r="J39" s="163">
        <v>0</v>
      </c>
      <c r="K39" s="78" t="s">
        <v>34</v>
      </c>
      <c r="L39" s="42"/>
      <c r="M39" s="163">
        <v>0</v>
      </c>
      <c r="N39" s="78" t="s">
        <v>269</v>
      </c>
      <c r="O39" s="32"/>
    </row>
    <row r="40" spans="1:15" ht="14.1" customHeight="1">
      <c r="A40" s="18" t="s">
        <v>447</v>
      </c>
      <c r="B40" s="19" t="s">
        <v>448</v>
      </c>
      <c r="C40" s="66" t="s">
        <v>447</v>
      </c>
      <c r="D40" s="66" t="s">
        <v>24</v>
      </c>
      <c r="E40" s="67" t="s">
        <v>19</v>
      </c>
      <c r="F40" s="55"/>
      <c r="G40" s="163">
        <v>1657</v>
      </c>
      <c r="H40" s="78" t="s">
        <v>83</v>
      </c>
      <c r="I40" s="55"/>
      <c r="J40" s="163">
        <v>853</v>
      </c>
      <c r="K40" s="78" t="s">
        <v>83</v>
      </c>
      <c r="L40" s="42"/>
      <c r="M40" s="163">
        <v>1311</v>
      </c>
      <c r="N40" s="78" t="s">
        <v>269</v>
      </c>
      <c r="O40" s="32"/>
    </row>
    <row r="41" spans="1:15" ht="14.1" customHeight="1">
      <c r="A41" s="18" t="s">
        <v>449</v>
      </c>
      <c r="B41" s="19" t="s">
        <v>450</v>
      </c>
      <c r="C41" s="66" t="s">
        <v>449</v>
      </c>
      <c r="D41" s="66" t="s">
        <v>24</v>
      </c>
      <c r="E41" s="67" t="s">
        <v>19</v>
      </c>
      <c r="F41" s="55"/>
      <c r="G41" s="163">
        <v>1646</v>
      </c>
      <c r="H41" s="78" t="s">
        <v>83</v>
      </c>
      <c r="I41" s="55"/>
      <c r="J41" s="163">
        <v>847</v>
      </c>
      <c r="K41" s="78" t="s">
        <v>83</v>
      </c>
      <c r="L41" s="42"/>
      <c r="M41" s="163">
        <v>1288</v>
      </c>
      <c r="N41" s="78" t="s">
        <v>269</v>
      </c>
      <c r="O41" s="32"/>
    </row>
    <row r="42" spans="1:15" ht="14.1" customHeight="1">
      <c r="A42" s="18" t="s">
        <v>451</v>
      </c>
      <c r="B42" s="19" t="s">
        <v>452</v>
      </c>
      <c r="C42" s="66" t="s">
        <v>451</v>
      </c>
      <c r="D42" s="66" t="s">
        <v>24</v>
      </c>
      <c r="E42" s="67" t="s">
        <v>19</v>
      </c>
      <c r="F42" s="55"/>
      <c r="G42" s="163">
        <v>1656</v>
      </c>
      <c r="H42" s="78" t="s">
        <v>83</v>
      </c>
      <c r="I42" s="55"/>
      <c r="J42" s="163">
        <v>853</v>
      </c>
      <c r="K42" s="78" t="s">
        <v>83</v>
      </c>
      <c r="L42" s="42"/>
      <c r="M42" s="163">
        <v>1311</v>
      </c>
      <c r="N42" s="78" t="s">
        <v>269</v>
      </c>
      <c r="O42" s="32"/>
    </row>
    <row r="43" spans="1:15" ht="14.1" customHeight="1">
      <c r="A43" s="18" t="s">
        <v>453</v>
      </c>
      <c r="B43" s="19" t="s">
        <v>454</v>
      </c>
      <c r="C43" s="66" t="s">
        <v>453</v>
      </c>
      <c r="D43" s="66" t="s">
        <v>24</v>
      </c>
      <c r="E43" s="67" t="s">
        <v>19</v>
      </c>
      <c r="F43" s="55"/>
      <c r="G43" s="163">
        <v>1650</v>
      </c>
      <c r="H43" s="78" t="s">
        <v>83</v>
      </c>
      <c r="I43" s="55"/>
      <c r="J43" s="163">
        <v>852</v>
      </c>
      <c r="K43" s="78" t="s">
        <v>83</v>
      </c>
      <c r="L43" s="42"/>
      <c r="M43" s="163">
        <v>1297</v>
      </c>
      <c r="N43" s="78" t="s">
        <v>269</v>
      </c>
      <c r="O43" s="32"/>
    </row>
    <row r="44" spans="1:15" ht="14.1" customHeight="1">
      <c r="A44" s="18" t="s">
        <v>455</v>
      </c>
      <c r="B44" s="19" t="s">
        <v>456</v>
      </c>
      <c r="C44" s="66" t="s">
        <v>455</v>
      </c>
      <c r="D44" s="66" t="s">
        <v>24</v>
      </c>
      <c r="E44" s="67" t="s">
        <v>19</v>
      </c>
      <c r="F44" s="55"/>
      <c r="G44" s="163">
        <v>888</v>
      </c>
      <c r="H44" s="78" t="s">
        <v>20</v>
      </c>
      <c r="I44" s="55"/>
      <c r="J44" s="163">
        <v>867</v>
      </c>
      <c r="K44" s="78" t="s">
        <v>20</v>
      </c>
      <c r="L44" s="42"/>
      <c r="M44" s="163">
        <v>916</v>
      </c>
      <c r="N44" s="78" t="s">
        <v>269</v>
      </c>
      <c r="O44" s="32"/>
    </row>
    <row r="45" spans="1:15" ht="15" customHeight="1">
      <c r="A45" s="24" t="s">
        <v>457</v>
      </c>
      <c r="B45" s="25" t="s">
        <v>458</v>
      </c>
      <c r="C45" s="26" t="s">
        <v>457</v>
      </c>
      <c r="D45" s="26" t="s">
        <v>24</v>
      </c>
      <c r="E45" s="27" t="s">
        <v>19</v>
      </c>
      <c r="F45" s="55"/>
      <c r="G45" s="165">
        <v>808</v>
      </c>
      <c r="H45" s="85" t="s">
        <v>20</v>
      </c>
      <c r="I45" s="55"/>
      <c r="J45" s="165">
        <v>777</v>
      </c>
      <c r="K45" s="85" t="s">
        <v>20</v>
      </c>
      <c r="L45" s="42"/>
      <c r="M45" s="165">
        <v>829</v>
      </c>
      <c r="N45" s="85" t="s">
        <v>269</v>
      </c>
      <c r="O45" s="32"/>
    </row>
    <row r="46" spans="1:15" ht="15" customHeight="1">
      <c r="A46" s="104"/>
      <c r="B46" s="105"/>
      <c r="C46" s="104"/>
      <c r="D46" s="104"/>
      <c r="E46" s="104"/>
      <c r="G46" s="41"/>
      <c r="H46" s="41"/>
      <c r="J46" s="41"/>
      <c r="K46" s="41"/>
      <c r="M46" s="41"/>
      <c r="N46" s="41"/>
    </row>
    <row r="47" spans="1:15" ht="17.649999999999999" customHeight="1">
      <c r="A47" s="51"/>
      <c r="B47" s="10" t="s">
        <v>459</v>
      </c>
      <c r="C47" s="52"/>
      <c r="D47" s="52"/>
      <c r="E47" s="53"/>
      <c r="F47" s="101"/>
      <c r="G47" s="185"/>
      <c r="N47" s="185"/>
    </row>
    <row r="48" spans="1:15" ht="25.5">
      <c r="A48" s="11" t="s">
        <v>460</v>
      </c>
      <c r="B48" s="12" t="s">
        <v>461</v>
      </c>
      <c r="C48" s="59" t="s">
        <v>460</v>
      </c>
      <c r="D48" s="59" t="s">
        <v>24</v>
      </c>
      <c r="E48" s="60" t="s">
        <v>19</v>
      </c>
      <c r="F48" s="55"/>
      <c r="G48" s="74">
        <v>122164</v>
      </c>
      <c r="H48" s="77" t="s">
        <v>34</v>
      </c>
      <c r="I48" s="55"/>
      <c r="J48" s="74">
        <v>64427</v>
      </c>
      <c r="K48" s="77" t="s">
        <v>34</v>
      </c>
      <c r="L48" s="42"/>
      <c r="M48" s="74">
        <v>62901</v>
      </c>
      <c r="N48" s="77" t="s">
        <v>269</v>
      </c>
      <c r="O48" s="32"/>
    </row>
    <row r="49" spans="1:15" ht="28.35" customHeight="1">
      <c r="A49" s="18" t="s">
        <v>462</v>
      </c>
      <c r="B49" s="19" t="s">
        <v>463</v>
      </c>
      <c r="C49" s="66" t="s">
        <v>462</v>
      </c>
      <c r="D49" s="66" t="s">
        <v>24</v>
      </c>
      <c r="E49" s="67" t="s">
        <v>19</v>
      </c>
      <c r="F49" s="55"/>
      <c r="G49" s="22">
        <v>59123</v>
      </c>
      <c r="H49" s="78" t="s">
        <v>34</v>
      </c>
      <c r="I49" s="55"/>
      <c r="J49" s="22">
        <v>45817</v>
      </c>
      <c r="K49" s="78" t="s">
        <v>34</v>
      </c>
      <c r="L49" s="42"/>
      <c r="M49" s="22">
        <v>43726</v>
      </c>
      <c r="N49" s="78" t="s">
        <v>269</v>
      </c>
      <c r="O49" s="32"/>
    </row>
    <row r="50" spans="1:15" ht="28.35" customHeight="1">
      <c r="A50" s="18" t="s">
        <v>464</v>
      </c>
      <c r="B50" s="19" t="s">
        <v>465</v>
      </c>
      <c r="C50" s="66" t="s">
        <v>464</v>
      </c>
      <c r="D50" s="66" t="s">
        <v>24</v>
      </c>
      <c r="E50" s="67" t="s">
        <v>29</v>
      </c>
      <c r="F50" s="55"/>
      <c r="G50" s="94">
        <f>G48-G49</f>
        <v>63041</v>
      </c>
      <c r="H50" s="78" t="s">
        <v>34</v>
      </c>
      <c r="I50" s="55"/>
      <c r="J50" s="94">
        <f>J48-J49</f>
        <v>18610</v>
      </c>
      <c r="K50" s="78" t="s">
        <v>34</v>
      </c>
      <c r="L50" s="42"/>
      <c r="M50" s="94">
        <f>M48-M49</f>
        <v>19175</v>
      </c>
      <c r="N50" s="78" t="s">
        <v>269</v>
      </c>
      <c r="O50" s="32"/>
    </row>
    <row r="51" spans="1:15" ht="14.1" customHeight="1">
      <c r="A51" s="18" t="s">
        <v>466</v>
      </c>
      <c r="B51" s="19" t="s">
        <v>467</v>
      </c>
      <c r="C51" s="66" t="s">
        <v>466</v>
      </c>
      <c r="D51" s="66" t="s">
        <v>24</v>
      </c>
      <c r="E51" s="67" t="s">
        <v>19</v>
      </c>
      <c r="F51" s="42"/>
      <c r="G51" s="22">
        <v>6</v>
      </c>
      <c r="H51" s="78" t="s">
        <v>34</v>
      </c>
      <c r="I51" s="55"/>
      <c r="J51" s="22">
        <v>3</v>
      </c>
      <c r="K51" s="78" t="s">
        <v>34</v>
      </c>
      <c r="L51" s="42"/>
      <c r="M51" s="22">
        <v>5</v>
      </c>
      <c r="N51" s="78" t="s">
        <v>269</v>
      </c>
      <c r="O51" s="32"/>
    </row>
    <row r="52" spans="1:15" ht="14.1" customHeight="1">
      <c r="A52" s="18" t="s">
        <v>468</v>
      </c>
      <c r="B52" s="19" t="s">
        <v>469</v>
      </c>
      <c r="C52" s="66" t="s">
        <v>468</v>
      </c>
      <c r="D52" s="66" t="s">
        <v>24</v>
      </c>
      <c r="E52" s="67" t="s">
        <v>19</v>
      </c>
      <c r="F52" s="42"/>
      <c r="G52" s="22">
        <v>2</v>
      </c>
      <c r="H52" s="78" t="s">
        <v>34</v>
      </c>
      <c r="I52" s="55"/>
      <c r="J52" s="22">
        <v>2</v>
      </c>
      <c r="K52" s="78" t="s">
        <v>34</v>
      </c>
      <c r="L52" s="42"/>
      <c r="M52" s="22">
        <v>3</v>
      </c>
      <c r="N52" s="78" t="s">
        <v>269</v>
      </c>
      <c r="O52" s="32"/>
    </row>
    <row r="53" spans="1:15" ht="14.1" customHeight="1">
      <c r="A53" s="18" t="s">
        <v>470</v>
      </c>
      <c r="B53" s="19" t="s">
        <v>471</v>
      </c>
      <c r="C53" s="66" t="s">
        <v>470</v>
      </c>
      <c r="D53" s="66" t="s">
        <v>24</v>
      </c>
      <c r="E53" s="67" t="s">
        <v>19</v>
      </c>
      <c r="F53" s="55"/>
      <c r="G53" s="22">
        <v>0</v>
      </c>
      <c r="H53" s="78" t="s">
        <v>34</v>
      </c>
      <c r="I53" s="55"/>
      <c r="J53" s="22">
        <v>0</v>
      </c>
      <c r="K53" s="78" t="s">
        <v>34</v>
      </c>
      <c r="L53" s="42"/>
      <c r="M53" s="22">
        <v>0</v>
      </c>
      <c r="N53" s="78" t="s">
        <v>269</v>
      </c>
      <c r="O53" s="32"/>
    </row>
    <row r="54" spans="1:15" ht="14.1" customHeight="1">
      <c r="A54" s="18" t="s">
        <v>472</v>
      </c>
      <c r="B54" s="19" t="s">
        <v>473</v>
      </c>
      <c r="C54" s="66" t="s">
        <v>472</v>
      </c>
      <c r="D54" s="66" t="s">
        <v>24</v>
      </c>
      <c r="E54" s="67" t="s">
        <v>19</v>
      </c>
      <c r="F54" s="55"/>
      <c r="G54" s="22">
        <v>295</v>
      </c>
      <c r="H54" s="78" t="s">
        <v>20</v>
      </c>
      <c r="I54" s="55"/>
      <c r="J54" s="22">
        <v>685</v>
      </c>
      <c r="K54" s="78" t="s">
        <v>20</v>
      </c>
      <c r="L54" s="42"/>
      <c r="M54" s="22">
        <v>594</v>
      </c>
      <c r="N54" s="78" t="s">
        <v>269</v>
      </c>
      <c r="O54" s="32"/>
    </row>
    <row r="55" spans="1:15" ht="14.1" customHeight="1">
      <c r="A55" s="18" t="s">
        <v>474</v>
      </c>
      <c r="B55" s="19" t="s">
        <v>475</v>
      </c>
      <c r="C55" s="66" t="s">
        <v>474</v>
      </c>
      <c r="D55" s="66" t="s">
        <v>24</v>
      </c>
      <c r="E55" s="67" t="s">
        <v>19</v>
      </c>
      <c r="F55" s="55"/>
      <c r="G55" s="22">
        <v>250</v>
      </c>
      <c r="H55" s="78" t="s">
        <v>20</v>
      </c>
      <c r="I55" s="55"/>
      <c r="J55" s="22">
        <v>634</v>
      </c>
      <c r="K55" s="78" t="s">
        <v>20</v>
      </c>
      <c r="L55" s="42"/>
      <c r="M55" s="22">
        <v>532</v>
      </c>
      <c r="N55" s="78" t="s">
        <v>269</v>
      </c>
      <c r="O55" s="32"/>
    </row>
    <row r="56" spans="1:15" ht="14.1" customHeight="1">
      <c r="A56" s="18" t="s">
        <v>476</v>
      </c>
      <c r="B56" s="19" t="s">
        <v>477</v>
      </c>
      <c r="C56" s="66" t="s">
        <v>476</v>
      </c>
      <c r="D56" s="66" t="s">
        <v>24</v>
      </c>
      <c r="E56" s="67" t="s">
        <v>19</v>
      </c>
      <c r="F56" s="55"/>
      <c r="G56" s="22">
        <v>539</v>
      </c>
      <c r="H56" s="78" t="s">
        <v>20</v>
      </c>
      <c r="I56" s="55"/>
      <c r="J56" s="22">
        <v>1025</v>
      </c>
      <c r="K56" s="78" t="s">
        <v>20</v>
      </c>
      <c r="L56" s="42"/>
      <c r="M56" s="22">
        <v>831</v>
      </c>
      <c r="N56" s="78" t="s">
        <v>269</v>
      </c>
      <c r="O56" s="32"/>
    </row>
    <row r="57" spans="1:15" ht="14.1" customHeight="1">
      <c r="A57" s="18" t="s">
        <v>478</v>
      </c>
      <c r="B57" s="19" t="s">
        <v>479</v>
      </c>
      <c r="C57" s="66" t="s">
        <v>478</v>
      </c>
      <c r="D57" s="66" t="s">
        <v>24</v>
      </c>
      <c r="E57" s="67" t="s">
        <v>19</v>
      </c>
      <c r="F57" s="55"/>
      <c r="G57" s="22">
        <v>430</v>
      </c>
      <c r="H57" s="78" t="s">
        <v>20</v>
      </c>
      <c r="I57" s="55"/>
      <c r="J57" s="22">
        <v>851</v>
      </c>
      <c r="K57" s="78" t="s">
        <v>20</v>
      </c>
      <c r="L57" s="42"/>
      <c r="M57" s="22">
        <v>677</v>
      </c>
      <c r="N57" s="78" t="s">
        <v>269</v>
      </c>
      <c r="O57" s="32"/>
    </row>
    <row r="58" spans="1:15" ht="14.1" customHeight="1">
      <c r="A58" s="18" t="s">
        <v>480</v>
      </c>
      <c r="B58" s="19" t="s">
        <v>481</v>
      </c>
      <c r="C58" s="66" t="s">
        <v>480</v>
      </c>
      <c r="D58" s="66" t="s">
        <v>24</v>
      </c>
      <c r="E58" s="67" t="s">
        <v>19</v>
      </c>
      <c r="F58" s="55"/>
      <c r="G58" s="22">
        <v>407</v>
      </c>
      <c r="H58" s="78" t="s">
        <v>20</v>
      </c>
      <c r="I58" s="55"/>
      <c r="J58" s="22">
        <v>456</v>
      </c>
      <c r="K58" s="78" t="s">
        <v>20</v>
      </c>
      <c r="L58" s="42"/>
      <c r="M58" s="22">
        <v>396</v>
      </c>
      <c r="N58" s="78" t="s">
        <v>269</v>
      </c>
      <c r="O58" s="32"/>
    </row>
    <row r="59" spans="1:15" ht="15" customHeight="1">
      <c r="A59" s="24" t="s">
        <v>482</v>
      </c>
      <c r="B59" s="25" t="s">
        <v>483</v>
      </c>
      <c r="C59" s="26" t="s">
        <v>482</v>
      </c>
      <c r="D59" s="26" t="s">
        <v>24</v>
      </c>
      <c r="E59" s="27" t="s">
        <v>19</v>
      </c>
      <c r="F59" s="55"/>
      <c r="G59" s="28">
        <v>301</v>
      </c>
      <c r="H59" s="85" t="s">
        <v>20</v>
      </c>
      <c r="I59" s="55"/>
      <c r="J59" s="28">
        <v>339</v>
      </c>
      <c r="K59" s="85" t="s">
        <v>20</v>
      </c>
      <c r="L59" s="42"/>
      <c r="M59" s="28">
        <v>284</v>
      </c>
      <c r="N59" s="85" t="s">
        <v>269</v>
      </c>
      <c r="O59" s="32"/>
    </row>
    <row r="60" spans="1:15" ht="15" customHeight="1" thickBot="1">
      <c r="A60" s="104"/>
      <c r="B60" s="104"/>
      <c r="C60" s="104"/>
      <c r="D60" s="104"/>
      <c r="E60" s="104"/>
      <c r="G60" s="41"/>
      <c r="H60" s="41"/>
      <c r="J60" s="41"/>
      <c r="K60" s="41"/>
      <c r="M60" s="41"/>
      <c r="N60" s="41"/>
    </row>
    <row r="61" spans="1:15" ht="18.399999999999999" customHeight="1" thickBot="1">
      <c r="A61" s="51"/>
      <c r="B61" s="10" t="s">
        <v>484</v>
      </c>
      <c r="C61" s="52"/>
      <c r="D61" s="52"/>
      <c r="E61" s="53"/>
      <c r="F61" s="101"/>
      <c r="G61" s="191"/>
      <c r="N61" s="191"/>
    </row>
    <row r="62" spans="1:15" ht="14.1" customHeight="1">
      <c r="A62" s="11" t="s">
        <v>485</v>
      </c>
      <c r="B62" s="12" t="s">
        <v>486</v>
      </c>
      <c r="C62" s="59" t="s">
        <v>485</v>
      </c>
      <c r="D62" s="59" t="s">
        <v>24</v>
      </c>
      <c r="E62" s="60" t="s">
        <v>19</v>
      </c>
      <c r="F62" s="101"/>
      <c r="G62" s="556" t="s">
        <v>487</v>
      </c>
      <c r="H62" s="539" t="s">
        <v>34</v>
      </c>
      <c r="I62" s="191"/>
      <c r="J62" s="556" t="s">
        <v>488</v>
      </c>
      <c r="K62" s="539" t="s">
        <v>34</v>
      </c>
      <c r="L62" s="31"/>
      <c r="M62" s="556" t="s">
        <v>489</v>
      </c>
      <c r="N62" s="539" t="s">
        <v>269</v>
      </c>
      <c r="O62" s="31"/>
    </row>
    <row r="63" spans="1:15" ht="14.1" customHeight="1">
      <c r="A63" s="18" t="s">
        <v>490</v>
      </c>
      <c r="B63" s="19" t="s">
        <v>491</v>
      </c>
      <c r="C63" s="66" t="s">
        <v>490</v>
      </c>
      <c r="D63" s="66" t="s">
        <v>24</v>
      </c>
      <c r="E63" s="67" t="s">
        <v>29</v>
      </c>
      <c r="F63" s="101"/>
      <c r="G63" s="563">
        <f>ROUNDDOWN(G65+G72,2)</f>
        <v>89.79</v>
      </c>
      <c r="H63" s="541" t="s">
        <v>21</v>
      </c>
      <c r="I63" s="191"/>
      <c r="J63" s="563">
        <f>ROUNDDOWN(J65+J72,2)</f>
        <v>89.35</v>
      </c>
      <c r="K63" s="541" t="s">
        <v>21</v>
      </c>
      <c r="L63" s="31"/>
      <c r="M63" s="563">
        <f>ROUNDDOWN(M65+M72,2)</f>
        <v>88.53</v>
      </c>
      <c r="N63" s="541" t="s">
        <v>269</v>
      </c>
      <c r="O63" s="31"/>
    </row>
    <row r="64" spans="1:15" ht="14.1" customHeight="1">
      <c r="A64" s="18" t="s">
        <v>492</v>
      </c>
      <c r="B64" s="19" t="s">
        <v>493</v>
      </c>
      <c r="C64" s="66" t="s">
        <v>492</v>
      </c>
      <c r="D64" s="66" t="s">
        <v>24</v>
      </c>
      <c r="E64" s="67" t="s">
        <v>19</v>
      </c>
      <c r="F64" s="101"/>
      <c r="G64" s="564">
        <v>160736</v>
      </c>
      <c r="H64" s="541" t="s">
        <v>83</v>
      </c>
      <c r="I64" s="191"/>
      <c r="J64" s="564">
        <v>160297</v>
      </c>
      <c r="K64" s="541" t="s">
        <v>83</v>
      </c>
      <c r="L64" s="31"/>
      <c r="M64" s="564">
        <v>160297</v>
      </c>
      <c r="N64" s="541" t="s">
        <v>269</v>
      </c>
      <c r="O64" s="31"/>
    </row>
    <row r="65" spans="1:15" ht="14.1" customHeight="1">
      <c r="A65" s="18" t="s">
        <v>494</v>
      </c>
      <c r="B65" s="19" t="s">
        <v>495</v>
      </c>
      <c r="C65" s="66" t="s">
        <v>494</v>
      </c>
      <c r="D65" s="66" t="s">
        <v>24</v>
      </c>
      <c r="E65" s="67" t="s">
        <v>29</v>
      </c>
      <c r="F65" s="101"/>
      <c r="G65" s="561">
        <f>(1-((((G19*0.5)+(G21*50)+(G20*100)+(G22*1000))/(G$64/1000))-0)/(2400-0))*(50)</f>
        <v>45.95668518564603</v>
      </c>
      <c r="H65" s="541" t="s">
        <v>159</v>
      </c>
      <c r="I65" s="191"/>
      <c r="J65" s="561">
        <f>(1-((((J19*0.5)+(J21*50)+(J20*100)+(J22*1000))/(J$64/1000))-0)/(2400-0))*(50)</f>
        <v>46.100402690006675</v>
      </c>
      <c r="K65" s="541" t="s">
        <v>159</v>
      </c>
      <c r="L65" s="31"/>
      <c r="M65" s="561">
        <f>(1-((((M19*0.5)+(M21*50)+(M20*100)+(M22*1000))/(M$64/1000))-0)/(2400-0))*(50)</f>
        <v>45.987591262884933</v>
      </c>
      <c r="N65" s="541" t="s">
        <v>269</v>
      </c>
      <c r="O65" s="31"/>
    </row>
    <row r="66" spans="1:15" ht="14.1" customHeight="1">
      <c r="A66" s="18" t="s">
        <v>496</v>
      </c>
      <c r="B66" s="19" t="s">
        <v>497</v>
      </c>
      <c r="C66" s="66" t="s">
        <v>496</v>
      </c>
      <c r="D66" s="66" t="s">
        <v>24</v>
      </c>
      <c r="E66" s="67" t="s">
        <v>19</v>
      </c>
      <c r="F66" s="101"/>
      <c r="G66" s="565">
        <v>1.8204669976441701</v>
      </c>
      <c r="H66" s="541" t="s">
        <v>159</v>
      </c>
      <c r="I66" s="191"/>
      <c r="J66" s="565">
        <v>1.96</v>
      </c>
      <c r="K66" s="541" t="s">
        <v>159</v>
      </c>
      <c r="L66" s="31"/>
      <c r="M66" s="565">
        <v>1.9069420097277801</v>
      </c>
      <c r="N66" s="541" t="s">
        <v>269</v>
      </c>
      <c r="O66" s="31"/>
    </row>
    <row r="67" spans="1:15" ht="14.1" customHeight="1">
      <c r="A67" s="18" t="s">
        <v>498</v>
      </c>
      <c r="B67" s="19" t="s">
        <v>499</v>
      </c>
      <c r="C67" s="66" t="s">
        <v>498</v>
      </c>
      <c r="D67" s="66" t="s">
        <v>24</v>
      </c>
      <c r="E67" s="67" t="s">
        <v>19</v>
      </c>
      <c r="F67" s="101"/>
      <c r="G67" s="565">
        <v>0.43</v>
      </c>
      <c r="H67" s="541" t="s">
        <v>34</v>
      </c>
      <c r="I67" s="191"/>
      <c r="J67" s="565">
        <v>0.28999999999999998</v>
      </c>
      <c r="K67" s="541" t="s">
        <v>34</v>
      </c>
      <c r="L67" s="31"/>
      <c r="M67" s="565">
        <v>0.37690453761871201</v>
      </c>
      <c r="N67" s="541" t="s">
        <v>269</v>
      </c>
      <c r="O67" s="31"/>
    </row>
    <row r="68" spans="1:15" ht="14.1" customHeight="1">
      <c r="A68" s="18" t="s">
        <v>500</v>
      </c>
      <c r="B68" s="19" t="s">
        <v>501</v>
      </c>
      <c r="C68" s="66" t="s">
        <v>500</v>
      </c>
      <c r="D68" s="66" t="s">
        <v>24</v>
      </c>
      <c r="E68" s="67" t="s">
        <v>19</v>
      </c>
      <c r="F68" s="101"/>
      <c r="G68" s="565">
        <v>1.7886472227752299</v>
      </c>
      <c r="H68" s="541" t="s">
        <v>34</v>
      </c>
      <c r="I68" s="191"/>
      <c r="J68" s="565">
        <v>1.65</v>
      </c>
      <c r="K68" s="541" t="s">
        <v>34</v>
      </c>
      <c r="L68" s="31"/>
      <c r="M68" s="565">
        <v>1.7285621897685799</v>
      </c>
      <c r="N68" s="541" t="s">
        <v>269</v>
      </c>
      <c r="O68" s="31"/>
    </row>
    <row r="69" spans="1:15" ht="14.1" customHeight="1">
      <c r="A69" s="18" t="s">
        <v>502</v>
      </c>
      <c r="B69" s="19" t="s">
        <v>382</v>
      </c>
      <c r="C69" s="66" t="s">
        <v>502</v>
      </c>
      <c r="D69" s="66" t="s">
        <v>24</v>
      </c>
      <c r="E69" s="67" t="s">
        <v>19</v>
      </c>
      <c r="F69" s="101"/>
      <c r="G69" s="565">
        <v>0</v>
      </c>
      <c r="H69" s="541" t="s">
        <v>34</v>
      </c>
      <c r="I69" s="191"/>
      <c r="J69" s="565">
        <v>0</v>
      </c>
      <c r="K69" s="541" t="s">
        <v>34</v>
      </c>
      <c r="L69" s="558"/>
      <c r="M69" s="565">
        <v>0</v>
      </c>
      <c r="N69" s="541" t="s">
        <v>269</v>
      </c>
      <c r="O69" s="31"/>
    </row>
    <row r="70" spans="1:15" ht="14.1" customHeight="1">
      <c r="A70" s="18" t="s">
        <v>503</v>
      </c>
      <c r="B70" s="19" t="s">
        <v>504</v>
      </c>
      <c r="C70" s="66"/>
      <c r="D70" s="66" t="s">
        <v>24</v>
      </c>
      <c r="E70" s="67" t="s">
        <v>19</v>
      </c>
      <c r="F70" s="101"/>
      <c r="G70" s="565">
        <v>6.91</v>
      </c>
      <c r="H70" s="541" t="s">
        <v>83</v>
      </c>
      <c r="I70" s="191"/>
      <c r="J70" s="565">
        <v>6.88</v>
      </c>
      <c r="K70" s="541" t="s">
        <v>83</v>
      </c>
      <c r="L70" s="31"/>
      <c r="M70" s="565">
        <v>6.7638266068759298</v>
      </c>
      <c r="N70" s="541" t="s">
        <v>269</v>
      </c>
      <c r="O70" s="31"/>
    </row>
    <row r="71" spans="1:15" ht="14.1" customHeight="1">
      <c r="A71" s="18" t="s">
        <v>505</v>
      </c>
      <c r="B71" s="19" t="s">
        <v>506</v>
      </c>
      <c r="C71" s="66"/>
      <c r="D71" s="66" t="s">
        <v>24</v>
      </c>
      <c r="E71" s="67" t="s">
        <v>19</v>
      </c>
      <c r="F71" s="101"/>
      <c r="G71" s="562">
        <v>5.61</v>
      </c>
      <c r="H71" s="541" t="s">
        <v>20</v>
      </c>
      <c r="I71" s="191"/>
      <c r="J71" s="562">
        <v>5.5</v>
      </c>
      <c r="K71" s="541" t="s">
        <v>20</v>
      </c>
      <c r="L71" s="31"/>
      <c r="M71" s="562">
        <v>5.4486148346738199</v>
      </c>
      <c r="N71" s="541" t="s">
        <v>269</v>
      </c>
      <c r="O71" s="31"/>
    </row>
    <row r="72" spans="1:15" ht="14.1" customHeight="1">
      <c r="A72" s="18" t="s">
        <v>507</v>
      </c>
      <c r="B72" s="19" t="s">
        <v>508</v>
      </c>
      <c r="C72" s="66" t="s">
        <v>503</v>
      </c>
      <c r="D72" s="66" t="s">
        <v>24</v>
      </c>
      <c r="E72" s="67" t="s">
        <v>29</v>
      </c>
      <c r="F72" s="101"/>
      <c r="G72" s="561">
        <f>IF(ISBLANK(G70),"",(G70-1)/(7-1)*25+(G71-1)/(7-1)*25)</f>
        <v>43.833333333333336</v>
      </c>
      <c r="H72" s="541" t="s">
        <v>20</v>
      </c>
      <c r="I72" s="191"/>
      <c r="J72" s="561">
        <f>IF(ISBLANK(J70),"",(J70-1)/(7-1)*25+(J71-1)/(7-1)*25)</f>
        <v>43.25</v>
      </c>
      <c r="K72" s="541" t="s">
        <v>20</v>
      </c>
      <c r="L72" s="31"/>
      <c r="M72" s="561">
        <f>IF(ISBLANK(M70),"",(M70-1)/(7-1)*25+(M71-1)/(7-1)*25)</f>
        <v>42.551839339790625</v>
      </c>
      <c r="N72" s="541" t="s">
        <v>269</v>
      </c>
      <c r="O72" s="31"/>
    </row>
    <row r="73" spans="1:15" ht="14.1" customHeight="1">
      <c r="A73" s="18" t="s">
        <v>509</v>
      </c>
      <c r="B73" s="19" t="s">
        <v>510</v>
      </c>
      <c r="C73" s="66" t="s">
        <v>505</v>
      </c>
      <c r="D73" s="66" t="s">
        <v>24</v>
      </c>
      <c r="E73" s="67" t="s">
        <v>19</v>
      </c>
      <c r="F73" s="101"/>
      <c r="G73" s="565">
        <v>0.39</v>
      </c>
      <c r="H73" s="541" t="s">
        <v>83</v>
      </c>
      <c r="I73" s="191"/>
      <c r="J73" s="565">
        <v>0.49</v>
      </c>
      <c r="K73" s="541" t="s">
        <v>83</v>
      </c>
      <c r="L73" s="558"/>
      <c r="M73" s="565">
        <v>0.97550000000000003</v>
      </c>
      <c r="N73" s="541" t="s">
        <v>269</v>
      </c>
      <c r="O73" s="31"/>
    </row>
    <row r="74" spans="1:15" ht="15" customHeight="1" thickBot="1">
      <c r="A74" s="24" t="s">
        <v>511</v>
      </c>
      <c r="B74" s="25" t="s">
        <v>512</v>
      </c>
      <c r="C74" s="26" t="s">
        <v>509</v>
      </c>
      <c r="D74" s="26" t="s">
        <v>24</v>
      </c>
      <c r="E74" s="27" t="s">
        <v>19</v>
      </c>
      <c r="F74" s="101"/>
      <c r="G74" s="566">
        <v>5.78</v>
      </c>
      <c r="H74" s="543" t="s">
        <v>20</v>
      </c>
      <c r="I74" s="191"/>
      <c r="J74" s="566">
        <v>6.25</v>
      </c>
      <c r="K74" s="543" t="s">
        <v>20</v>
      </c>
      <c r="L74" s="558"/>
      <c r="M74" s="566">
        <v>6.4630000000000001</v>
      </c>
      <c r="N74" s="543" t="s">
        <v>269</v>
      </c>
      <c r="O74" s="31"/>
    </row>
    <row r="75" spans="1:15" ht="15" customHeight="1" thickBot="1">
      <c r="A75" s="71"/>
      <c r="B75" s="104"/>
      <c r="C75" s="71"/>
      <c r="D75" s="71"/>
      <c r="E75" s="71"/>
      <c r="G75" s="457"/>
      <c r="H75" s="500"/>
      <c r="J75" s="457"/>
      <c r="K75" s="500"/>
      <c r="M75" s="457"/>
      <c r="N75" s="500"/>
    </row>
    <row r="76" spans="1:15" ht="18.399999999999999" customHeight="1" thickBot="1">
      <c r="A76" s="51"/>
      <c r="B76" s="10" t="s">
        <v>513</v>
      </c>
      <c r="C76" s="52"/>
      <c r="D76" s="52"/>
      <c r="E76" s="53"/>
      <c r="F76" s="101"/>
      <c r="G76" s="191"/>
      <c r="N76" s="191"/>
    </row>
    <row r="77" spans="1:15" ht="14.1" customHeight="1">
      <c r="A77" s="11" t="s">
        <v>514</v>
      </c>
      <c r="B77" s="12" t="s">
        <v>515</v>
      </c>
      <c r="C77" s="59" t="s">
        <v>511</v>
      </c>
      <c r="D77" s="59" t="s">
        <v>24</v>
      </c>
      <c r="E77" s="60" t="s">
        <v>19</v>
      </c>
      <c r="F77" s="101"/>
      <c r="G77" s="556" t="s">
        <v>516</v>
      </c>
      <c r="H77" s="539" t="s">
        <v>232</v>
      </c>
      <c r="I77" s="191"/>
      <c r="J77" s="556" t="s">
        <v>517</v>
      </c>
      <c r="K77" s="539" t="s">
        <v>34</v>
      </c>
      <c r="L77" s="31"/>
      <c r="M77" s="556" t="s">
        <v>518</v>
      </c>
      <c r="N77" s="539" t="s">
        <v>269</v>
      </c>
      <c r="O77" s="31"/>
    </row>
    <row r="78" spans="1:15" ht="14.1" customHeight="1">
      <c r="A78" s="18" t="s">
        <v>519</v>
      </c>
      <c r="B78" s="19" t="s">
        <v>520</v>
      </c>
      <c r="C78" s="66" t="s">
        <v>514</v>
      </c>
      <c r="D78" s="66" t="s">
        <v>24</v>
      </c>
      <c r="E78" s="67" t="s">
        <v>29</v>
      </c>
      <c r="F78" s="101"/>
      <c r="G78" s="561">
        <f>(G80+G85)</f>
        <v>75.921602956440822</v>
      </c>
      <c r="H78" s="541" t="s">
        <v>20</v>
      </c>
      <c r="I78" s="191"/>
      <c r="J78" s="561">
        <f>ROUNDDOWN((J80+J85),2)</f>
        <v>82.91</v>
      </c>
      <c r="K78" s="541" t="s">
        <v>20</v>
      </c>
      <c r="L78" s="31"/>
      <c r="M78" s="561">
        <f>ROUNDDOWN((M80+M85),2)</f>
        <v>81.39</v>
      </c>
      <c r="N78" s="541" t="s">
        <v>269</v>
      </c>
      <c r="O78" s="31"/>
    </row>
    <row r="79" spans="1:15" ht="14.1" customHeight="1">
      <c r="A79" s="18" t="s">
        <v>521</v>
      </c>
      <c r="B79" s="19" t="s">
        <v>522</v>
      </c>
      <c r="C79" s="66" t="s">
        <v>519</v>
      </c>
      <c r="D79" s="66" t="s">
        <v>24</v>
      </c>
      <c r="E79" s="67" t="s">
        <v>19</v>
      </c>
      <c r="F79" s="101"/>
      <c r="G79" s="540">
        <v>37252</v>
      </c>
      <c r="H79" s="541" t="s">
        <v>34</v>
      </c>
      <c r="I79" s="191"/>
      <c r="J79" s="540">
        <v>16719</v>
      </c>
      <c r="K79" s="541" t="s">
        <v>20</v>
      </c>
      <c r="L79" s="31"/>
      <c r="M79" s="540">
        <v>16719</v>
      </c>
      <c r="N79" s="541" t="s">
        <v>269</v>
      </c>
      <c r="O79" s="31"/>
    </row>
    <row r="80" spans="1:15" ht="14.1" customHeight="1">
      <c r="A80" s="18" t="s">
        <v>523</v>
      </c>
      <c r="B80" s="19" t="s">
        <v>524</v>
      </c>
      <c r="C80" s="66" t="s">
        <v>521</v>
      </c>
      <c r="D80" s="66" t="s">
        <v>24</v>
      </c>
      <c r="E80" s="67" t="s">
        <v>29</v>
      </c>
      <c r="F80" s="101"/>
      <c r="G80" s="561">
        <f>(1-((((G50*0.5)+(G51*50)+(G52*100)+(G53*1000))/(G$79/1000))-0)/(3600-0))*(50)</f>
        <v>38.061602956440822</v>
      </c>
      <c r="H80" s="541" t="s">
        <v>34</v>
      </c>
      <c r="I80" s="191"/>
      <c r="J80" s="561">
        <f>(1-((((J50*0.5)+(J51*50)+(J52*100)+(J53*1000))/(J$79/1000))-0)/(3600-0))*(50)</f>
        <v>41.979351502947416</v>
      </c>
      <c r="K80" s="541" t="s">
        <v>20</v>
      </c>
      <c r="L80" s="31"/>
      <c r="M80" s="561">
        <f>(1-((((M50*0.5)+(M51*50)+(M52*100)+(M53*1000))/(M$79/1000))-0)/(3600-0))*(50)</f>
        <v>41.578526759309106</v>
      </c>
      <c r="N80" s="541" t="s">
        <v>269</v>
      </c>
      <c r="O80" s="31"/>
    </row>
    <row r="81" spans="1:15" ht="14.1" customHeight="1">
      <c r="A81" s="18" t="s">
        <v>525</v>
      </c>
      <c r="B81" s="19" t="s">
        <v>526</v>
      </c>
      <c r="C81" s="66" t="s">
        <v>523</v>
      </c>
      <c r="D81" s="66" t="s">
        <v>24</v>
      </c>
      <c r="E81" s="67" t="s">
        <v>19</v>
      </c>
      <c r="F81" s="101"/>
      <c r="G81" s="562">
        <v>11.75</v>
      </c>
      <c r="H81" s="541" t="s">
        <v>34</v>
      </c>
      <c r="I81" s="191"/>
      <c r="J81" s="562">
        <v>7.73</v>
      </c>
      <c r="K81" s="541" t="s">
        <v>20</v>
      </c>
      <c r="L81" s="31"/>
      <c r="M81" s="562">
        <v>7.9645745691860901</v>
      </c>
      <c r="N81" s="541" t="s">
        <v>269</v>
      </c>
      <c r="O81" s="31"/>
    </row>
    <row r="82" spans="1:15" ht="14.1" customHeight="1">
      <c r="A82" s="18" t="s">
        <v>527</v>
      </c>
      <c r="B82" s="19" t="s">
        <v>528</v>
      </c>
      <c r="C82" s="66" t="s">
        <v>525</v>
      </c>
      <c r="D82" s="66" t="s">
        <v>24</v>
      </c>
      <c r="E82" s="67" t="s">
        <v>19</v>
      </c>
      <c r="F82" s="101"/>
      <c r="G82" s="562">
        <v>0.11</v>
      </c>
      <c r="H82" s="541" t="s">
        <v>34</v>
      </c>
      <c r="I82" s="191"/>
      <c r="J82" s="562">
        <v>0.12</v>
      </c>
      <c r="K82" s="541" t="s">
        <v>20</v>
      </c>
      <c r="L82" s="31"/>
      <c r="M82" s="562">
        <v>0.20768121432036701</v>
      </c>
      <c r="N82" s="541" t="s">
        <v>269</v>
      </c>
      <c r="O82" s="31"/>
    </row>
    <row r="83" spans="1:15" ht="14.1" customHeight="1">
      <c r="A83" s="18" t="s">
        <v>529</v>
      </c>
      <c r="B83" s="19" t="s">
        <v>530</v>
      </c>
      <c r="C83" s="66" t="s">
        <v>527</v>
      </c>
      <c r="D83" s="66" t="s">
        <v>24</v>
      </c>
      <c r="E83" s="67" t="s">
        <v>19</v>
      </c>
      <c r="F83" s="101"/>
      <c r="G83" s="562">
        <v>7.0000000000000007E-2</v>
      </c>
      <c r="H83" s="541" t="s">
        <v>34</v>
      </c>
      <c r="I83" s="191"/>
      <c r="J83" s="562">
        <v>0.17</v>
      </c>
      <c r="K83" s="541" t="s">
        <v>20</v>
      </c>
      <c r="L83" s="31"/>
      <c r="M83" s="562">
        <v>0.24921745718444099</v>
      </c>
      <c r="N83" s="541" t="s">
        <v>269</v>
      </c>
      <c r="O83" s="31"/>
    </row>
    <row r="84" spans="1:15" ht="14.1" customHeight="1">
      <c r="A84" s="18" t="s">
        <v>531</v>
      </c>
      <c r="B84" s="19" t="s">
        <v>532</v>
      </c>
      <c r="C84" s="66" t="s">
        <v>529</v>
      </c>
      <c r="D84" s="66" t="s">
        <v>24</v>
      </c>
      <c r="E84" s="67" t="s">
        <v>19</v>
      </c>
      <c r="F84" s="101"/>
      <c r="G84" s="562">
        <v>0</v>
      </c>
      <c r="H84" s="541" t="s">
        <v>34</v>
      </c>
      <c r="I84" s="191"/>
      <c r="J84" s="562">
        <v>0</v>
      </c>
      <c r="K84" s="541" t="s">
        <v>20</v>
      </c>
      <c r="L84" s="31"/>
      <c r="M84" s="562">
        <v>0</v>
      </c>
      <c r="N84" s="541" t="s">
        <v>269</v>
      </c>
      <c r="O84" s="31"/>
    </row>
    <row r="85" spans="1:15" ht="14.1" customHeight="1">
      <c r="A85" s="18" t="s">
        <v>533</v>
      </c>
      <c r="B85" s="19" t="s">
        <v>534</v>
      </c>
      <c r="C85" s="66" t="s">
        <v>531</v>
      </c>
      <c r="D85" s="66" t="s">
        <v>24</v>
      </c>
      <c r="E85" s="67" t="s">
        <v>19</v>
      </c>
      <c r="F85" s="101"/>
      <c r="G85" s="562">
        <v>37.86</v>
      </c>
      <c r="H85" s="541" t="s">
        <v>20</v>
      </c>
      <c r="I85" s="191"/>
      <c r="J85" s="562">
        <v>40.9343</v>
      </c>
      <c r="K85" s="541" t="s">
        <v>20</v>
      </c>
      <c r="L85" s="31"/>
      <c r="M85" s="562">
        <v>39.812368571393797</v>
      </c>
      <c r="N85" s="541" t="s">
        <v>269</v>
      </c>
      <c r="O85" s="31"/>
    </row>
    <row r="86" spans="1:15" ht="14.1" customHeight="1">
      <c r="A86" s="18" t="s">
        <v>535</v>
      </c>
      <c r="B86" s="19" t="s">
        <v>536</v>
      </c>
      <c r="C86" s="66" t="s">
        <v>533</v>
      </c>
      <c r="D86" s="66" t="s">
        <v>24</v>
      </c>
      <c r="E86" s="67" t="s">
        <v>19</v>
      </c>
      <c r="F86" s="101"/>
      <c r="G86" s="532" t="s">
        <v>231</v>
      </c>
      <c r="H86" s="541" t="s">
        <v>232</v>
      </c>
      <c r="I86" s="191"/>
      <c r="J86" s="532" t="s">
        <v>231</v>
      </c>
      <c r="K86" s="541" t="s">
        <v>232</v>
      </c>
      <c r="L86" s="31"/>
      <c r="M86" s="532" t="s">
        <v>231</v>
      </c>
      <c r="N86" s="541" t="s">
        <v>232</v>
      </c>
      <c r="O86" s="31"/>
    </row>
    <row r="87" spans="1:15" ht="14.1" customHeight="1">
      <c r="A87" s="18" t="s">
        <v>537</v>
      </c>
      <c r="B87" s="19" t="s">
        <v>538</v>
      </c>
      <c r="C87" s="66" t="s">
        <v>535</v>
      </c>
      <c r="D87" s="66" t="s">
        <v>24</v>
      </c>
      <c r="E87" s="67" t="s">
        <v>19</v>
      </c>
      <c r="F87" s="101"/>
      <c r="G87" s="562">
        <v>6.24</v>
      </c>
      <c r="H87" s="541" t="s">
        <v>20</v>
      </c>
      <c r="I87" s="191"/>
      <c r="J87" s="562">
        <v>4.83</v>
      </c>
      <c r="K87" s="541" t="s">
        <v>20</v>
      </c>
      <c r="L87" s="31"/>
      <c r="M87" s="562">
        <v>5.3349378259125499</v>
      </c>
      <c r="N87" s="541" t="s">
        <v>269</v>
      </c>
      <c r="O87" s="31"/>
    </row>
    <row r="88" spans="1:15" ht="15" customHeight="1" thickBot="1">
      <c r="A88" s="24" t="s">
        <v>539</v>
      </c>
      <c r="B88" s="25" t="s">
        <v>540</v>
      </c>
      <c r="C88" s="26" t="s">
        <v>537</v>
      </c>
      <c r="D88" s="26" t="s">
        <v>24</v>
      </c>
      <c r="E88" s="27" t="s">
        <v>19</v>
      </c>
      <c r="F88" s="101"/>
      <c r="G88" s="560">
        <v>5.9</v>
      </c>
      <c r="H88" s="543" t="s">
        <v>20</v>
      </c>
      <c r="I88" s="191"/>
      <c r="J88" s="560">
        <v>4.2300000000000004</v>
      </c>
      <c r="K88" s="543" t="s">
        <v>20</v>
      </c>
      <c r="L88" s="31"/>
      <c r="M88" s="560">
        <v>4.8526936026936003</v>
      </c>
      <c r="N88" s="543" t="s">
        <v>269</v>
      </c>
      <c r="O88" s="31"/>
    </row>
    <row r="89" spans="1:15" ht="14.1" customHeight="1" thickBot="1">
      <c r="A89" s="71"/>
      <c r="B89" s="104"/>
      <c r="C89" s="71"/>
      <c r="D89" s="71"/>
      <c r="E89" s="71"/>
      <c r="F89" s="191"/>
      <c r="G89" s="457"/>
      <c r="H89" s="500"/>
      <c r="J89" s="31"/>
      <c r="K89" s="500"/>
      <c r="M89" s="457"/>
      <c r="N89" s="500"/>
    </row>
    <row r="90" spans="1:15" ht="16.899999999999999" customHeight="1" thickBot="1">
      <c r="A90" s="174"/>
      <c r="B90" s="168" t="s">
        <v>541</v>
      </c>
      <c r="C90" s="175"/>
      <c r="D90" s="175"/>
      <c r="E90" s="176"/>
      <c r="F90" s="32"/>
    </row>
    <row r="91" spans="1:15" ht="17.649999999999999" customHeight="1">
      <c r="A91" s="66" t="s">
        <v>542</v>
      </c>
      <c r="B91" s="19" t="s">
        <v>543</v>
      </c>
      <c r="C91" s="19"/>
      <c r="D91" s="66" t="s">
        <v>24</v>
      </c>
      <c r="E91" s="66" t="s">
        <v>19</v>
      </c>
      <c r="F91" s="54"/>
      <c r="G91" s="556"/>
      <c r="H91" s="539"/>
      <c r="I91" s="191"/>
      <c r="J91" s="559">
        <v>9</v>
      </c>
      <c r="K91" s="539" t="s">
        <v>83</v>
      </c>
      <c r="L91" s="31"/>
      <c r="M91" s="556" t="s">
        <v>231</v>
      </c>
      <c r="N91" s="539" t="s">
        <v>232</v>
      </c>
      <c r="O91" s="31"/>
    </row>
    <row r="92" spans="1:15" ht="17.649999999999999" customHeight="1" thickBot="1">
      <c r="A92" s="66" t="s">
        <v>544</v>
      </c>
      <c r="B92" s="19" t="s">
        <v>545</v>
      </c>
      <c r="C92" s="19"/>
      <c r="D92" s="66" t="s">
        <v>24</v>
      </c>
      <c r="E92" s="66" t="s">
        <v>19</v>
      </c>
      <c r="F92" s="54"/>
      <c r="G92" s="536"/>
      <c r="H92" s="543"/>
      <c r="I92" s="191"/>
      <c r="J92" s="560">
        <v>9</v>
      </c>
      <c r="K92" s="543" t="s">
        <v>83</v>
      </c>
      <c r="L92" s="31"/>
      <c r="M92" s="536" t="s">
        <v>231</v>
      </c>
      <c r="N92" s="543" t="s">
        <v>232</v>
      </c>
      <c r="O92" s="31"/>
    </row>
    <row r="93" spans="1:15" ht="17.649999999999999" customHeight="1" thickBot="1">
      <c r="A93" s="557"/>
      <c r="B93" s="37"/>
      <c r="C93" s="37"/>
      <c r="D93" s="197"/>
      <c r="E93" s="197"/>
      <c r="G93" s="31"/>
      <c r="H93" s="31"/>
      <c r="J93" s="31"/>
      <c r="K93" s="31"/>
      <c r="M93" s="31"/>
      <c r="N93" s="31"/>
    </row>
    <row r="94" spans="1:15" ht="14.1" customHeight="1">
      <c r="A94" s="508" t="s">
        <v>147</v>
      </c>
      <c r="B94" s="501"/>
      <c r="C94" s="509" t="s">
        <v>42</v>
      </c>
      <c r="D94" s="509"/>
      <c r="E94" s="509"/>
      <c r="F94" s="511"/>
      <c r="G94" s="31"/>
    </row>
    <row r="95" spans="1:15" ht="14.1" customHeight="1">
      <c r="A95" s="512"/>
      <c r="F95" s="504"/>
      <c r="G95" s="31"/>
    </row>
    <row r="96" spans="1:15" ht="14.1" customHeight="1">
      <c r="A96" s="512" t="s">
        <v>43</v>
      </c>
      <c r="C96" s="513" t="s">
        <v>42</v>
      </c>
      <c r="F96" s="504"/>
      <c r="G96" s="31"/>
    </row>
    <row r="97" spans="1:7" ht="14.1" customHeight="1">
      <c r="A97" s="512"/>
      <c r="F97" s="504"/>
      <c r="G97" s="31"/>
    </row>
    <row r="98" spans="1:7" ht="15" customHeight="1" thickBot="1">
      <c r="A98" s="514" t="s">
        <v>292</v>
      </c>
      <c r="B98" s="515"/>
      <c r="C98" s="515" t="s">
        <v>42</v>
      </c>
      <c r="D98" s="515" t="s">
        <v>293</v>
      </c>
      <c r="E98" s="506"/>
      <c r="F98" s="507"/>
      <c r="G98" s="31"/>
    </row>
    <row r="99" spans="1:7" ht="14.1" customHeight="1">
      <c r="A99" s="31"/>
      <c r="B99" s="31"/>
      <c r="C99" s="31"/>
      <c r="D99" s="31"/>
      <c r="E99" s="31"/>
      <c r="F99" s="31"/>
    </row>
  </sheetData>
  <mergeCells count="3">
    <mergeCell ref="J10:K11"/>
    <mergeCell ref="M10:N11"/>
    <mergeCell ref="G10:H11"/>
  </mergeCells>
  <dataValidations count="1">
    <dataValidation type="list" allowBlank="1" sqref="H77:H88 K16:K22 K25:K34 K77:K88 H62:H74 K62:K74 H48:H59 K91:K92 K48:K59 H25:H34 N91:N92 H91:H92 H37:H45 K37:K45 H16:H22" xr:uid="{00000000-0002-0000-06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7"/>
  <sheetViews>
    <sheetView showRuler="0" zoomScaleNormal="100" workbookViewId="0">
      <selection sqref="A1:XFD1048576"/>
    </sheetView>
  </sheetViews>
  <sheetFormatPr defaultColWidth="13.7109375" defaultRowHeight="12.75"/>
  <cols>
    <col min="1" max="1" width="7.28515625" customWidth="1"/>
    <col min="2" max="2" width="82.42578125" customWidth="1"/>
    <col min="3" max="4" width="14" customWidth="1"/>
    <col min="5" max="5" width="6.42578125" customWidth="1"/>
    <col min="6" max="6" width="11.7109375" customWidth="1"/>
    <col min="7" max="7" width="10.7109375" customWidth="1"/>
    <col min="8" max="8" width="9.7109375" customWidth="1"/>
    <col min="9" max="9" width="11.7109375" customWidth="1"/>
    <col min="10" max="10" width="8.42578125" customWidth="1"/>
    <col min="11" max="11" width="14.28515625" customWidth="1"/>
    <col min="12" max="12" width="43.7109375" customWidth="1"/>
    <col min="13" max="229" width="9.570312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17.649999999999999" customHeight="1">
      <c r="A4" s="35"/>
      <c r="B4" s="36"/>
      <c r="C4" s="36"/>
      <c r="D4" s="36"/>
      <c r="E4" s="37"/>
      <c r="F4" s="37"/>
      <c r="G4" s="37"/>
      <c r="H4" s="37"/>
      <c r="I4" s="37"/>
      <c r="J4" s="37"/>
      <c r="K4" s="37"/>
    </row>
    <row r="5" spans="1:11" ht="18.399999999999999" customHeight="1"/>
    <row r="6" spans="1:11" ht="22.5" customHeight="1">
      <c r="A6" s="488" t="s">
        <v>2</v>
      </c>
      <c r="B6" s="38"/>
      <c r="C6" s="32"/>
    </row>
    <row r="7" spans="1:11" ht="23.25" customHeight="1">
      <c r="A7" s="489" t="s">
        <v>546</v>
      </c>
      <c r="B7" s="39"/>
      <c r="C7" s="32"/>
    </row>
    <row r="8" spans="1:11" ht="15.75" customHeight="1">
      <c r="A8" s="40"/>
      <c r="B8" s="41"/>
    </row>
    <row r="9" spans="1:11" ht="16.899999999999999" customHeight="1"/>
    <row r="10" spans="1:11" ht="17.649999999999999" customHeight="1">
      <c r="A10" s="2" t="s">
        <v>4</v>
      </c>
      <c r="B10" s="3" t="s">
        <v>5</v>
      </c>
      <c r="C10" s="4" t="s">
        <v>6</v>
      </c>
      <c r="D10" s="5" t="s">
        <v>7</v>
      </c>
      <c r="E10" s="42"/>
      <c r="F10" s="652" t="s">
        <v>8</v>
      </c>
      <c r="G10" s="653"/>
      <c r="H10" s="43"/>
      <c r="I10" s="652" t="s">
        <v>9</v>
      </c>
      <c r="J10" s="653"/>
      <c r="K10" s="154"/>
    </row>
    <row r="11" spans="1:11" ht="17.649999999999999" customHeight="1">
      <c r="A11" s="6" t="s">
        <v>10</v>
      </c>
      <c r="B11" s="44"/>
      <c r="C11" s="45"/>
      <c r="D11" s="7" t="s">
        <v>11</v>
      </c>
      <c r="E11" s="42"/>
      <c r="F11" s="654"/>
      <c r="G11" s="655"/>
      <c r="H11" s="43"/>
      <c r="I11" s="654"/>
      <c r="J11" s="655"/>
      <c r="K11" s="155"/>
    </row>
    <row r="12" spans="1:11" ht="18.399999999999999" customHeight="1">
      <c r="A12" s="46"/>
      <c r="B12" s="47"/>
      <c r="C12" s="48"/>
      <c r="D12" s="49"/>
      <c r="E12" s="42"/>
      <c r="F12" s="484" t="s">
        <v>12</v>
      </c>
      <c r="G12" s="9" t="s">
        <v>13</v>
      </c>
      <c r="H12" s="42"/>
      <c r="I12" s="484" t="s">
        <v>14</v>
      </c>
      <c r="J12" s="9" t="s">
        <v>13</v>
      </c>
      <c r="K12" s="154"/>
    </row>
    <row r="13" spans="1:11" ht="15" customHeight="1">
      <c r="A13" s="104"/>
      <c r="B13" s="105"/>
      <c r="C13" s="104"/>
      <c r="D13" s="104"/>
      <c r="F13" s="41"/>
      <c r="G13" s="41"/>
      <c r="I13" s="41"/>
      <c r="J13" s="41"/>
    </row>
    <row r="14" spans="1:11" ht="18.399999999999999" customHeight="1" thickBot="1">
      <c r="A14" s="174"/>
      <c r="B14" s="168" t="s">
        <v>547</v>
      </c>
      <c r="C14" s="175"/>
      <c r="D14" s="176"/>
      <c r="E14" s="101"/>
    </row>
    <row r="15" spans="1:11" ht="15" customHeight="1">
      <c r="A15" s="18" t="s">
        <v>548</v>
      </c>
      <c r="B15" s="19" t="s">
        <v>549</v>
      </c>
      <c r="C15" s="66" t="s">
        <v>24</v>
      </c>
      <c r="D15" s="67" t="s">
        <v>550</v>
      </c>
      <c r="E15" s="55"/>
      <c r="F15" s="496">
        <f>F28</f>
        <v>78</v>
      </c>
      <c r="G15" s="77" t="s">
        <v>20</v>
      </c>
      <c r="H15" s="32"/>
      <c r="I15" s="574">
        <f>I28</f>
        <v>79.069999999999993</v>
      </c>
      <c r="J15" s="568" t="s">
        <v>269</v>
      </c>
      <c r="K15" s="191"/>
    </row>
    <row r="16" spans="1:11" ht="15" customHeight="1">
      <c r="A16" s="18" t="s">
        <v>551</v>
      </c>
      <c r="B16" s="19" t="s">
        <v>552</v>
      </c>
      <c r="C16" s="66" t="s">
        <v>24</v>
      </c>
      <c r="D16" s="67" t="s">
        <v>19</v>
      </c>
      <c r="E16" s="55"/>
      <c r="F16" s="22">
        <v>1178</v>
      </c>
      <c r="G16" s="78" t="s">
        <v>34</v>
      </c>
      <c r="H16" s="32"/>
      <c r="I16" s="575">
        <v>1420</v>
      </c>
      <c r="J16" s="570" t="s">
        <v>269</v>
      </c>
      <c r="K16" s="191"/>
    </row>
    <row r="17" spans="1:11" ht="15" customHeight="1">
      <c r="A17" s="18" t="s">
        <v>553</v>
      </c>
      <c r="B17" s="19" t="s">
        <v>554</v>
      </c>
      <c r="C17" s="66" t="s">
        <v>24</v>
      </c>
      <c r="D17" s="67" t="s">
        <v>19</v>
      </c>
      <c r="E17" s="55"/>
      <c r="F17" s="22">
        <v>2</v>
      </c>
      <c r="G17" s="78" t="s">
        <v>34</v>
      </c>
      <c r="H17" s="32"/>
      <c r="I17" s="575">
        <v>0</v>
      </c>
      <c r="J17" s="570" t="s">
        <v>269</v>
      </c>
      <c r="K17" s="191"/>
    </row>
    <row r="18" spans="1:11" ht="15" customHeight="1">
      <c r="A18" s="18" t="s">
        <v>555</v>
      </c>
      <c r="B18" s="19" t="s">
        <v>556</v>
      </c>
      <c r="C18" s="66" t="s">
        <v>24</v>
      </c>
      <c r="D18" s="67" t="s">
        <v>19</v>
      </c>
      <c r="E18" s="55"/>
      <c r="F18" s="22">
        <v>1</v>
      </c>
      <c r="G18" s="78" t="s">
        <v>34</v>
      </c>
      <c r="H18" s="32"/>
      <c r="I18" s="575">
        <v>0</v>
      </c>
      <c r="J18" s="570" t="s">
        <v>269</v>
      </c>
      <c r="K18" s="191"/>
    </row>
    <row r="19" spans="1:11" ht="15" customHeight="1">
      <c r="A19" s="18" t="s">
        <v>557</v>
      </c>
      <c r="B19" s="19" t="s">
        <v>558</v>
      </c>
      <c r="C19" s="66" t="s">
        <v>24</v>
      </c>
      <c r="D19" s="67" t="s">
        <v>19</v>
      </c>
      <c r="E19" s="55"/>
      <c r="F19" s="22">
        <v>0</v>
      </c>
      <c r="G19" s="78" t="s">
        <v>34</v>
      </c>
      <c r="H19" s="32"/>
      <c r="I19" s="575">
        <v>0</v>
      </c>
      <c r="J19" s="570" t="s">
        <v>269</v>
      </c>
      <c r="K19" s="191"/>
    </row>
    <row r="20" spans="1:11" ht="15" customHeight="1">
      <c r="A20" s="18" t="s">
        <v>559</v>
      </c>
      <c r="B20" s="19" t="s">
        <v>560</v>
      </c>
      <c r="C20" s="66" t="s">
        <v>28</v>
      </c>
      <c r="D20" s="67" t="s">
        <v>19</v>
      </c>
      <c r="E20" s="55"/>
      <c r="F20" s="194">
        <v>0.69769999999999999</v>
      </c>
      <c r="G20" s="78" t="s">
        <v>20</v>
      </c>
      <c r="H20" s="32"/>
      <c r="I20" s="576">
        <v>0.85</v>
      </c>
      <c r="J20" s="570" t="s">
        <v>269</v>
      </c>
      <c r="K20" s="191"/>
    </row>
    <row r="21" spans="1:11" ht="15" customHeight="1">
      <c r="A21" s="18" t="s">
        <v>561</v>
      </c>
      <c r="B21" s="19" t="s">
        <v>562</v>
      </c>
      <c r="C21" s="66" t="s">
        <v>28</v>
      </c>
      <c r="D21" s="67" t="s">
        <v>19</v>
      </c>
      <c r="E21" s="55"/>
      <c r="F21" s="194">
        <v>0.79069999999999996</v>
      </c>
      <c r="G21" s="78" t="s">
        <v>20</v>
      </c>
      <c r="H21" s="32"/>
      <c r="I21" s="576">
        <v>0.85940000000000005</v>
      </c>
      <c r="J21" s="570" t="s">
        <v>269</v>
      </c>
      <c r="K21" s="191"/>
    </row>
    <row r="22" spans="1:11" ht="15" customHeight="1">
      <c r="A22" s="18" t="s">
        <v>563</v>
      </c>
      <c r="B22" s="19" t="s">
        <v>564</v>
      </c>
      <c r="C22" s="66" t="s">
        <v>28</v>
      </c>
      <c r="D22" s="67" t="s">
        <v>565</v>
      </c>
      <c r="E22" s="55"/>
      <c r="F22" s="195">
        <f>'B5'!F17</f>
        <v>0.89960214883076095</v>
      </c>
      <c r="G22" s="78" t="s">
        <v>20</v>
      </c>
      <c r="H22" s="32"/>
      <c r="I22" s="577">
        <f>'B5'!I17</f>
        <v>0.9123091161499306</v>
      </c>
      <c r="J22" s="570" t="s">
        <v>269</v>
      </c>
      <c r="K22" s="191"/>
    </row>
    <row r="23" spans="1:11" ht="15" customHeight="1">
      <c r="A23" s="18" t="s">
        <v>566</v>
      </c>
      <c r="B23" s="19" t="s">
        <v>567</v>
      </c>
      <c r="C23" s="66" t="s">
        <v>28</v>
      </c>
      <c r="D23" s="67" t="s">
        <v>19</v>
      </c>
      <c r="E23" s="55"/>
      <c r="F23" s="194">
        <v>0.64</v>
      </c>
      <c r="G23" s="78" t="s">
        <v>20</v>
      </c>
      <c r="H23" s="32"/>
      <c r="I23" s="576">
        <v>0.65</v>
      </c>
      <c r="J23" s="570" t="s">
        <v>269</v>
      </c>
      <c r="K23" s="191"/>
    </row>
    <row r="24" spans="1:11" ht="15" customHeight="1" thickBot="1">
      <c r="A24" s="24" t="s">
        <v>568</v>
      </c>
      <c r="B24" s="25" t="s">
        <v>569</v>
      </c>
      <c r="C24" s="26" t="s">
        <v>28</v>
      </c>
      <c r="D24" s="27" t="s">
        <v>19</v>
      </c>
      <c r="E24" s="55"/>
      <c r="F24" s="196">
        <v>0.46</v>
      </c>
      <c r="G24" s="85" t="s">
        <v>20</v>
      </c>
      <c r="H24" s="32"/>
      <c r="I24" s="578">
        <v>0.65</v>
      </c>
      <c r="J24" s="573" t="s">
        <v>269</v>
      </c>
      <c r="K24" s="191"/>
    </row>
    <row r="25" spans="1:11" ht="15" customHeight="1" thickBot="1">
      <c r="A25" s="71"/>
      <c r="B25" s="104"/>
      <c r="C25" s="71"/>
      <c r="D25" s="71"/>
      <c r="F25" s="41"/>
      <c r="G25" s="41"/>
      <c r="I25" s="31"/>
      <c r="J25" s="191"/>
    </row>
    <row r="26" spans="1:11" ht="18.399999999999999" customHeight="1" thickBot="1">
      <c r="A26" s="174"/>
      <c r="B26" s="168" t="s">
        <v>570</v>
      </c>
      <c r="C26" s="175"/>
      <c r="D26" s="176"/>
      <c r="E26" s="198"/>
    </row>
    <row r="27" spans="1:11" ht="13.35" customHeight="1">
      <c r="A27" s="18" t="s">
        <v>571</v>
      </c>
      <c r="B27" s="19" t="s">
        <v>572</v>
      </c>
      <c r="C27" s="66" t="s">
        <v>24</v>
      </c>
      <c r="D27" s="67" t="s">
        <v>19</v>
      </c>
      <c r="E27" s="199"/>
      <c r="F27" s="497" t="s">
        <v>573</v>
      </c>
      <c r="G27" s="77" t="s">
        <v>34</v>
      </c>
      <c r="H27" s="32"/>
      <c r="I27" s="567" t="s">
        <v>573</v>
      </c>
      <c r="J27" s="568" t="s">
        <v>269</v>
      </c>
      <c r="K27" s="191"/>
    </row>
    <row r="28" spans="1:11" ht="15" customHeight="1">
      <c r="A28" s="18" t="s">
        <v>574</v>
      </c>
      <c r="B28" s="19" t="s">
        <v>575</v>
      </c>
      <c r="C28" s="66" t="s">
        <v>24</v>
      </c>
      <c r="D28" s="67" t="s">
        <v>29</v>
      </c>
      <c r="E28" s="55"/>
      <c r="F28" s="170">
        <f>ROUNDDOWN(F34+F29,2)</f>
        <v>78</v>
      </c>
      <c r="G28" s="78" t="s">
        <v>20</v>
      </c>
      <c r="H28" s="32"/>
      <c r="I28" s="569">
        <f>ROUNDDOWN(I34+I29,2)</f>
        <v>79.069999999999993</v>
      </c>
      <c r="J28" s="570" t="s">
        <v>269</v>
      </c>
      <c r="K28" s="500"/>
    </row>
    <row r="29" spans="1:11" ht="18.399999999999999" customHeight="1">
      <c r="A29" s="18" t="s">
        <v>576</v>
      </c>
      <c r="B29" s="19" t="s">
        <v>577</v>
      </c>
      <c r="C29" s="66" t="s">
        <v>24</v>
      </c>
      <c r="D29" s="67" t="s">
        <v>19</v>
      </c>
      <c r="E29" s="200"/>
      <c r="F29" s="498">
        <v>42.08</v>
      </c>
      <c r="G29" s="78" t="s">
        <v>34</v>
      </c>
      <c r="H29" s="32"/>
      <c r="I29" s="571">
        <v>40.299999999999997</v>
      </c>
      <c r="J29" s="570" t="s">
        <v>269</v>
      </c>
      <c r="K29" s="500"/>
    </row>
    <row r="30" spans="1:11" ht="15" customHeight="1">
      <c r="A30" s="18" t="s">
        <v>578</v>
      </c>
      <c r="B30" s="19" t="s">
        <v>579</v>
      </c>
      <c r="C30" s="66" t="s">
        <v>24</v>
      </c>
      <c r="D30" s="67" t="s">
        <v>19</v>
      </c>
      <c r="E30" s="55"/>
      <c r="F30" s="189">
        <v>7.88</v>
      </c>
      <c r="G30" s="78" t="s">
        <v>34</v>
      </c>
      <c r="H30" s="32"/>
      <c r="I30" s="571">
        <v>9.5</v>
      </c>
      <c r="J30" s="570" t="s">
        <v>269</v>
      </c>
      <c r="K30" s="191"/>
    </row>
    <row r="31" spans="1:11" ht="15" customHeight="1">
      <c r="A31" s="18" t="s">
        <v>580</v>
      </c>
      <c r="B31" s="19" t="s">
        <v>581</v>
      </c>
      <c r="C31" s="66" t="s">
        <v>24</v>
      </c>
      <c r="D31" s="67" t="s">
        <v>19</v>
      </c>
      <c r="E31" s="55"/>
      <c r="F31" s="189">
        <v>0.02</v>
      </c>
      <c r="G31" s="78" t="s">
        <v>34</v>
      </c>
      <c r="H31" s="32"/>
      <c r="I31" s="571">
        <v>0</v>
      </c>
      <c r="J31" s="570" t="s">
        <v>269</v>
      </c>
      <c r="K31" s="191"/>
    </row>
    <row r="32" spans="1:11" ht="15" customHeight="1">
      <c r="A32" s="18" t="s">
        <v>582</v>
      </c>
      <c r="B32" s="19" t="s">
        <v>583</v>
      </c>
      <c r="C32" s="66" t="s">
        <v>24</v>
      </c>
      <c r="D32" s="67" t="s">
        <v>19</v>
      </c>
      <c r="E32" s="55"/>
      <c r="F32" s="189">
        <v>0.01</v>
      </c>
      <c r="G32" s="78" t="s">
        <v>34</v>
      </c>
      <c r="H32" s="32"/>
      <c r="I32" s="571">
        <v>0</v>
      </c>
      <c r="J32" s="570" t="s">
        <v>269</v>
      </c>
      <c r="K32" s="191"/>
    </row>
    <row r="33" spans="1:11" ht="15" customHeight="1">
      <c r="A33" s="18" t="s">
        <v>584</v>
      </c>
      <c r="B33" s="19" t="s">
        <v>585</v>
      </c>
      <c r="C33" s="66" t="s">
        <v>24</v>
      </c>
      <c r="D33" s="67" t="s">
        <v>19</v>
      </c>
      <c r="E33" s="55"/>
      <c r="F33" s="189">
        <v>0</v>
      </c>
      <c r="G33" s="78" t="s">
        <v>34</v>
      </c>
      <c r="H33" s="32"/>
      <c r="I33" s="571">
        <v>0</v>
      </c>
      <c r="J33" s="570" t="s">
        <v>269</v>
      </c>
      <c r="K33" s="191"/>
    </row>
    <row r="34" spans="1:11" ht="15" customHeight="1">
      <c r="A34" s="18" t="s">
        <v>586</v>
      </c>
      <c r="B34" s="19" t="s">
        <v>587</v>
      </c>
      <c r="C34" s="66" t="s">
        <v>24</v>
      </c>
      <c r="D34" s="67" t="s">
        <v>19</v>
      </c>
      <c r="E34" s="55"/>
      <c r="F34" s="189">
        <v>35.92</v>
      </c>
      <c r="G34" s="78" t="s">
        <v>20</v>
      </c>
      <c r="H34" s="32"/>
      <c r="I34" s="571">
        <v>38.770000000000003</v>
      </c>
      <c r="J34" s="570" t="s">
        <v>269</v>
      </c>
      <c r="K34" s="191"/>
    </row>
    <row r="35" spans="1:11" ht="15" customHeight="1">
      <c r="A35" s="18" t="s">
        <v>588</v>
      </c>
      <c r="B35" s="19" t="s">
        <v>589</v>
      </c>
      <c r="C35" s="66" t="s">
        <v>24</v>
      </c>
      <c r="D35" s="67" t="s">
        <v>19</v>
      </c>
      <c r="E35" s="55"/>
      <c r="F35" s="189">
        <v>3.31</v>
      </c>
      <c r="G35" s="78" t="s">
        <v>20</v>
      </c>
      <c r="H35" s="32"/>
      <c r="I35" s="571">
        <v>2.5099999999999998</v>
      </c>
      <c r="J35" s="570" t="s">
        <v>269</v>
      </c>
      <c r="K35" s="191"/>
    </row>
    <row r="36" spans="1:11" ht="15" customHeight="1">
      <c r="A36" s="18" t="s">
        <v>590</v>
      </c>
      <c r="B36" s="19" t="s">
        <v>591</v>
      </c>
      <c r="C36" s="66" t="s">
        <v>24</v>
      </c>
      <c r="D36" s="67" t="s">
        <v>19</v>
      </c>
      <c r="E36" s="55"/>
      <c r="F36" s="189">
        <v>3.47</v>
      </c>
      <c r="G36" s="78" t="s">
        <v>20</v>
      </c>
      <c r="H36" s="32"/>
      <c r="I36" s="571">
        <v>2.85</v>
      </c>
      <c r="J36" s="570" t="s">
        <v>269</v>
      </c>
      <c r="K36" s="191"/>
    </row>
    <row r="37" spans="1:11" ht="15" customHeight="1">
      <c r="A37" s="18" t="s">
        <v>592</v>
      </c>
      <c r="B37" s="19" t="s">
        <v>593</v>
      </c>
      <c r="C37" s="66" t="s">
        <v>24</v>
      </c>
      <c r="D37" s="67" t="s">
        <v>19</v>
      </c>
      <c r="E37" s="55"/>
      <c r="F37" s="189">
        <v>2.0499999999999998</v>
      </c>
      <c r="G37" s="78" t="s">
        <v>20</v>
      </c>
      <c r="H37" s="32"/>
      <c r="I37" s="571">
        <v>1.79</v>
      </c>
      <c r="J37" s="570" t="s">
        <v>269</v>
      </c>
      <c r="K37" s="191"/>
    </row>
    <row r="38" spans="1:11" ht="15" customHeight="1">
      <c r="A38" s="18" t="s">
        <v>594</v>
      </c>
      <c r="B38" s="19" t="s">
        <v>595</v>
      </c>
      <c r="C38" s="66" t="s">
        <v>24</v>
      </c>
      <c r="D38" s="67" t="s">
        <v>19</v>
      </c>
      <c r="E38" s="55"/>
      <c r="F38" s="189">
        <v>2.1</v>
      </c>
      <c r="G38" s="78" t="s">
        <v>20</v>
      </c>
      <c r="H38" s="32"/>
      <c r="I38" s="571">
        <v>2.04</v>
      </c>
      <c r="J38" s="570" t="s">
        <v>269</v>
      </c>
      <c r="K38" s="191"/>
    </row>
    <row r="39" spans="1:11" ht="15" customHeight="1" thickBot="1">
      <c r="A39" s="24" t="s">
        <v>596</v>
      </c>
      <c r="B39" s="25" t="s">
        <v>597</v>
      </c>
      <c r="C39" s="26" t="s">
        <v>24</v>
      </c>
      <c r="D39" s="27" t="s">
        <v>19</v>
      </c>
      <c r="E39" s="55"/>
      <c r="F39" s="190">
        <v>3.15</v>
      </c>
      <c r="G39" s="85" t="s">
        <v>20</v>
      </c>
      <c r="H39" s="32"/>
      <c r="I39" s="572">
        <v>2.04</v>
      </c>
      <c r="J39" s="573" t="s">
        <v>269</v>
      </c>
      <c r="K39" s="191"/>
    </row>
    <row r="40" spans="1:11" ht="14.1" customHeight="1">
      <c r="A40" s="110"/>
      <c r="B40" s="41"/>
      <c r="C40" s="110"/>
      <c r="D40" s="110"/>
      <c r="F40" s="110"/>
      <c r="G40" s="110"/>
      <c r="I40" s="500"/>
      <c r="J40" s="31"/>
    </row>
    <row r="41" spans="1:11" ht="13.35" customHeight="1"/>
    <row r="42" spans="1:11" ht="15" customHeight="1" thickBot="1"/>
    <row r="43" spans="1:11" ht="14.1" customHeight="1">
      <c r="A43" s="508" t="s">
        <v>147</v>
      </c>
      <c r="B43" s="501"/>
      <c r="C43" s="509" t="s">
        <v>42</v>
      </c>
      <c r="D43" s="509"/>
      <c r="E43" s="509"/>
      <c r="F43" s="511"/>
      <c r="G43" s="191"/>
    </row>
    <row r="44" spans="1:11" ht="15.75" customHeight="1">
      <c r="A44" s="512"/>
      <c r="F44" s="504"/>
      <c r="G44" s="191"/>
    </row>
    <row r="45" spans="1:11" ht="14.1" customHeight="1">
      <c r="A45" s="512" t="s">
        <v>43</v>
      </c>
      <c r="C45" s="513" t="s">
        <v>42</v>
      </c>
      <c r="F45" s="504"/>
      <c r="G45" s="191"/>
    </row>
    <row r="46" spans="1:11" ht="14.1" customHeight="1">
      <c r="A46" s="512"/>
      <c r="F46" s="504"/>
      <c r="G46" s="191"/>
    </row>
    <row r="47" spans="1:11" ht="15" customHeight="1" thickBot="1">
      <c r="A47" s="514" t="s">
        <v>598</v>
      </c>
      <c r="B47" s="515"/>
      <c r="C47" s="515" t="s">
        <v>599</v>
      </c>
      <c r="D47" s="516">
        <v>45967</v>
      </c>
      <c r="E47" s="506"/>
      <c r="F47" s="507"/>
      <c r="G47" s="191"/>
    </row>
    <row r="48" spans="1:11" ht="14.1" customHeight="1">
      <c r="A48" s="191"/>
      <c r="B48" s="31"/>
      <c r="C48" s="191"/>
      <c r="D48" s="191"/>
      <c r="E48" s="191"/>
      <c r="F48" s="191"/>
    </row>
    <row r="49" ht="14.1" customHeight="1"/>
    <row r="50" ht="16.899999999999999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</sheetData>
  <mergeCells count="2">
    <mergeCell ref="I10:J11"/>
    <mergeCell ref="F10:G11"/>
  </mergeCells>
  <dataValidations count="1">
    <dataValidation type="list" allowBlank="1" sqref="G15:G24 G27:G39 J15:J24 J27:J39" xr:uid="{00000000-0002-0000-07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1"/>
  <sheetViews>
    <sheetView showRuler="0" zoomScaleNormal="100" workbookViewId="0">
      <selection sqref="A1:XFD1048576"/>
    </sheetView>
  </sheetViews>
  <sheetFormatPr defaultColWidth="13.7109375" defaultRowHeight="12.75"/>
  <cols>
    <col min="1" max="1" width="6.28515625" customWidth="1"/>
    <col min="2" max="2" width="107" customWidth="1"/>
    <col min="3" max="3" width="8.7109375" customWidth="1"/>
    <col min="4" max="4" width="11" customWidth="1"/>
    <col min="5" max="5" width="8.7109375" customWidth="1"/>
    <col min="6" max="6" width="13" customWidth="1"/>
    <col min="7" max="7" width="6.7109375" customWidth="1"/>
    <col min="8" max="8" width="8.7109375" customWidth="1"/>
    <col min="9" max="9" width="13" customWidth="1"/>
    <col min="10" max="10" width="9.7109375" customWidth="1"/>
    <col min="11" max="11" width="8.7109375" customWidth="1"/>
    <col min="12" max="12" width="9.5703125" customWidth="1"/>
    <col min="13" max="14" width="8.7109375" customWidth="1"/>
  </cols>
  <sheetData>
    <row r="1" spans="1:11" ht="22.5" customHeight="1">
      <c r="A1" s="487" t="s">
        <v>0</v>
      </c>
    </row>
    <row r="2" spans="1:11" ht="22.5" customHeight="1"/>
    <row r="3" spans="1:11" ht="22.5" customHeight="1">
      <c r="A3" s="483" t="s">
        <v>1</v>
      </c>
    </row>
    <row r="4" spans="1:11" ht="14.1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/>
    <row r="6" spans="1:11" ht="22.5" customHeight="1">
      <c r="A6" s="488" t="s">
        <v>2</v>
      </c>
      <c r="B6" s="38"/>
      <c r="C6" s="32"/>
    </row>
    <row r="7" spans="1:11" ht="23.25" customHeight="1">
      <c r="A7" s="489" t="s">
        <v>600</v>
      </c>
      <c r="B7" s="39"/>
      <c r="C7" s="123"/>
    </row>
    <row r="8" spans="1:11" ht="17.649999999999999" customHeight="1">
      <c r="A8" s="40"/>
      <c r="B8" s="41"/>
    </row>
    <row r="9" spans="1:11" ht="18.399999999999999" customHeight="1"/>
    <row r="10" spans="1:11" ht="17.649999999999999" customHeight="1">
      <c r="A10" s="2" t="s">
        <v>4</v>
      </c>
      <c r="B10" s="3" t="s">
        <v>5</v>
      </c>
      <c r="C10" s="4" t="s">
        <v>6</v>
      </c>
      <c r="D10" s="5" t="s">
        <v>7</v>
      </c>
      <c r="E10" s="42"/>
      <c r="F10" s="652" t="s">
        <v>401</v>
      </c>
      <c r="G10" s="653"/>
      <c r="H10" s="42"/>
      <c r="I10" s="652" t="s">
        <v>8</v>
      </c>
      <c r="J10" s="653"/>
      <c r="K10" s="32"/>
    </row>
    <row r="11" spans="1:11" ht="17.649999999999999" customHeight="1">
      <c r="A11" s="6" t="s">
        <v>10</v>
      </c>
      <c r="B11" s="44"/>
      <c r="C11" s="45"/>
      <c r="D11" s="7" t="s">
        <v>11</v>
      </c>
      <c r="E11" s="42"/>
      <c r="F11" s="654"/>
      <c r="G11" s="655"/>
      <c r="H11" s="42"/>
      <c r="I11" s="654"/>
      <c r="J11" s="655"/>
      <c r="K11" s="32"/>
    </row>
    <row r="12" spans="1:11" ht="18.399999999999999" customHeight="1">
      <c r="A12" s="46"/>
      <c r="B12" s="47"/>
      <c r="C12" s="48"/>
      <c r="D12" s="49"/>
      <c r="E12" s="42"/>
      <c r="F12" s="485" t="s">
        <v>402</v>
      </c>
      <c r="G12" s="9" t="s">
        <v>13</v>
      </c>
      <c r="H12" s="103"/>
      <c r="I12" s="485" t="s">
        <v>12</v>
      </c>
      <c r="J12" s="9" t="s">
        <v>13</v>
      </c>
      <c r="K12" s="32"/>
    </row>
    <row r="13" spans="1:11" ht="15" customHeight="1">
      <c r="A13" s="104"/>
      <c r="B13" s="104"/>
      <c r="C13" s="104"/>
      <c r="D13" s="104"/>
      <c r="F13" s="41"/>
      <c r="G13" s="41"/>
      <c r="I13" s="41"/>
      <c r="J13" s="41"/>
    </row>
    <row r="14" spans="1:11" ht="62.65" customHeight="1">
      <c r="A14" s="217"/>
      <c r="B14" s="201" t="s">
        <v>601</v>
      </c>
      <c r="C14" s="218"/>
      <c r="D14" s="53"/>
      <c r="E14" s="32"/>
    </row>
    <row r="15" spans="1:11" ht="14.1" customHeight="1">
      <c r="A15" s="11" t="s">
        <v>602</v>
      </c>
      <c r="B15" s="12" t="s">
        <v>603</v>
      </c>
      <c r="C15" s="59" t="s">
        <v>24</v>
      </c>
      <c r="D15" s="60" t="s">
        <v>19</v>
      </c>
      <c r="E15" s="42"/>
      <c r="F15" s="202">
        <v>0</v>
      </c>
      <c r="G15" s="203" t="s">
        <v>25</v>
      </c>
      <c r="H15" s="42"/>
      <c r="I15" s="202">
        <v>0</v>
      </c>
      <c r="J15" s="203" t="s">
        <v>25</v>
      </c>
      <c r="K15" s="32"/>
    </row>
    <row r="16" spans="1:11" ht="14.1" customHeight="1">
      <c r="A16" s="18" t="s">
        <v>604</v>
      </c>
      <c r="B16" s="19" t="s">
        <v>605</v>
      </c>
      <c r="C16" s="66" t="s">
        <v>24</v>
      </c>
      <c r="D16" s="67" t="s">
        <v>19</v>
      </c>
      <c r="E16" s="42"/>
      <c r="F16" s="204">
        <v>11</v>
      </c>
      <c r="G16" s="205" t="s">
        <v>34</v>
      </c>
      <c r="H16" s="42"/>
      <c r="I16" s="204">
        <v>5</v>
      </c>
      <c r="J16" s="205" t="s">
        <v>34</v>
      </c>
      <c r="K16" s="32"/>
    </row>
    <row r="17" spans="1:11" ht="14.1" customHeight="1">
      <c r="A17" s="18" t="s">
        <v>606</v>
      </c>
      <c r="B17" s="19" t="s">
        <v>607</v>
      </c>
      <c r="C17" s="66" t="s">
        <v>24</v>
      </c>
      <c r="D17" s="67" t="s">
        <v>29</v>
      </c>
      <c r="E17" s="42"/>
      <c r="F17" s="206">
        <f>SUM(F15:F16)</f>
        <v>11</v>
      </c>
      <c r="G17" s="205" t="s">
        <v>34</v>
      </c>
      <c r="H17" s="42"/>
      <c r="I17" s="206">
        <f>SUM(I15:I16)</f>
        <v>5</v>
      </c>
      <c r="J17" s="205" t="s">
        <v>34</v>
      </c>
      <c r="K17" s="32"/>
    </row>
    <row r="18" spans="1:11" ht="15" customHeight="1">
      <c r="A18" s="24" t="s">
        <v>608</v>
      </c>
      <c r="B18" s="25" t="s">
        <v>609</v>
      </c>
      <c r="C18" s="26" t="s">
        <v>610</v>
      </c>
      <c r="D18" s="27" t="s">
        <v>19</v>
      </c>
      <c r="E18" s="42"/>
      <c r="F18" s="207">
        <v>500</v>
      </c>
      <c r="G18" s="208" t="s">
        <v>34</v>
      </c>
      <c r="H18" s="42"/>
      <c r="I18" s="207">
        <v>190</v>
      </c>
      <c r="J18" s="208" t="s">
        <v>34</v>
      </c>
      <c r="K18" s="32"/>
    </row>
    <row r="19" spans="1:11" ht="15" customHeight="1">
      <c r="A19" s="104"/>
      <c r="B19" s="104"/>
      <c r="C19" s="104"/>
      <c r="D19" s="104"/>
      <c r="F19" s="41"/>
      <c r="G19" s="41"/>
      <c r="H19" s="31"/>
      <c r="I19" s="41"/>
      <c r="J19" s="41"/>
    </row>
    <row r="20" spans="1:11" ht="50.1" customHeight="1">
      <c r="A20" s="217"/>
      <c r="B20" s="201" t="s">
        <v>611</v>
      </c>
      <c r="C20" s="218"/>
      <c r="D20" s="53"/>
      <c r="E20" s="32"/>
      <c r="H20" s="31"/>
    </row>
    <row r="21" spans="1:11" ht="14.1" customHeight="1">
      <c r="A21" s="11" t="s">
        <v>612</v>
      </c>
      <c r="B21" s="12" t="s">
        <v>613</v>
      </c>
      <c r="C21" s="59" t="s">
        <v>24</v>
      </c>
      <c r="D21" s="60" t="s">
        <v>19</v>
      </c>
      <c r="E21" s="42"/>
      <c r="F21" s="202">
        <v>0</v>
      </c>
      <c r="G21" s="203" t="s">
        <v>25</v>
      </c>
      <c r="H21" s="42"/>
      <c r="I21" s="202">
        <v>0</v>
      </c>
      <c r="J21" s="203" t="s">
        <v>25</v>
      </c>
      <c r="K21" s="32"/>
    </row>
    <row r="22" spans="1:11" ht="14.1" customHeight="1">
      <c r="A22" s="18" t="s">
        <v>614</v>
      </c>
      <c r="B22" s="19" t="s">
        <v>615</v>
      </c>
      <c r="C22" s="66" t="s">
        <v>24</v>
      </c>
      <c r="D22" s="67" t="s">
        <v>19</v>
      </c>
      <c r="E22" s="42"/>
      <c r="F22" s="204">
        <v>364</v>
      </c>
      <c r="G22" s="205" t="s">
        <v>34</v>
      </c>
      <c r="H22" s="42"/>
      <c r="I22" s="204">
        <v>1503</v>
      </c>
      <c r="J22" s="205" t="s">
        <v>34</v>
      </c>
      <c r="K22" s="32"/>
    </row>
    <row r="23" spans="1:11" ht="14.1" customHeight="1">
      <c r="A23" s="18" t="s">
        <v>616</v>
      </c>
      <c r="B23" s="19" t="s">
        <v>617</v>
      </c>
      <c r="C23" s="66" t="s">
        <v>24</v>
      </c>
      <c r="D23" s="67" t="s">
        <v>19</v>
      </c>
      <c r="E23" s="42"/>
      <c r="F23" s="22">
        <v>0</v>
      </c>
      <c r="G23" s="78" t="s">
        <v>232</v>
      </c>
      <c r="H23" s="42"/>
      <c r="I23" s="22">
        <v>0</v>
      </c>
      <c r="J23" s="78" t="s">
        <v>232</v>
      </c>
      <c r="K23" s="32"/>
    </row>
    <row r="24" spans="1:11" ht="14.1" customHeight="1">
      <c r="A24" s="18" t="s">
        <v>618</v>
      </c>
      <c r="B24" s="19" t="s">
        <v>619</v>
      </c>
      <c r="C24" s="66" t="s">
        <v>24</v>
      </c>
      <c r="D24" s="67" t="s">
        <v>19</v>
      </c>
      <c r="E24" s="42"/>
      <c r="F24" s="22">
        <v>0</v>
      </c>
      <c r="G24" s="78" t="s">
        <v>232</v>
      </c>
      <c r="H24" s="42"/>
      <c r="I24" s="22">
        <v>0</v>
      </c>
      <c r="J24" s="78" t="s">
        <v>232</v>
      </c>
      <c r="K24" s="32"/>
    </row>
    <row r="25" spans="1:11" ht="14.1" customHeight="1">
      <c r="A25" s="18" t="s">
        <v>620</v>
      </c>
      <c r="B25" s="19" t="s">
        <v>621</v>
      </c>
      <c r="C25" s="66" t="s">
        <v>24</v>
      </c>
      <c r="D25" s="67" t="s">
        <v>19</v>
      </c>
      <c r="E25" s="42"/>
      <c r="F25" s="22">
        <v>0</v>
      </c>
      <c r="G25" s="78" t="s">
        <v>232</v>
      </c>
      <c r="H25" s="42"/>
      <c r="I25" s="22">
        <v>0</v>
      </c>
      <c r="J25" s="78" t="s">
        <v>232</v>
      </c>
      <c r="K25" s="32"/>
    </row>
    <row r="26" spans="1:11" ht="14.1" customHeight="1">
      <c r="A26" s="18" t="s">
        <v>622</v>
      </c>
      <c r="B26" s="19" t="s">
        <v>623</v>
      </c>
      <c r="C26" s="66" t="s">
        <v>24</v>
      </c>
      <c r="D26" s="67" t="s">
        <v>19</v>
      </c>
      <c r="E26" s="42"/>
      <c r="F26" s="22">
        <v>0</v>
      </c>
      <c r="G26" s="78" t="s">
        <v>232</v>
      </c>
      <c r="H26" s="42"/>
      <c r="I26" s="22">
        <v>0</v>
      </c>
      <c r="J26" s="78" t="s">
        <v>232</v>
      </c>
      <c r="K26" s="32"/>
    </row>
    <row r="27" spans="1:11" ht="14.1" customHeight="1">
      <c r="A27" s="18" t="s">
        <v>624</v>
      </c>
      <c r="B27" s="19" t="s">
        <v>625</v>
      </c>
      <c r="C27" s="66" t="s">
        <v>24</v>
      </c>
      <c r="D27" s="67" t="s">
        <v>29</v>
      </c>
      <c r="E27" s="42"/>
      <c r="F27" s="206">
        <f>SUM(F21:F26)</f>
        <v>364</v>
      </c>
      <c r="G27" s="205" t="s">
        <v>34</v>
      </c>
      <c r="H27" s="42"/>
      <c r="I27" s="206">
        <f>SUM(I21:I26)</f>
        <v>1503</v>
      </c>
      <c r="J27" s="205" t="s">
        <v>34</v>
      </c>
      <c r="K27" s="32"/>
    </row>
    <row r="28" spans="1:11" ht="15" customHeight="1">
      <c r="A28" s="24" t="s">
        <v>626</v>
      </c>
      <c r="B28" s="25" t="s">
        <v>627</v>
      </c>
      <c r="C28" s="26" t="s">
        <v>610</v>
      </c>
      <c r="D28" s="27" t="s">
        <v>19</v>
      </c>
      <c r="E28" s="42"/>
      <c r="F28" s="209" t="s">
        <v>628</v>
      </c>
      <c r="G28" s="208" t="s">
        <v>34</v>
      </c>
      <c r="H28" s="42"/>
      <c r="I28" s="207">
        <v>115756.99</v>
      </c>
      <c r="J28" s="208" t="s">
        <v>34</v>
      </c>
      <c r="K28" s="32"/>
    </row>
    <row r="29" spans="1:11" ht="15" customHeight="1">
      <c r="A29" s="104"/>
      <c r="B29" s="104"/>
      <c r="C29" s="104"/>
      <c r="D29" s="104"/>
      <c r="F29" s="41"/>
      <c r="G29" s="41"/>
      <c r="H29" s="31"/>
      <c r="I29" s="41"/>
      <c r="J29" s="41"/>
    </row>
    <row r="30" spans="1:11" ht="46.9" customHeight="1">
      <c r="A30" s="217"/>
      <c r="B30" s="201" t="s">
        <v>629</v>
      </c>
      <c r="C30" s="218"/>
      <c r="D30" s="53"/>
      <c r="E30" s="32"/>
      <c r="H30" s="31"/>
    </row>
    <row r="31" spans="1:11" ht="14.1" customHeight="1">
      <c r="A31" s="11" t="s">
        <v>630</v>
      </c>
      <c r="B31" s="12" t="s">
        <v>631</v>
      </c>
      <c r="C31" s="59" t="s">
        <v>24</v>
      </c>
      <c r="D31" s="60" t="s">
        <v>19</v>
      </c>
      <c r="E31" s="42"/>
      <c r="F31" s="74">
        <v>183</v>
      </c>
      <c r="G31" s="77" t="s">
        <v>34</v>
      </c>
      <c r="H31" s="42"/>
      <c r="I31" s="74">
        <v>185</v>
      </c>
      <c r="J31" s="77" t="s">
        <v>34</v>
      </c>
      <c r="K31" s="32"/>
    </row>
    <row r="32" spans="1:11" ht="14.1" customHeight="1">
      <c r="A32" s="18" t="s">
        <v>632</v>
      </c>
      <c r="B32" s="19" t="s">
        <v>633</v>
      </c>
      <c r="C32" s="66" t="s">
        <v>24</v>
      </c>
      <c r="D32" s="67" t="s">
        <v>19</v>
      </c>
      <c r="E32" s="42"/>
      <c r="F32" s="204">
        <v>117</v>
      </c>
      <c r="G32" s="205" t="s">
        <v>34</v>
      </c>
      <c r="H32" s="42"/>
      <c r="I32" s="204">
        <v>136</v>
      </c>
      <c r="J32" s="205" t="s">
        <v>34</v>
      </c>
      <c r="K32" s="32"/>
    </row>
    <row r="33" spans="1:11" ht="14.1" customHeight="1">
      <c r="A33" s="18" t="s">
        <v>634</v>
      </c>
      <c r="B33" s="19" t="s">
        <v>635</v>
      </c>
      <c r="C33" s="66" t="s">
        <v>610</v>
      </c>
      <c r="D33" s="67" t="s">
        <v>19</v>
      </c>
      <c r="E33" s="42"/>
      <c r="F33" s="17" t="s">
        <v>636</v>
      </c>
      <c r="G33" s="78" t="s">
        <v>34</v>
      </c>
      <c r="H33" s="42"/>
      <c r="I33" s="210">
        <v>63618.04</v>
      </c>
      <c r="J33" s="78" t="s">
        <v>34</v>
      </c>
      <c r="K33" s="32"/>
    </row>
    <row r="34" spans="1:11" ht="14.1" customHeight="1">
      <c r="A34" s="18" t="s">
        <v>637</v>
      </c>
      <c r="B34" s="19" t="s">
        <v>638</v>
      </c>
      <c r="C34" s="66" t="s">
        <v>610</v>
      </c>
      <c r="D34" s="67" t="s">
        <v>19</v>
      </c>
      <c r="E34" s="42"/>
      <c r="F34" s="211" t="s">
        <v>639</v>
      </c>
      <c r="G34" s="205" t="s">
        <v>34</v>
      </c>
      <c r="H34" s="42"/>
      <c r="I34" s="212">
        <v>42826.01</v>
      </c>
      <c r="J34" s="205" t="s">
        <v>34</v>
      </c>
      <c r="K34" s="32"/>
    </row>
    <row r="35" spans="1:11" ht="14.1" customHeight="1">
      <c r="A35" s="18" t="s">
        <v>640</v>
      </c>
      <c r="B35" s="19" t="s">
        <v>641</v>
      </c>
      <c r="C35" s="66" t="s">
        <v>24</v>
      </c>
      <c r="D35" s="67" t="s">
        <v>19</v>
      </c>
      <c r="E35" s="42"/>
      <c r="F35" s="22">
        <v>0</v>
      </c>
      <c r="G35" s="78" t="s">
        <v>232</v>
      </c>
      <c r="H35" s="42"/>
      <c r="I35" s="22">
        <v>0</v>
      </c>
      <c r="J35" s="78" t="s">
        <v>232</v>
      </c>
      <c r="K35" s="32"/>
    </row>
    <row r="36" spans="1:11" ht="14.1" customHeight="1">
      <c r="A36" s="18" t="s">
        <v>642</v>
      </c>
      <c r="B36" s="19" t="s">
        <v>643</v>
      </c>
      <c r="C36" s="66" t="s">
        <v>24</v>
      </c>
      <c r="D36" s="67" t="s">
        <v>19</v>
      </c>
      <c r="E36" s="42"/>
      <c r="F36" s="204">
        <v>84</v>
      </c>
      <c r="G36" s="205" t="s">
        <v>34</v>
      </c>
      <c r="H36" s="42"/>
      <c r="I36" s="22">
        <v>86</v>
      </c>
      <c r="J36" s="205" t="s">
        <v>34</v>
      </c>
      <c r="K36" s="32"/>
    </row>
    <row r="37" spans="1:11" ht="14.1" customHeight="1">
      <c r="A37" s="18" t="s">
        <v>644</v>
      </c>
      <c r="B37" s="19" t="s">
        <v>645</v>
      </c>
      <c r="C37" s="66" t="s">
        <v>610</v>
      </c>
      <c r="D37" s="67" t="s">
        <v>19</v>
      </c>
      <c r="E37" s="42"/>
      <c r="F37" s="22">
        <v>0</v>
      </c>
      <c r="G37" s="78" t="s">
        <v>232</v>
      </c>
      <c r="H37" s="42"/>
      <c r="I37" s="210">
        <v>0</v>
      </c>
      <c r="J37" s="78" t="s">
        <v>232</v>
      </c>
      <c r="K37" s="32"/>
    </row>
    <row r="38" spans="1:11" ht="15" customHeight="1">
      <c r="A38" s="24" t="s">
        <v>646</v>
      </c>
      <c r="B38" s="25" t="s">
        <v>647</v>
      </c>
      <c r="C38" s="26" t="s">
        <v>610</v>
      </c>
      <c r="D38" s="27" t="s">
        <v>19</v>
      </c>
      <c r="E38" s="42"/>
      <c r="F38" s="209" t="s">
        <v>648</v>
      </c>
      <c r="G38" s="208" t="s">
        <v>34</v>
      </c>
      <c r="H38" s="42"/>
      <c r="I38" s="207">
        <v>51039.69</v>
      </c>
      <c r="J38" s="208" t="s">
        <v>34</v>
      </c>
      <c r="K38" s="32"/>
    </row>
    <row r="39" spans="1:11" ht="15" customHeight="1">
      <c r="A39" s="104"/>
      <c r="B39" s="104"/>
      <c r="C39" s="104"/>
      <c r="D39" s="104"/>
      <c r="F39" s="41"/>
      <c r="G39" s="41"/>
      <c r="H39" s="31"/>
      <c r="I39" s="41"/>
      <c r="J39" s="41"/>
    </row>
    <row r="40" spans="1:11" ht="42.6" customHeight="1">
      <c r="A40" s="217"/>
      <c r="B40" s="201" t="s">
        <v>649</v>
      </c>
      <c r="C40" s="218"/>
      <c r="D40" s="53"/>
      <c r="E40" s="32"/>
      <c r="F40" s="34"/>
      <c r="H40" s="31"/>
    </row>
    <row r="41" spans="1:11" ht="14.1" customHeight="1">
      <c r="A41" s="11" t="s">
        <v>650</v>
      </c>
      <c r="B41" s="12" t="s">
        <v>651</v>
      </c>
      <c r="C41" s="59" t="s">
        <v>24</v>
      </c>
      <c r="D41" s="60" t="s">
        <v>19</v>
      </c>
      <c r="E41" s="42"/>
      <c r="F41" s="74">
        <v>1</v>
      </c>
      <c r="G41" s="203" t="s">
        <v>34</v>
      </c>
      <c r="H41" s="42"/>
      <c r="I41" s="74">
        <v>7</v>
      </c>
      <c r="J41" s="203" t="s">
        <v>34</v>
      </c>
      <c r="K41" s="32"/>
    </row>
    <row r="42" spans="1:11" ht="14.1" customHeight="1">
      <c r="A42" s="18" t="s">
        <v>652</v>
      </c>
      <c r="B42" s="19" t="s">
        <v>653</v>
      </c>
      <c r="C42" s="66" t="s">
        <v>610</v>
      </c>
      <c r="D42" s="67" t="s">
        <v>19</v>
      </c>
      <c r="E42" s="42"/>
      <c r="F42" s="17" t="s">
        <v>654</v>
      </c>
      <c r="G42" s="205" t="s">
        <v>34</v>
      </c>
      <c r="H42" s="42"/>
      <c r="I42" s="212">
        <v>1574.23</v>
      </c>
      <c r="J42" s="205" t="s">
        <v>34</v>
      </c>
      <c r="K42" s="32"/>
    </row>
    <row r="43" spans="1:11" ht="14.1" customHeight="1">
      <c r="A43" s="18" t="s">
        <v>655</v>
      </c>
      <c r="B43" s="19" t="s">
        <v>656</v>
      </c>
      <c r="C43" s="66" t="s">
        <v>24</v>
      </c>
      <c r="D43" s="67" t="s">
        <v>19</v>
      </c>
      <c r="E43" s="42"/>
      <c r="F43" s="22">
        <v>0</v>
      </c>
      <c r="G43" s="205" t="s">
        <v>232</v>
      </c>
      <c r="H43" s="42"/>
      <c r="I43" s="22">
        <v>0</v>
      </c>
      <c r="J43" s="205" t="s">
        <v>232</v>
      </c>
      <c r="K43" s="32"/>
    </row>
    <row r="44" spans="1:11" ht="15" customHeight="1">
      <c r="A44" s="24" t="s">
        <v>657</v>
      </c>
      <c r="B44" s="25" t="s">
        <v>658</v>
      </c>
      <c r="C44" s="26" t="s">
        <v>610</v>
      </c>
      <c r="D44" s="27" t="s">
        <v>19</v>
      </c>
      <c r="E44" s="42"/>
      <c r="F44" s="28">
        <v>0</v>
      </c>
      <c r="G44" s="208" t="s">
        <v>232</v>
      </c>
      <c r="H44" s="42"/>
      <c r="I44" s="213">
        <v>0</v>
      </c>
      <c r="J44" s="208" t="s">
        <v>232</v>
      </c>
      <c r="K44" s="32"/>
    </row>
    <row r="45" spans="1:11" ht="15" customHeight="1">
      <c r="A45" s="104"/>
      <c r="B45" s="104"/>
      <c r="C45" s="104"/>
      <c r="D45" s="104"/>
      <c r="F45" s="41"/>
      <c r="G45" s="41"/>
      <c r="H45" s="31"/>
      <c r="I45" s="41"/>
      <c r="J45" s="41"/>
    </row>
    <row r="46" spans="1:11" ht="48.4" customHeight="1">
      <c r="A46" s="217"/>
      <c r="B46" s="214" t="s">
        <v>659</v>
      </c>
      <c r="C46" s="218"/>
      <c r="D46" s="53"/>
      <c r="E46" s="32"/>
      <c r="F46" s="34"/>
      <c r="H46" s="31"/>
    </row>
    <row r="47" spans="1:11" ht="14.1" customHeight="1">
      <c r="A47" s="11" t="s">
        <v>660</v>
      </c>
      <c r="B47" s="12" t="s">
        <v>661</v>
      </c>
      <c r="C47" s="59" t="s">
        <v>24</v>
      </c>
      <c r="D47" s="60" t="s">
        <v>19</v>
      </c>
      <c r="E47" s="42"/>
      <c r="F47" s="202">
        <v>0</v>
      </c>
      <c r="G47" s="203" t="s">
        <v>25</v>
      </c>
      <c r="H47" s="42"/>
      <c r="I47" s="202">
        <v>0</v>
      </c>
      <c r="J47" s="203" t="s">
        <v>25</v>
      </c>
      <c r="K47" s="32"/>
    </row>
    <row r="48" spans="1:11" ht="14.1" customHeight="1">
      <c r="A48" s="18" t="s">
        <v>662</v>
      </c>
      <c r="B48" s="19" t="s">
        <v>663</v>
      </c>
      <c r="C48" s="66" t="s">
        <v>24</v>
      </c>
      <c r="D48" s="67" t="s">
        <v>19</v>
      </c>
      <c r="E48" s="42"/>
      <c r="F48" s="204">
        <v>0</v>
      </c>
      <c r="G48" s="205" t="s">
        <v>25</v>
      </c>
      <c r="H48" s="42"/>
      <c r="I48" s="204">
        <v>0</v>
      </c>
      <c r="J48" s="205" t="s">
        <v>25</v>
      </c>
      <c r="K48" s="32"/>
    </row>
    <row r="49" spans="1:11" ht="14.1" customHeight="1">
      <c r="A49" s="18" t="s">
        <v>664</v>
      </c>
      <c r="B49" s="19" t="s">
        <v>665</v>
      </c>
      <c r="C49" s="66" t="s">
        <v>24</v>
      </c>
      <c r="D49" s="67" t="s">
        <v>19</v>
      </c>
      <c r="E49" s="42"/>
      <c r="F49" s="204">
        <v>0</v>
      </c>
      <c r="G49" s="205" t="s">
        <v>25</v>
      </c>
      <c r="H49" s="42"/>
      <c r="I49" s="204">
        <v>0</v>
      </c>
      <c r="J49" s="205" t="s">
        <v>25</v>
      </c>
      <c r="K49" s="32"/>
    </row>
    <row r="50" spans="1:11" ht="14.1" customHeight="1">
      <c r="A50" s="18" t="s">
        <v>666</v>
      </c>
      <c r="B50" s="19" t="s">
        <v>667</v>
      </c>
      <c r="C50" s="66" t="s">
        <v>24</v>
      </c>
      <c r="D50" s="67" t="s">
        <v>29</v>
      </c>
      <c r="E50" s="42"/>
      <c r="F50" s="206">
        <f>SUM(F48:F49)</f>
        <v>0</v>
      </c>
      <c r="G50" s="205" t="s">
        <v>25</v>
      </c>
      <c r="H50" s="42"/>
      <c r="I50" s="206">
        <f>SUM(I48:I49)</f>
        <v>0</v>
      </c>
      <c r="J50" s="205" t="s">
        <v>25</v>
      </c>
      <c r="K50" s="32"/>
    </row>
    <row r="51" spans="1:11" ht="15" customHeight="1">
      <c r="A51" s="24" t="s">
        <v>668</v>
      </c>
      <c r="B51" s="25" t="s">
        <v>669</v>
      </c>
      <c r="C51" s="26" t="s">
        <v>610</v>
      </c>
      <c r="D51" s="27" t="s">
        <v>19</v>
      </c>
      <c r="E51" s="42"/>
      <c r="F51" s="207">
        <v>0</v>
      </c>
      <c r="G51" s="208" t="s">
        <v>25</v>
      </c>
      <c r="H51" s="42"/>
      <c r="I51" s="207">
        <v>0</v>
      </c>
      <c r="J51" s="208" t="s">
        <v>25</v>
      </c>
      <c r="K51" s="32"/>
    </row>
    <row r="52" spans="1:11" ht="15" customHeight="1">
      <c r="A52" s="104"/>
      <c r="B52" s="104"/>
      <c r="C52" s="104"/>
      <c r="D52" s="104"/>
      <c r="F52" s="41"/>
      <c r="G52" s="41"/>
      <c r="H52" s="31"/>
      <c r="I52" s="41"/>
      <c r="J52" s="41"/>
    </row>
    <row r="53" spans="1:11" ht="35.1" customHeight="1">
      <c r="A53" s="217"/>
      <c r="B53" s="214" t="s">
        <v>670</v>
      </c>
      <c r="C53" s="218"/>
      <c r="D53" s="53"/>
      <c r="E53" s="32"/>
      <c r="H53" s="31"/>
    </row>
    <row r="54" spans="1:11" ht="14.1" customHeight="1">
      <c r="A54" s="11" t="s">
        <v>671</v>
      </c>
      <c r="B54" s="12" t="s">
        <v>661</v>
      </c>
      <c r="C54" s="59" t="s">
        <v>24</v>
      </c>
      <c r="D54" s="60" t="s">
        <v>19</v>
      </c>
      <c r="E54" s="42"/>
      <c r="F54" s="202">
        <v>0</v>
      </c>
      <c r="G54" s="203" t="s">
        <v>25</v>
      </c>
      <c r="H54" s="42"/>
      <c r="I54" s="202">
        <v>0</v>
      </c>
      <c r="J54" s="203" t="s">
        <v>25</v>
      </c>
      <c r="K54" s="32"/>
    </row>
    <row r="55" spans="1:11" ht="14.1" customHeight="1">
      <c r="A55" s="18" t="s">
        <v>672</v>
      </c>
      <c r="B55" s="19" t="s">
        <v>663</v>
      </c>
      <c r="C55" s="66" t="s">
        <v>24</v>
      </c>
      <c r="D55" s="67" t="s">
        <v>19</v>
      </c>
      <c r="E55" s="42"/>
      <c r="F55" s="204">
        <v>0</v>
      </c>
      <c r="G55" s="205" t="s">
        <v>25</v>
      </c>
      <c r="H55" s="42"/>
      <c r="I55" s="204">
        <v>0</v>
      </c>
      <c r="J55" s="205" t="s">
        <v>25</v>
      </c>
      <c r="K55" s="32"/>
    </row>
    <row r="56" spans="1:11" ht="14.1" customHeight="1">
      <c r="A56" s="18" t="s">
        <v>673</v>
      </c>
      <c r="B56" s="19" t="s">
        <v>665</v>
      </c>
      <c r="C56" s="66" t="s">
        <v>24</v>
      </c>
      <c r="D56" s="67" t="s">
        <v>19</v>
      </c>
      <c r="E56" s="42"/>
      <c r="F56" s="204">
        <v>0</v>
      </c>
      <c r="G56" s="205" t="s">
        <v>25</v>
      </c>
      <c r="H56" s="42"/>
      <c r="I56" s="204">
        <v>0</v>
      </c>
      <c r="J56" s="205" t="s">
        <v>25</v>
      </c>
      <c r="K56" s="32"/>
    </row>
    <row r="57" spans="1:11" ht="14.1" customHeight="1">
      <c r="A57" s="18" t="s">
        <v>674</v>
      </c>
      <c r="B57" s="19" t="s">
        <v>667</v>
      </c>
      <c r="C57" s="66" t="s">
        <v>24</v>
      </c>
      <c r="D57" s="67" t="s">
        <v>29</v>
      </c>
      <c r="E57" s="42"/>
      <c r="F57" s="206">
        <f>SUM(F55:F56)</f>
        <v>0</v>
      </c>
      <c r="G57" s="205" t="s">
        <v>25</v>
      </c>
      <c r="H57" s="42"/>
      <c r="I57" s="206">
        <f>SUM(I72:I73)</f>
        <v>0</v>
      </c>
      <c r="J57" s="205" t="s">
        <v>25</v>
      </c>
      <c r="K57" s="32"/>
    </row>
    <row r="58" spans="1:11" ht="15" customHeight="1">
      <c r="A58" s="24" t="s">
        <v>675</v>
      </c>
      <c r="B58" s="25" t="s">
        <v>669</v>
      </c>
      <c r="C58" s="26" t="s">
        <v>610</v>
      </c>
      <c r="D58" s="27" t="s">
        <v>19</v>
      </c>
      <c r="E58" s="42"/>
      <c r="F58" s="207">
        <v>0</v>
      </c>
      <c r="G58" s="208" t="s">
        <v>25</v>
      </c>
      <c r="H58" s="42"/>
      <c r="I58" s="207">
        <v>0</v>
      </c>
      <c r="J58" s="208" t="s">
        <v>25</v>
      </c>
      <c r="K58" s="32"/>
    </row>
    <row r="59" spans="1:11" ht="14.1" customHeight="1">
      <c r="A59" s="104"/>
      <c r="B59" s="104"/>
      <c r="C59" s="104"/>
      <c r="D59" s="104"/>
      <c r="F59" s="41"/>
      <c r="G59" s="41"/>
      <c r="H59" s="31"/>
      <c r="I59" s="41"/>
      <c r="J59" s="41"/>
    </row>
    <row r="60" spans="1:11" ht="33.4" customHeight="1">
      <c r="A60" s="217"/>
      <c r="B60" s="214" t="s">
        <v>676</v>
      </c>
      <c r="C60" s="218"/>
      <c r="D60" s="53"/>
      <c r="E60" s="32"/>
      <c r="H60" s="31"/>
    </row>
    <row r="61" spans="1:11" ht="13.35" customHeight="1">
      <c r="A61" s="11" t="s">
        <v>677</v>
      </c>
      <c r="B61" s="12" t="s">
        <v>678</v>
      </c>
      <c r="C61" s="59" t="s">
        <v>24</v>
      </c>
      <c r="D61" s="60" t="s">
        <v>19</v>
      </c>
      <c r="E61" s="42"/>
      <c r="F61" s="74">
        <v>4332</v>
      </c>
      <c r="G61" s="77" t="s">
        <v>34</v>
      </c>
      <c r="H61" s="42"/>
      <c r="I61" s="74">
        <v>3904</v>
      </c>
      <c r="J61" s="77" t="s">
        <v>34</v>
      </c>
      <c r="K61" s="32"/>
    </row>
    <row r="62" spans="1:11" ht="13.35" customHeight="1">
      <c r="A62" s="18" t="s">
        <v>679</v>
      </c>
      <c r="B62" s="19" t="s">
        <v>680</v>
      </c>
      <c r="C62" s="66" t="s">
        <v>28</v>
      </c>
      <c r="D62" s="67" t="s">
        <v>19</v>
      </c>
      <c r="E62" s="42"/>
      <c r="F62" s="194">
        <v>0.87690000000000001</v>
      </c>
      <c r="G62" s="78" t="s">
        <v>21</v>
      </c>
      <c r="H62" s="42"/>
      <c r="I62" s="194">
        <v>0.90290000000000004</v>
      </c>
      <c r="J62" s="78" t="s">
        <v>21</v>
      </c>
      <c r="K62" s="32"/>
    </row>
    <row r="63" spans="1:11" ht="13.35" customHeight="1">
      <c r="A63" s="18" t="s">
        <v>681</v>
      </c>
      <c r="B63" s="19" t="s">
        <v>682</v>
      </c>
      <c r="C63" s="66" t="s">
        <v>24</v>
      </c>
      <c r="D63" s="67" t="s">
        <v>19</v>
      </c>
      <c r="E63" s="42"/>
      <c r="F63" s="22">
        <v>4332</v>
      </c>
      <c r="G63" s="78" t="s">
        <v>34</v>
      </c>
      <c r="H63" s="42"/>
      <c r="I63" s="22">
        <v>3902</v>
      </c>
      <c r="J63" s="78" t="s">
        <v>34</v>
      </c>
      <c r="K63" s="32"/>
    </row>
    <row r="64" spans="1:11" ht="13.35" customHeight="1">
      <c r="A64" s="18" t="s">
        <v>683</v>
      </c>
      <c r="B64" s="19" t="s">
        <v>684</v>
      </c>
      <c r="C64" s="66" t="s">
        <v>28</v>
      </c>
      <c r="D64" s="67" t="s">
        <v>19</v>
      </c>
      <c r="E64" s="42"/>
      <c r="F64" s="194">
        <v>0.87690000000000001</v>
      </c>
      <c r="G64" s="78" t="s">
        <v>21</v>
      </c>
      <c r="H64" s="42"/>
      <c r="I64" s="194">
        <v>0.90290000000000004</v>
      </c>
      <c r="J64" s="78" t="s">
        <v>21</v>
      </c>
      <c r="K64" s="32"/>
    </row>
    <row r="65" spans="1:11" ht="13.35" customHeight="1">
      <c r="A65" s="18" t="s">
        <v>685</v>
      </c>
      <c r="B65" s="19" t="s">
        <v>686</v>
      </c>
      <c r="C65" s="66" t="s">
        <v>24</v>
      </c>
      <c r="D65" s="67" t="s">
        <v>19</v>
      </c>
      <c r="E65" s="42"/>
      <c r="F65" s="22">
        <v>297</v>
      </c>
      <c r="G65" s="205" t="s">
        <v>21</v>
      </c>
      <c r="H65" s="42"/>
      <c r="I65" s="204">
        <v>169</v>
      </c>
      <c r="J65" s="205" t="s">
        <v>21</v>
      </c>
      <c r="K65" s="32"/>
    </row>
    <row r="66" spans="1:11" ht="13.35" customHeight="1">
      <c r="A66" s="18" t="s">
        <v>687</v>
      </c>
      <c r="B66" s="19" t="s">
        <v>688</v>
      </c>
      <c r="C66" s="66" t="s">
        <v>24</v>
      </c>
      <c r="D66" s="67" t="s">
        <v>19</v>
      </c>
      <c r="E66" s="42"/>
      <c r="F66" s="22">
        <v>17</v>
      </c>
      <c r="G66" s="205" t="s">
        <v>34</v>
      </c>
      <c r="H66" s="42"/>
      <c r="I66" s="204">
        <v>9</v>
      </c>
      <c r="J66" s="205" t="s">
        <v>34</v>
      </c>
      <c r="K66" s="32"/>
    </row>
    <row r="67" spans="1:11" ht="13.35" customHeight="1">
      <c r="A67" s="18" t="s">
        <v>689</v>
      </c>
      <c r="B67" s="19" t="s">
        <v>690</v>
      </c>
      <c r="C67" s="66" t="s">
        <v>24</v>
      </c>
      <c r="D67" s="67" t="s">
        <v>29</v>
      </c>
      <c r="E67" s="42"/>
      <c r="F67" s="94">
        <f>SUM(F65:F66)</f>
        <v>314</v>
      </c>
      <c r="G67" s="205" t="s">
        <v>21</v>
      </c>
      <c r="H67" s="42"/>
      <c r="I67" s="94">
        <f>SUM(I65:I66)</f>
        <v>178</v>
      </c>
      <c r="J67" s="205" t="s">
        <v>21</v>
      </c>
      <c r="K67" s="32"/>
    </row>
    <row r="68" spans="1:11" ht="14.1" customHeight="1">
      <c r="A68" s="24" t="s">
        <v>691</v>
      </c>
      <c r="B68" s="25" t="s">
        <v>692</v>
      </c>
      <c r="C68" s="26" t="s">
        <v>610</v>
      </c>
      <c r="D68" s="27" t="s">
        <v>19</v>
      </c>
      <c r="E68" s="42"/>
      <c r="F68" s="144" t="s">
        <v>693</v>
      </c>
      <c r="G68" s="208" t="s">
        <v>34</v>
      </c>
      <c r="H68" s="42"/>
      <c r="I68" s="207">
        <v>5170</v>
      </c>
      <c r="J68" s="208" t="s">
        <v>34</v>
      </c>
      <c r="K68" s="32"/>
    </row>
    <row r="69" spans="1:11" ht="15" customHeight="1">
      <c r="A69" s="104"/>
      <c r="B69" s="104"/>
      <c r="C69" s="104"/>
      <c r="D69" s="104"/>
      <c r="F69" s="41"/>
      <c r="G69" s="41"/>
      <c r="H69" s="31"/>
      <c r="I69" s="41"/>
      <c r="J69" s="41"/>
    </row>
    <row r="70" spans="1:11" ht="42.6" customHeight="1">
      <c r="A70" s="217"/>
      <c r="B70" s="214" t="s">
        <v>694</v>
      </c>
      <c r="C70" s="218"/>
      <c r="D70" s="53"/>
      <c r="E70" s="32"/>
      <c r="H70" s="31"/>
    </row>
    <row r="71" spans="1:11" ht="14.1" customHeight="1">
      <c r="A71" s="11" t="s">
        <v>695</v>
      </c>
      <c r="B71" s="12" t="s">
        <v>661</v>
      </c>
      <c r="C71" s="59" t="s">
        <v>24</v>
      </c>
      <c r="D71" s="60" t="s">
        <v>19</v>
      </c>
      <c r="E71" s="42"/>
      <c r="F71" s="202">
        <v>0</v>
      </c>
      <c r="G71" s="203" t="s">
        <v>25</v>
      </c>
      <c r="H71" s="42"/>
      <c r="I71" s="202">
        <v>0</v>
      </c>
      <c r="J71" s="203" t="s">
        <v>25</v>
      </c>
      <c r="K71" s="32"/>
    </row>
    <row r="72" spans="1:11" ht="14.1" customHeight="1">
      <c r="A72" s="18" t="s">
        <v>696</v>
      </c>
      <c r="B72" s="19" t="s">
        <v>663</v>
      </c>
      <c r="C72" s="66" t="s">
        <v>24</v>
      </c>
      <c r="D72" s="67" t="s">
        <v>19</v>
      </c>
      <c r="E72" s="42"/>
      <c r="F72" s="204">
        <v>0</v>
      </c>
      <c r="G72" s="205" t="s">
        <v>25</v>
      </c>
      <c r="H72" s="42"/>
      <c r="I72" s="204">
        <v>0</v>
      </c>
      <c r="J72" s="205" t="s">
        <v>25</v>
      </c>
      <c r="K72" s="32"/>
    </row>
    <row r="73" spans="1:11" ht="14.1" customHeight="1">
      <c r="A73" s="18" t="s">
        <v>697</v>
      </c>
      <c r="B73" s="19" t="s">
        <v>665</v>
      </c>
      <c r="C73" s="66" t="s">
        <v>24</v>
      </c>
      <c r="D73" s="67" t="s">
        <v>19</v>
      </c>
      <c r="E73" s="42"/>
      <c r="F73" s="204">
        <v>0</v>
      </c>
      <c r="G73" s="205" t="s">
        <v>25</v>
      </c>
      <c r="H73" s="42"/>
      <c r="I73" s="204">
        <v>0</v>
      </c>
      <c r="J73" s="205" t="s">
        <v>25</v>
      </c>
      <c r="K73" s="32"/>
    </row>
    <row r="74" spans="1:11" ht="14.1" customHeight="1">
      <c r="A74" s="18" t="s">
        <v>698</v>
      </c>
      <c r="B74" s="19" t="s">
        <v>667</v>
      </c>
      <c r="C74" s="66" t="s">
        <v>24</v>
      </c>
      <c r="D74" s="67" t="s">
        <v>29</v>
      </c>
      <c r="E74" s="42"/>
      <c r="F74" s="206">
        <f>SUM(F72:F73)</f>
        <v>0</v>
      </c>
      <c r="G74" s="205" t="s">
        <v>25</v>
      </c>
      <c r="H74" s="42"/>
      <c r="I74" s="499">
        <f>SUM(I72:I73)</f>
        <v>0</v>
      </c>
      <c r="J74" s="205" t="s">
        <v>25</v>
      </c>
      <c r="K74" s="32"/>
    </row>
    <row r="75" spans="1:11" ht="15" customHeight="1">
      <c r="A75" s="24" t="s">
        <v>699</v>
      </c>
      <c r="B75" s="25" t="s">
        <v>669</v>
      </c>
      <c r="C75" s="26" t="s">
        <v>610</v>
      </c>
      <c r="D75" s="27" t="s">
        <v>19</v>
      </c>
      <c r="E75" s="42"/>
      <c r="F75" s="207">
        <v>0</v>
      </c>
      <c r="G75" s="208" t="s">
        <v>25</v>
      </c>
      <c r="H75" s="42"/>
      <c r="I75" s="207">
        <v>0</v>
      </c>
      <c r="J75" s="208" t="s">
        <v>25</v>
      </c>
      <c r="K75" s="32"/>
    </row>
    <row r="76" spans="1:11" ht="15" customHeight="1">
      <c r="A76" s="104"/>
      <c r="B76" s="104"/>
      <c r="C76" s="104"/>
      <c r="D76" s="104"/>
      <c r="F76" s="41"/>
      <c r="G76" s="41"/>
      <c r="H76" s="31"/>
      <c r="I76" s="41"/>
      <c r="J76" s="41"/>
    </row>
    <row r="77" spans="1:11" ht="40.15" customHeight="1">
      <c r="A77" s="217"/>
      <c r="B77" s="214" t="s">
        <v>700</v>
      </c>
      <c r="C77" s="218"/>
      <c r="D77" s="53"/>
      <c r="E77" s="32"/>
      <c r="H77" s="31"/>
    </row>
    <row r="78" spans="1:11" ht="14.1" customHeight="1">
      <c r="A78" s="11" t="s">
        <v>701</v>
      </c>
      <c r="B78" s="12" t="s">
        <v>661</v>
      </c>
      <c r="C78" s="59" t="s">
        <v>24</v>
      </c>
      <c r="D78" s="60" t="s">
        <v>19</v>
      </c>
      <c r="E78" s="42"/>
      <c r="F78" s="202">
        <v>0</v>
      </c>
      <c r="G78" s="203" t="s">
        <v>25</v>
      </c>
      <c r="H78" s="42"/>
      <c r="I78" s="202">
        <v>0</v>
      </c>
      <c r="J78" s="203" t="s">
        <v>25</v>
      </c>
      <c r="K78" s="32"/>
    </row>
    <row r="79" spans="1:11" ht="14.1" customHeight="1">
      <c r="A79" s="18" t="s">
        <v>702</v>
      </c>
      <c r="B79" s="19" t="s">
        <v>663</v>
      </c>
      <c r="C79" s="66" t="s">
        <v>24</v>
      </c>
      <c r="D79" s="67" t="s">
        <v>19</v>
      </c>
      <c r="E79" s="42"/>
      <c r="F79" s="204">
        <v>0</v>
      </c>
      <c r="G79" s="205" t="s">
        <v>25</v>
      </c>
      <c r="H79" s="42"/>
      <c r="I79" s="204">
        <v>0</v>
      </c>
      <c r="J79" s="205" t="s">
        <v>25</v>
      </c>
      <c r="K79" s="32"/>
    </row>
    <row r="80" spans="1:11" ht="14.1" customHeight="1">
      <c r="A80" s="18" t="s">
        <v>703</v>
      </c>
      <c r="B80" s="19" t="s">
        <v>665</v>
      </c>
      <c r="C80" s="66" t="s">
        <v>24</v>
      </c>
      <c r="D80" s="67" t="s">
        <v>19</v>
      </c>
      <c r="E80" s="42"/>
      <c r="F80" s="204">
        <v>0</v>
      </c>
      <c r="G80" s="205" t="s">
        <v>25</v>
      </c>
      <c r="H80" s="42"/>
      <c r="I80" s="204">
        <v>0</v>
      </c>
      <c r="J80" s="205" t="s">
        <v>25</v>
      </c>
      <c r="K80" s="32"/>
    </row>
    <row r="81" spans="1:11" ht="14.1" customHeight="1">
      <c r="A81" s="18" t="s">
        <v>704</v>
      </c>
      <c r="B81" s="19" t="s">
        <v>667</v>
      </c>
      <c r="C81" s="66" t="s">
        <v>24</v>
      </c>
      <c r="D81" s="67" t="s">
        <v>29</v>
      </c>
      <c r="E81" s="42"/>
      <c r="F81" s="206">
        <f>SUM(F79:F80)</f>
        <v>0</v>
      </c>
      <c r="G81" s="205" t="s">
        <v>25</v>
      </c>
      <c r="H81" s="42"/>
      <c r="I81" s="499">
        <f>SUM(I79:I80)</f>
        <v>0</v>
      </c>
      <c r="J81" s="205" t="s">
        <v>25</v>
      </c>
      <c r="K81" s="32"/>
    </row>
    <row r="82" spans="1:11" ht="15" customHeight="1">
      <c r="A82" s="24" t="s">
        <v>705</v>
      </c>
      <c r="B82" s="25" t="s">
        <v>669</v>
      </c>
      <c r="C82" s="26" t="s">
        <v>610</v>
      </c>
      <c r="D82" s="27" t="s">
        <v>19</v>
      </c>
      <c r="E82" s="42"/>
      <c r="F82" s="207">
        <v>0</v>
      </c>
      <c r="G82" s="208" t="s">
        <v>25</v>
      </c>
      <c r="H82" s="42"/>
      <c r="I82" s="207">
        <v>0</v>
      </c>
      <c r="J82" s="208" t="s">
        <v>25</v>
      </c>
      <c r="K82" s="32"/>
    </row>
    <row r="83" spans="1:11" ht="15" customHeight="1">
      <c r="A83" s="104"/>
      <c r="B83" s="104"/>
      <c r="C83" s="104"/>
      <c r="D83" s="104"/>
      <c r="F83" s="41"/>
      <c r="G83" s="41"/>
      <c r="H83" s="31"/>
      <c r="I83" s="41"/>
      <c r="J83" s="41"/>
    </row>
    <row r="84" spans="1:11" ht="38.25" customHeight="1">
      <c r="A84" s="217"/>
      <c r="B84" s="214" t="s">
        <v>706</v>
      </c>
      <c r="C84" s="218"/>
      <c r="D84" s="53"/>
      <c r="E84" s="32"/>
      <c r="H84" s="31"/>
    </row>
    <row r="85" spans="1:11" ht="14.1" customHeight="1">
      <c r="A85" s="11" t="s">
        <v>707</v>
      </c>
      <c r="B85" s="12" t="s">
        <v>708</v>
      </c>
      <c r="C85" s="59" t="s">
        <v>24</v>
      </c>
      <c r="D85" s="60" t="s">
        <v>19</v>
      </c>
      <c r="E85" s="42"/>
      <c r="F85" s="74">
        <v>36</v>
      </c>
      <c r="G85" s="203" t="s">
        <v>34</v>
      </c>
      <c r="H85" s="42"/>
      <c r="I85" s="74">
        <v>29</v>
      </c>
      <c r="J85" s="77" t="s">
        <v>34</v>
      </c>
      <c r="K85" s="32"/>
    </row>
    <row r="86" spans="1:11" ht="14.1" customHeight="1">
      <c r="A86" s="18" t="s">
        <v>709</v>
      </c>
      <c r="B86" s="19" t="s">
        <v>661</v>
      </c>
      <c r="C86" s="66" t="s">
        <v>24</v>
      </c>
      <c r="D86" s="67" t="s">
        <v>19</v>
      </c>
      <c r="E86" s="42"/>
      <c r="F86" s="204">
        <v>0</v>
      </c>
      <c r="G86" s="205" t="s">
        <v>34</v>
      </c>
      <c r="H86" s="42"/>
      <c r="I86" s="204">
        <v>0</v>
      </c>
      <c r="J86" s="205" t="s">
        <v>34</v>
      </c>
      <c r="K86" s="32"/>
    </row>
    <row r="87" spans="1:11" ht="14.1" customHeight="1">
      <c r="A87" s="18" t="s">
        <v>710</v>
      </c>
      <c r="B87" s="19" t="s">
        <v>663</v>
      </c>
      <c r="C87" s="66" t="s">
        <v>24</v>
      </c>
      <c r="D87" s="67" t="s">
        <v>19</v>
      </c>
      <c r="E87" s="42"/>
      <c r="F87" s="204">
        <v>0</v>
      </c>
      <c r="G87" s="205" t="s">
        <v>34</v>
      </c>
      <c r="H87" s="42"/>
      <c r="I87" s="204">
        <v>2</v>
      </c>
      <c r="J87" s="205" t="s">
        <v>34</v>
      </c>
      <c r="K87" s="32"/>
    </row>
    <row r="88" spans="1:11" ht="14.1" customHeight="1">
      <c r="A88" s="18" t="s">
        <v>711</v>
      </c>
      <c r="B88" s="19" t="s">
        <v>665</v>
      </c>
      <c r="C88" s="66" t="s">
        <v>24</v>
      </c>
      <c r="D88" s="67" t="s">
        <v>19</v>
      </c>
      <c r="E88" s="42"/>
      <c r="F88" s="204">
        <v>0</v>
      </c>
      <c r="G88" s="205" t="s">
        <v>34</v>
      </c>
      <c r="H88" s="42"/>
      <c r="I88" s="204">
        <v>0</v>
      </c>
      <c r="J88" s="205" t="s">
        <v>34</v>
      </c>
      <c r="K88" s="32"/>
    </row>
    <row r="89" spans="1:11" ht="14.1" customHeight="1">
      <c r="A89" s="18" t="s">
        <v>712</v>
      </c>
      <c r="B89" s="19" t="s">
        <v>667</v>
      </c>
      <c r="C89" s="66" t="s">
        <v>24</v>
      </c>
      <c r="D89" s="67" t="s">
        <v>29</v>
      </c>
      <c r="E89" s="42"/>
      <c r="F89" s="206">
        <f>SUM(F87:F88)</f>
        <v>0</v>
      </c>
      <c r="G89" s="205" t="s">
        <v>34</v>
      </c>
      <c r="H89" s="42"/>
      <c r="I89" s="206">
        <f>SUM(I87:I88)</f>
        <v>2</v>
      </c>
      <c r="J89" s="205" t="s">
        <v>34</v>
      </c>
      <c r="K89" s="32"/>
    </row>
    <row r="90" spans="1:11" ht="15" customHeight="1">
      <c r="A90" s="24" t="s">
        <v>713</v>
      </c>
      <c r="B90" s="25" t="s">
        <v>669</v>
      </c>
      <c r="C90" s="26" t="s">
        <v>610</v>
      </c>
      <c r="D90" s="27" t="s">
        <v>19</v>
      </c>
      <c r="E90" s="42"/>
      <c r="F90" s="209" t="s">
        <v>714</v>
      </c>
      <c r="G90" s="208" t="s">
        <v>34</v>
      </c>
      <c r="H90" s="42"/>
      <c r="I90" s="207">
        <v>9979.67</v>
      </c>
      <c r="J90" s="208" t="s">
        <v>34</v>
      </c>
      <c r="K90" s="32"/>
    </row>
    <row r="91" spans="1:11" ht="15" customHeight="1">
      <c r="A91" s="104"/>
      <c r="B91" s="104"/>
      <c r="C91" s="104"/>
      <c r="D91" s="104"/>
      <c r="F91" s="41"/>
      <c r="G91" s="41"/>
      <c r="H91" s="31"/>
      <c r="I91" s="41"/>
      <c r="J91" s="41"/>
    </row>
    <row r="92" spans="1:11" ht="39.4" customHeight="1">
      <c r="A92" s="217"/>
      <c r="B92" s="214" t="s">
        <v>715</v>
      </c>
      <c r="C92" s="218"/>
      <c r="D92" s="53"/>
      <c r="E92" s="32"/>
      <c r="F92" s="34"/>
      <c r="H92" s="31"/>
      <c r="J92" s="34"/>
    </row>
    <row r="93" spans="1:11" ht="14.1" customHeight="1">
      <c r="A93" s="11" t="s">
        <v>716</v>
      </c>
      <c r="B93" s="12" t="s">
        <v>717</v>
      </c>
      <c r="C93" s="59" t="s">
        <v>24</v>
      </c>
      <c r="D93" s="60" t="s">
        <v>19</v>
      </c>
      <c r="E93" s="42"/>
      <c r="F93" s="202">
        <v>0</v>
      </c>
      <c r="G93" s="203" t="s">
        <v>25</v>
      </c>
      <c r="H93" s="42"/>
      <c r="I93" s="202">
        <v>0</v>
      </c>
      <c r="J93" s="203" t="s">
        <v>25</v>
      </c>
      <c r="K93" s="32"/>
    </row>
    <row r="94" spans="1:11" ht="14.1" customHeight="1">
      <c r="A94" s="18" t="s">
        <v>718</v>
      </c>
      <c r="B94" s="19" t="s">
        <v>719</v>
      </c>
      <c r="C94" s="66" t="s">
        <v>24</v>
      </c>
      <c r="D94" s="67" t="s">
        <v>19</v>
      </c>
      <c r="E94" s="42"/>
      <c r="F94" s="204">
        <v>0</v>
      </c>
      <c r="G94" s="205" t="s">
        <v>25</v>
      </c>
      <c r="H94" s="42"/>
      <c r="I94" s="204">
        <v>0</v>
      </c>
      <c r="J94" s="205" t="s">
        <v>25</v>
      </c>
      <c r="K94" s="32"/>
    </row>
    <row r="95" spans="1:11" ht="14.1" customHeight="1">
      <c r="A95" s="18" t="s">
        <v>720</v>
      </c>
      <c r="B95" s="19" t="s">
        <v>721</v>
      </c>
      <c r="C95" s="66" t="s">
        <v>24</v>
      </c>
      <c r="D95" s="67" t="s">
        <v>19</v>
      </c>
      <c r="E95" s="42"/>
      <c r="F95" s="204">
        <v>0</v>
      </c>
      <c r="G95" s="205" t="s">
        <v>25</v>
      </c>
      <c r="H95" s="42"/>
      <c r="I95" s="204">
        <v>0</v>
      </c>
      <c r="J95" s="205" t="s">
        <v>25</v>
      </c>
      <c r="K95" s="32"/>
    </row>
    <row r="96" spans="1:11" ht="15" customHeight="1">
      <c r="A96" s="24" t="s">
        <v>722</v>
      </c>
      <c r="B96" s="25" t="s">
        <v>723</v>
      </c>
      <c r="C96" s="26" t="s">
        <v>610</v>
      </c>
      <c r="D96" s="27" t="s">
        <v>19</v>
      </c>
      <c r="E96" s="42"/>
      <c r="F96" s="209" t="s">
        <v>724</v>
      </c>
      <c r="G96" s="208" t="s">
        <v>25</v>
      </c>
      <c r="H96" s="42"/>
      <c r="I96" s="207">
        <v>0</v>
      </c>
      <c r="J96" s="208" t="s">
        <v>25</v>
      </c>
      <c r="K96" s="32"/>
    </row>
    <row r="97" spans="1:11" ht="15" customHeight="1">
      <c r="A97" s="104"/>
      <c r="B97" s="104"/>
      <c r="C97" s="104"/>
      <c r="D97" s="104"/>
      <c r="F97" s="41"/>
      <c r="G97" s="41"/>
      <c r="H97" s="31"/>
      <c r="I97" s="41"/>
      <c r="J97" s="41"/>
    </row>
    <row r="98" spans="1:11" ht="30.75" customHeight="1">
      <c r="A98" s="217"/>
      <c r="B98" s="214" t="s">
        <v>725</v>
      </c>
      <c r="C98" s="218"/>
      <c r="D98" s="53"/>
      <c r="E98" s="32"/>
      <c r="F98" s="34"/>
      <c r="H98" s="31"/>
    </row>
    <row r="99" spans="1:11" ht="14.1" customHeight="1">
      <c r="A99" s="11" t="s">
        <v>726</v>
      </c>
      <c r="B99" s="12" t="s">
        <v>727</v>
      </c>
      <c r="C99" s="59" t="s">
        <v>24</v>
      </c>
      <c r="D99" s="60" t="s">
        <v>19</v>
      </c>
      <c r="E99" s="42"/>
      <c r="F99" s="202">
        <v>0</v>
      </c>
      <c r="G99" s="203" t="s">
        <v>25</v>
      </c>
      <c r="H99" s="42"/>
      <c r="I99" s="202">
        <v>0</v>
      </c>
      <c r="J99" s="203" t="s">
        <v>25</v>
      </c>
      <c r="K99" s="32"/>
    </row>
    <row r="100" spans="1:11" ht="14.1" customHeight="1">
      <c r="A100" s="18" t="s">
        <v>728</v>
      </c>
      <c r="B100" s="215" t="s">
        <v>729</v>
      </c>
      <c r="C100" s="66" t="s">
        <v>24</v>
      </c>
      <c r="D100" s="67" t="s">
        <v>19</v>
      </c>
      <c r="E100" s="42"/>
      <c r="F100" s="204">
        <v>0</v>
      </c>
      <c r="G100" s="205" t="s">
        <v>25</v>
      </c>
      <c r="H100" s="42"/>
      <c r="I100" s="204">
        <v>0</v>
      </c>
      <c r="J100" s="205" t="s">
        <v>25</v>
      </c>
      <c r="K100" s="32"/>
    </row>
    <row r="101" spans="1:11" ht="14.1" customHeight="1">
      <c r="A101" s="18" t="s">
        <v>730</v>
      </c>
      <c r="B101" s="19" t="s">
        <v>731</v>
      </c>
      <c r="C101" s="66" t="s">
        <v>24</v>
      </c>
      <c r="D101" s="67" t="s">
        <v>19</v>
      </c>
      <c r="E101" s="42"/>
      <c r="F101" s="204">
        <v>0</v>
      </c>
      <c r="G101" s="205" t="s">
        <v>25</v>
      </c>
      <c r="H101" s="42"/>
      <c r="I101" s="204">
        <v>0</v>
      </c>
      <c r="J101" s="205" t="s">
        <v>25</v>
      </c>
      <c r="K101" s="32"/>
    </row>
    <row r="102" spans="1:11" ht="14.1" customHeight="1">
      <c r="A102" s="18" t="s">
        <v>732</v>
      </c>
      <c r="B102" s="19" t="s">
        <v>733</v>
      </c>
      <c r="C102" s="66" t="s">
        <v>24</v>
      </c>
      <c r="D102" s="67" t="s">
        <v>19</v>
      </c>
      <c r="E102" s="42"/>
      <c r="F102" s="204">
        <v>0</v>
      </c>
      <c r="G102" s="205" t="s">
        <v>25</v>
      </c>
      <c r="H102" s="42"/>
      <c r="I102" s="204">
        <v>0</v>
      </c>
      <c r="J102" s="205" t="s">
        <v>25</v>
      </c>
      <c r="K102" s="32"/>
    </row>
    <row r="103" spans="1:11" ht="14.1" customHeight="1">
      <c r="A103" s="18" t="s">
        <v>734</v>
      </c>
      <c r="B103" s="19" t="s">
        <v>735</v>
      </c>
      <c r="C103" s="66" t="s">
        <v>24</v>
      </c>
      <c r="D103" s="67" t="s">
        <v>29</v>
      </c>
      <c r="E103" s="42"/>
      <c r="F103" s="206">
        <f>F101+F102</f>
        <v>0</v>
      </c>
      <c r="G103" s="205" t="s">
        <v>25</v>
      </c>
      <c r="H103" s="42"/>
      <c r="I103" s="206">
        <f>I101+I102</f>
        <v>0</v>
      </c>
      <c r="J103" s="205" t="s">
        <v>25</v>
      </c>
      <c r="K103" s="32"/>
    </row>
    <row r="104" spans="1:11" ht="15" customHeight="1">
      <c r="A104" s="24" t="s">
        <v>736</v>
      </c>
      <c r="B104" s="25" t="s">
        <v>669</v>
      </c>
      <c r="C104" s="26" t="s">
        <v>610</v>
      </c>
      <c r="D104" s="27" t="s">
        <v>19</v>
      </c>
      <c r="E104" s="42"/>
      <c r="F104" s="207">
        <v>0</v>
      </c>
      <c r="G104" s="208" t="s">
        <v>25</v>
      </c>
      <c r="H104" s="42"/>
      <c r="I104" s="207">
        <v>0</v>
      </c>
      <c r="J104" s="208" t="s">
        <v>25</v>
      </c>
      <c r="K104" s="32"/>
    </row>
    <row r="105" spans="1:11" ht="15" customHeight="1">
      <c r="A105" s="104"/>
      <c r="B105" s="104"/>
      <c r="C105" s="104"/>
      <c r="D105" s="104"/>
      <c r="F105" s="41"/>
      <c r="G105" s="41"/>
      <c r="H105" s="31"/>
      <c r="I105" s="41"/>
      <c r="J105" s="41"/>
    </row>
    <row r="106" spans="1:11" ht="18.399999999999999" customHeight="1">
      <c r="A106" s="51"/>
      <c r="B106" s="10" t="s">
        <v>737</v>
      </c>
      <c r="C106" s="52"/>
      <c r="D106" s="53"/>
      <c r="E106" s="32"/>
      <c r="H106" s="31"/>
    </row>
    <row r="107" spans="1:11" ht="14.1" customHeight="1">
      <c r="A107" s="11" t="s">
        <v>738</v>
      </c>
      <c r="B107" s="12" t="s">
        <v>739</v>
      </c>
      <c r="C107" s="59" t="s">
        <v>24</v>
      </c>
      <c r="D107" s="60" t="s">
        <v>19</v>
      </c>
      <c r="E107" s="42"/>
      <c r="F107" s="202">
        <v>785</v>
      </c>
      <c r="G107" s="203" t="s">
        <v>34</v>
      </c>
      <c r="H107" s="42"/>
      <c r="I107" s="202">
        <v>322</v>
      </c>
      <c r="J107" s="203" t="s">
        <v>34</v>
      </c>
      <c r="K107" s="32"/>
    </row>
    <row r="108" spans="1:11" ht="15" customHeight="1">
      <c r="A108" s="24" t="s">
        <v>740</v>
      </c>
      <c r="B108" s="25" t="s">
        <v>741</v>
      </c>
      <c r="C108" s="26" t="s">
        <v>610</v>
      </c>
      <c r="D108" s="27" t="s">
        <v>19</v>
      </c>
      <c r="E108" s="42"/>
      <c r="F108" s="209" t="s">
        <v>742</v>
      </c>
      <c r="G108" s="208" t="s">
        <v>34</v>
      </c>
      <c r="H108" s="42"/>
      <c r="I108" s="207">
        <v>77627.509999999995</v>
      </c>
      <c r="J108" s="208" t="s">
        <v>34</v>
      </c>
      <c r="K108" s="32"/>
    </row>
    <row r="109" spans="1:11" ht="15" customHeight="1">
      <c r="A109" s="104"/>
      <c r="B109" s="104"/>
      <c r="C109" s="104"/>
      <c r="D109" s="104"/>
      <c r="F109" s="41"/>
      <c r="G109" s="41"/>
      <c r="H109" s="31"/>
      <c r="I109" s="41"/>
      <c r="J109" s="41"/>
    </row>
    <row r="110" spans="1:11" ht="18.399999999999999" customHeight="1">
      <c r="A110" s="51"/>
      <c r="B110" s="10" t="s">
        <v>743</v>
      </c>
      <c r="C110" s="52"/>
      <c r="D110" s="53"/>
      <c r="E110" s="32"/>
      <c r="F110" s="31"/>
      <c r="H110" s="31"/>
    </row>
    <row r="111" spans="1:11" ht="18.399999999999999" customHeight="1">
      <c r="A111" s="219"/>
      <c r="B111" s="216" t="s">
        <v>744</v>
      </c>
      <c r="C111" s="52"/>
      <c r="D111" s="53"/>
      <c r="E111" s="32"/>
      <c r="F111" s="34"/>
      <c r="H111" s="31"/>
    </row>
    <row r="112" spans="1:11" ht="14.1" customHeight="1">
      <c r="A112" s="11" t="s">
        <v>745</v>
      </c>
      <c r="B112" s="12" t="s">
        <v>746</v>
      </c>
      <c r="C112" s="59" t="s">
        <v>24</v>
      </c>
      <c r="D112" s="60" t="s">
        <v>19</v>
      </c>
      <c r="E112" s="42"/>
      <c r="F112" s="202">
        <v>0</v>
      </c>
      <c r="G112" s="203" t="s">
        <v>25</v>
      </c>
      <c r="H112" s="42"/>
      <c r="I112" s="202">
        <v>0</v>
      </c>
      <c r="J112" s="203" t="s">
        <v>25</v>
      </c>
      <c r="K112" s="32"/>
    </row>
    <row r="113" spans="1:11" ht="14.1" customHeight="1">
      <c r="A113" s="18" t="s">
        <v>747</v>
      </c>
      <c r="B113" s="19" t="s">
        <v>663</v>
      </c>
      <c r="C113" s="66" t="s">
        <v>24</v>
      </c>
      <c r="D113" s="67" t="s">
        <v>19</v>
      </c>
      <c r="E113" s="42"/>
      <c r="F113" s="204">
        <v>0</v>
      </c>
      <c r="G113" s="205" t="s">
        <v>25</v>
      </c>
      <c r="H113" s="42"/>
      <c r="I113" s="204">
        <v>0</v>
      </c>
      <c r="J113" s="205" t="s">
        <v>25</v>
      </c>
      <c r="K113" s="32"/>
    </row>
    <row r="114" spans="1:11" ht="14.1" customHeight="1">
      <c r="A114" s="18" t="s">
        <v>748</v>
      </c>
      <c r="B114" s="19" t="s">
        <v>665</v>
      </c>
      <c r="C114" s="66" t="s">
        <v>24</v>
      </c>
      <c r="D114" s="67" t="s">
        <v>19</v>
      </c>
      <c r="E114" s="42"/>
      <c r="F114" s="204">
        <v>0</v>
      </c>
      <c r="G114" s="205" t="s">
        <v>25</v>
      </c>
      <c r="H114" s="42"/>
      <c r="I114" s="204">
        <v>0</v>
      </c>
      <c r="J114" s="205" t="s">
        <v>25</v>
      </c>
      <c r="K114" s="32"/>
    </row>
    <row r="115" spans="1:11" ht="14.1" customHeight="1">
      <c r="A115" s="18" t="s">
        <v>749</v>
      </c>
      <c r="B115" s="19" t="s">
        <v>667</v>
      </c>
      <c r="C115" s="66" t="s">
        <v>24</v>
      </c>
      <c r="D115" s="67" t="s">
        <v>29</v>
      </c>
      <c r="E115" s="42"/>
      <c r="F115" s="206">
        <f>SUM(F113:F114)</f>
        <v>0</v>
      </c>
      <c r="G115" s="205" t="s">
        <v>25</v>
      </c>
      <c r="H115" s="42"/>
      <c r="I115" s="499">
        <f>SUM(I113:I114)</f>
        <v>0</v>
      </c>
      <c r="J115" s="205" t="s">
        <v>25</v>
      </c>
      <c r="K115" s="32"/>
    </row>
    <row r="116" spans="1:11" ht="15" customHeight="1">
      <c r="A116" s="24" t="s">
        <v>750</v>
      </c>
      <c r="B116" s="25" t="s">
        <v>751</v>
      </c>
      <c r="C116" s="26" t="s">
        <v>610</v>
      </c>
      <c r="D116" s="27" t="s">
        <v>19</v>
      </c>
      <c r="E116" s="42"/>
      <c r="F116" s="207">
        <v>0</v>
      </c>
      <c r="G116" s="208" t="s">
        <v>25</v>
      </c>
      <c r="H116" s="42"/>
      <c r="I116" s="207">
        <v>0</v>
      </c>
      <c r="J116" s="208" t="s">
        <v>25</v>
      </c>
      <c r="K116" s="32"/>
    </row>
    <row r="117" spans="1:11" ht="18.399999999999999" customHeight="1">
      <c r="A117" s="219"/>
      <c r="B117" s="216" t="s">
        <v>752</v>
      </c>
      <c r="C117" s="52"/>
      <c r="D117" s="53"/>
      <c r="E117" s="32"/>
      <c r="F117" s="104"/>
      <c r="G117" s="104"/>
      <c r="H117" s="31"/>
      <c r="I117" s="104"/>
      <c r="J117" s="104"/>
    </row>
    <row r="118" spans="1:11" ht="14.1" customHeight="1">
      <c r="A118" s="11" t="s">
        <v>753</v>
      </c>
      <c r="B118" s="12" t="s">
        <v>746</v>
      </c>
      <c r="C118" s="59" t="s">
        <v>24</v>
      </c>
      <c r="D118" s="60" t="s">
        <v>19</v>
      </c>
      <c r="E118" s="42"/>
      <c r="F118" s="202">
        <v>0</v>
      </c>
      <c r="G118" s="203" t="s">
        <v>25</v>
      </c>
      <c r="H118" s="42"/>
      <c r="I118" s="202">
        <v>0</v>
      </c>
      <c r="J118" s="203" t="s">
        <v>25</v>
      </c>
      <c r="K118" s="32"/>
    </row>
    <row r="119" spans="1:11" ht="14.1" customHeight="1">
      <c r="A119" s="18" t="s">
        <v>754</v>
      </c>
      <c r="B119" s="19" t="s">
        <v>663</v>
      </c>
      <c r="C119" s="66" t="s">
        <v>24</v>
      </c>
      <c r="D119" s="67" t="s">
        <v>19</v>
      </c>
      <c r="E119" s="42"/>
      <c r="F119" s="204">
        <v>0</v>
      </c>
      <c r="G119" s="205" t="s">
        <v>25</v>
      </c>
      <c r="H119" s="42"/>
      <c r="I119" s="204">
        <v>0</v>
      </c>
      <c r="J119" s="205" t="s">
        <v>25</v>
      </c>
      <c r="K119" s="32"/>
    </row>
    <row r="120" spans="1:11" ht="14.1" customHeight="1">
      <c r="A120" s="18" t="s">
        <v>755</v>
      </c>
      <c r="B120" s="19" t="s">
        <v>665</v>
      </c>
      <c r="C120" s="66" t="s">
        <v>24</v>
      </c>
      <c r="D120" s="67" t="s">
        <v>19</v>
      </c>
      <c r="E120" s="42"/>
      <c r="F120" s="204">
        <v>0</v>
      </c>
      <c r="G120" s="205" t="s">
        <v>25</v>
      </c>
      <c r="H120" s="42"/>
      <c r="I120" s="204">
        <v>0</v>
      </c>
      <c r="J120" s="205" t="s">
        <v>25</v>
      </c>
      <c r="K120" s="32"/>
    </row>
    <row r="121" spans="1:11" ht="14.1" customHeight="1">
      <c r="A121" s="18" t="s">
        <v>756</v>
      </c>
      <c r="B121" s="19" t="s">
        <v>667</v>
      </c>
      <c r="C121" s="66" t="s">
        <v>24</v>
      </c>
      <c r="D121" s="67" t="s">
        <v>29</v>
      </c>
      <c r="E121" s="42"/>
      <c r="F121" s="206">
        <f>SUM(F119:F120)</f>
        <v>0</v>
      </c>
      <c r="G121" s="205" t="s">
        <v>25</v>
      </c>
      <c r="H121" s="42"/>
      <c r="I121" s="499">
        <f>SUM(I119:I120)</f>
        <v>0</v>
      </c>
      <c r="J121" s="205" t="s">
        <v>25</v>
      </c>
      <c r="K121" s="32"/>
    </row>
    <row r="122" spans="1:11" ht="15" customHeight="1">
      <c r="A122" s="24" t="s">
        <v>757</v>
      </c>
      <c r="B122" s="25" t="s">
        <v>751</v>
      </c>
      <c r="C122" s="26" t="s">
        <v>610</v>
      </c>
      <c r="D122" s="27" t="s">
        <v>19</v>
      </c>
      <c r="E122" s="42"/>
      <c r="F122" s="207">
        <v>0</v>
      </c>
      <c r="G122" s="208" t="s">
        <v>25</v>
      </c>
      <c r="H122" s="42"/>
      <c r="I122" s="207">
        <v>0</v>
      </c>
      <c r="J122" s="208" t="s">
        <v>25</v>
      </c>
      <c r="K122" s="32"/>
    </row>
    <row r="123" spans="1:11" ht="14.1" customHeight="1">
      <c r="A123" s="41"/>
      <c r="B123" s="41"/>
      <c r="C123" s="41"/>
      <c r="D123" s="41"/>
      <c r="F123" s="41"/>
      <c r="G123" s="41"/>
      <c r="I123" s="41"/>
      <c r="J123" s="41"/>
    </row>
    <row r="124" spans="1:11" ht="14.1" customHeight="1"/>
    <row r="125" spans="1:11" ht="15" customHeight="1" thickBot="1"/>
    <row r="126" spans="1:11" ht="14.1" customHeight="1">
      <c r="A126" s="508" t="s">
        <v>147</v>
      </c>
      <c r="B126" s="501"/>
      <c r="C126" s="509" t="s">
        <v>42</v>
      </c>
      <c r="D126" s="509"/>
      <c r="E126" s="510"/>
      <c r="F126" s="511"/>
      <c r="G126" s="31"/>
    </row>
    <row r="127" spans="1:11" ht="14.1" customHeight="1">
      <c r="A127" s="512"/>
      <c r="F127" s="504"/>
      <c r="G127" s="31"/>
    </row>
    <row r="128" spans="1:11" ht="14.1" customHeight="1">
      <c r="A128" s="512" t="s">
        <v>43</v>
      </c>
      <c r="C128" s="513" t="s">
        <v>42</v>
      </c>
      <c r="F128" s="504"/>
      <c r="G128" s="31"/>
    </row>
    <row r="129" spans="1:7" ht="14.1" customHeight="1">
      <c r="A129" s="512"/>
      <c r="F129" s="504"/>
      <c r="G129" s="31"/>
    </row>
    <row r="130" spans="1:7" ht="15" customHeight="1" thickBot="1">
      <c r="A130" s="514" t="s">
        <v>292</v>
      </c>
      <c r="B130" s="515"/>
      <c r="C130" s="515" t="s">
        <v>42</v>
      </c>
      <c r="D130" s="515" t="s">
        <v>293</v>
      </c>
      <c r="E130" s="506"/>
      <c r="F130" s="507"/>
      <c r="G130" s="31"/>
    </row>
    <row r="131" spans="1:7" ht="14.1" customHeight="1">
      <c r="A131" s="31"/>
      <c r="B131" s="31"/>
      <c r="C131" s="31"/>
      <c r="D131" s="31"/>
      <c r="E131" s="31"/>
      <c r="F131" s="31"/>
    </row>
  </sheetData>
  <mergeCells count="2">
    <mergeCell ref="I10:J11"/>
    <mergeCell ref="F10:G11"/>
  </mergeCells>
  <dataValidations count="1">
    <dataValidation type="list" allowBlank="1" sqref="G21:G28 J85:J90 G85:G90 J71:J75 J78:J82 G71:G75 G78:G82 G61:G68 J21:J28 J15:J18 J107:J108 G107:G108 G15:G18 J118:J122 G112:G116 J99:J104 J112:J116 G118:G122 G93:G96 G99:G104 J92:J96 J61:J68 J47:J51 J54:J58 G47:G51 G54:G58 G31:G38 J31:J38 G41 G43:G44 J41:J44" xr:uid="{00000000-0002-0000-08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3" ma:contentTypeDescription="Create a new document." ma:contentTypeScope="" ma:versionID="d060c0f9bea57fee1eb901fb80181251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5ddd18505cf7328d30431c3c1b31a951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lcf76f155ced4ddcb4097134ff3c332f xmlns="717ab7f6-fd44-4bc6-8ec0-b60b0dae7a6c">
      <Terms xmlns="http://schemas.microsoft.com/office/infopath/2007/PartnerControls"/>
    </lcf76f155ced4ddcb4097134ff3c332f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DA670D31-92C2-4898-B6F1-9D9EBBB27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12A45-65A7-4831-8E35-57FEC3CFF57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D612567B-FA7F-43DB-B6A9-21A9ACEFA9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6D13D5-0B60-4F17-985C-82519B05512C}">
  <ds:schemaRefs>
    <ds:schemaRef ds:uri="http://schemas.microsoft.com/sharepoint/v3"/>
    <ds:schemaRef ds:uri="http://purl.org/dc/terms/"/>
    <ds:schemaRef ds:uri="http://purl.org/dc/elements/1.1/"/>
    <ds:schemaRef ds:uri="717ab7f6-fd44-4bc6-8ec0-b60b0dae7a6c"/>
    <ds:schemaRef ds:uri="http://schemas.microsoft.com/office/2006/documentManagement/types"/>
    <ds:schemaRef ds:uri="dfc5cf3b-63a0-41eb-9e2d-d2b6491b437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</vt:i4>
      </vt:variant>
    </vt:vector>
  </HeadingPairs>
  <TitlesOfParts>
    <vt:vector size="25" baseType="lpstr">
      <vt:lpstr>B1</vt:lpstr>
      <vt:lpstr>B2</vt:lpstr>
      <vt:lpstr>B3</vt:lpstr>
      <vt:lpstr>B3a</vt:lpstr>
      <vt:lpstr>B4</vt:lpstr>
      <vt:lpstr>B5</vt:lpstr>
      <vt:lpstr>B6</vt:lpstr>
      <vt:lpstr>B6A</vt:lpstr>
      <vt:lpstr>B7</vt:lpstr>
      <vt:lpstr>B8</vt:lpstr>
      <vt:lpstr>B9</vt:lpstr>
      <vt:lpstr>B9a</vt:lpstr>
      <vt:lpstr>B9b</vt:lpstr>
      <vt:lpstr>B9c</vt:lpstr>
      <vt:lpstr>B9d</vt:lpstr>
      <vt:lpstr>B9e</vt:lpstr>
      <vt:lpstr>B9f</vt:lpstr>
      <vt:lpstr>B10</vt:lpstr>
      <vt:lpstr>B11a</vt:lpstr>
      <vt:lpstr>B11b</vt:lpstr>
      <vt:lpstr>B11c</vt:lpstr>
      <vt:lpstr>'B2'!Print_Area</vt:lpstr>
      <vt:lpstr>'B3'!Print_Area</vt:lpstr>
      <vt:lpstr>'B6'!Print_Area</vt:lpstr>
      <vt:lpstr>B6A!Print_Area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2025-11-10T14:53:20Z</dcterms:created>
  <dcterms:modified xsi:type="dcterms:W3CDTF">2025-11-26T10:44:14Z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Data_x0020_Area">
    <vt:lpwstr/>
  </property>
  <property fmtid="{D5CDD505-2E9C-101B-9397-08002B2CF9AE}" pid="4" name="MSIP_Label_058726ee-aa22-4015-a145-38c9c7d44652_Tag">
    <vt:lpwstr>10, 0, 1, 2</vt:lpwstr>
  </property>
  <property fmtid="{D5CDD505-2E9C-101B-9397-08002B2CF9AE}" pid="5" name="MediaServiceImageTags">
    <vt:lpwstr/>
  </property>
  <property fmtid="{D5CDD505-2E9C-101B-9397-08002B2CF9AE}" pid="6" name="ContentTypeId">
    <vt:lpwstr>0x0101000673E8A027AD84478D085E8578848EF7</vt:lpwstr>
  </property>
  <property fmtid="{D5CDD505-2E9C-101B-9397-08002B2CF9AE}" pid="7" name="MSIP_Label_058726ee-aa22-4015-a145-38c9c7d44652_Method">
    <vt:lpwstr>Privileged</vt:lpwstr>
  </property>
  <property fmtid="{D5CDD505-2E9C-101B-9397-08002B2CF9AE}" pid="8" name="MSIP_Label_058726ee-aa22-4015-a145-38c9c7d44652_SiteId">
    <vt:lpwstr>f90bd2e7-b5c0-4b25-9e27-226ff8b6c17b</vt:lpwstr>
  </property>
  <property fmtid="{D5CDD505-2E9C-101B-9397-08002B2CF9AE}" pid="9" name="_dlc_DocIdItemGuid">
    <vt:lpwstr>c983e5c5-0b76-4907-85ad-e6cbd154dd73</vt:lpwstr>
  </property>
  <property fmtid="{D5CDD505-2E9C-101B-9397-08002B2CF9AE}" pid="10" name="Financial Year">
    <vt:lpwstr/>
  </property>
  <property fmtid="{D5CDD505-2E9C-101B-9397-08002B2CF9AE}" pid="11" name="MSIP_Label_058726ee-aa22-4015-a145-38c9c7d44652_SetDate">
    <vt:lpwstr>2025-06-24T09:39:42Z</vt:lpwstr>
  </property>
  <property fmtid="{D5CDD505-2E9C-101B-9397-08002B2CF9AE}" pid="12" name="MSIP_Label_058726ee-aa22-4015-a145-38c9c7d44652_ActionId">
    <vt:lpwstr>e351e60e-fdec-4cb4-a3e0-c9dbc4b2dfae</vt:lpwstr>
  </property>
  <property fmtid="{D5CDD505-2E9C-101B-9397-08002B2CF9AE}" pid="13" name="Financial_x0020_Year">
    <vt:lpwstr/>
  </property>
  <property fmtid="{D5CDD505-2E9C-101B-9397-08002B2CF9AE}" pid="14" name="Data Area">
    <vt:lpwstr/>
  </property>
  <property fmtid="{D5CDD505-2E9C-101B-9397-08002B2CF9AE}" pid="15" name="MSIP_Label_058726ee-aa22-4015-a145-38c9c7d44652_Enabled">
    <vt:lpwstr>true</vt:lpwstr>
  </property>
  <property fmtid="{D5CDD505-2E9C-101B-9397-08002B2CF9AE}" pid="16" name="MSIP_Label_058726ee-aa22-4015-a145-38c9c7d44652_Name">
    <vt:lpwstr>058726ee-aa22-4015-a145-38c9c7d44652</vt:lpwstr>
  </property>
</Properties>
</file>