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 filterPrivacy="1" codeName="ThisWorkbook" defaultThemeVersion="124226"/>
  <xr:revisionPtr revIDLastSave="0" documentId="8_{AE62008C-EC5A-4E9D-BE70-FFB2B2F3101F}" xr6:coauthVersionLast="47" xr6:coauthVersionMax="47" xr10:uidLastSave="{00000000-0000-0000-0000-000000000000}"/>
  <bookViews>
    <workbookView xWindow="-110" yWindow="-110" windowWidth="38620" windowHeight="21220" xr2:uid="{6B440389-B371-44BE-8216-7118FA20B3CF}"/>
  </bookViews>
  <sheets>
    <sheet name="C0" sheetId="27" r:id="rId1"/>
    <sheet name="C1" sheetId="22" r:id="rId2"/>
    <sheet name="C2" sheetId="29" r:id="rId3"/>
    <sheet name="C3" sheetId="21" r:id="rId4"/>
    <sheet name="C4" sheetId="2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9" l="1"/>
  <c r="J17" i="29" s="1"/>
  <c r="F17" i="29"/>
  <c r="H17" i="29"/>
  <c r="F18" i="29"/>
  <c r="H18" i="29"/>
  <c r="J25" i="29"/>
  <c r="J26" i="29"/>
  <c r="L31" i="27" s="1"/>
  <c r="Q26" i="29"/>
  <c r="Q16" i="29"/>
  <c r="O18" i="29"/>
  <c r="O17" i="29"/>
  <c r="M18" i="29"/>
  <c r="Q41" i="22"/>
  <c r="Q28" i="22"/>
  <c r="Q18" i="22"/>
  <c r="Q72" i="22"/>
  <c r="I33" i="23"/>
  <c r="N17" i="27"/>
  <c r="N18" i="27"/>
  <c r="N21" i="27"/>
  <c r="N23" i="27"/>
  <c r="I24" i="23"/>
  <c r="M23" i="27"/>
  <c r="I28" i="23"/>
  <c r="I32" i="23"/>
  <c r="J69" i="22"/>
  <c r="Q65" i="22" s="1"/>
  <c r="Q71" i="22"/>
  <c r="Q73" i="22"/>
  <c r="J73" i="22"/>
  <c r="H17" i="27"/>
  <c r="M17" i="27"/>
  <c r="F51" i="21"/>
  <c r="I19" i="23"/>
  <c r="F52" i="21"/>
  <c r="H21" i="27"/>
  <c r="H16" i="27"/>
  <c r="H15" i="27"/>
  <c r="H26" i="27"/>
  <c r="I42" i="23"/>
  <c r="I31" i="23"/>
  <c r="U51" i="21"/>
  <c r="H14" i="21"/>
  <c r="N37" i="21"/>
  <c r="N45" i="21"/>
  <c r="N47" i="21"/>
  <c r="J37" i="21"/>
  <c r="J45" i="21"/>
  <c r="J47" i="21"/>
  <c r="H37" i="21"/>
  <c r="F37" i="21"/>
  <c r="F45" i="21"/>
  <c r="F47" i="21"/>
  <c r="L32" i="21"/>
  <c r="L31" i="21"/>
  <c r="L28" i="21"/>
  <c r="L27" i="21"/>
  <c r="L26" i="21"/>
  <c r="L25" i="21"/>
  <c r="L24" i="21"/>
  <c r="R20" i="21"/>
  <c r="R21" i="21"/>
  <c r="L18" i="21"/>
  <c r="L17" i="21"/>
  <c r="L16" i="21"/>
  <c r="L15" i="21"/>
  <c r="N14" i="21"/>
  <c r="J14" i="21"/>
  <c r="F14" i="21"/>
  <c r="J41" i="22"/>
  <c r="Q68" i="22" s="1"/>
  <c r="M16" i="27" s="1"/>
  <c r="J28" i="22"/>
  <c r="J18" i="22"/>
  <c r="L14" i="21"/>
  <c r="H45" i="21"/>
  <c r="J48" i="22"/>
  <c r="J61" i="22" s="1"/>
  <c r="U50" i="21"/>
  <c r="H47" i="21"/>
  <c r="F24" i="23"/>
  <c r="I46" i="23"/>
  <c r="H23" i="27"/>
  <c r="M21" i="27"/>
  <c r="H22" i="27"/>
  <c r="AC14" i="21"/>
  <c r="AC37" i="21"/>
  <c r="AC45" i="21"/>
  <c r="AC47" i="21"/>
  <c r="M22" i="27"/>
  <c r="AG20" i="21"/>
  <c r="AG21" i="21"/>
  <c r="F42" i="23"/>
  <c r="F31" i="23"/>
  <c r="F19" i="23"/>
  <c r="I45" i="23"/>
  <c r="U52" i="21"/>
  <c r="Y14" i="21"/>
  <c r="W14" i="21"/>
  <c r="U14" i="21"/>
  <c r="AA32" i="21"/>
  <c r="AA31" i="21"/>
  <c r="AA28" i="21"/>
  <c r="AA27" i="21"/>
  <c r="AA26" i="21"/>
  <c r="AA25" i="21"/>
  <c r="AA24" i="21"/>
  <c r="AA18" i="21"/>
  <c r="AA17" i="21"/>
  <c r="AA16" i="21"/>
  <c r="AA15" i="21"/>
  <c r="U37" i="21"/>
  <c r="Q66" i="22"/>
  <c r="Q67" i="22"/>
  <c r="I47" i="23"/>
  <c r="Q48" i="22"/>
  <c r="Q52" i="22"/>
  <c r="Q62" i="22"/>
  <c r="AA14" i="21"/>
  <c r="Q61" i="22"/>
  <c r="M18" i="27"/>
  <c r="M27" i="27"/>
  <c r="Y37" i="21"/>
  <c r="W37" i="21"/>
  <c r="U45" i="21"/>
  <c r="Y45" i="21"/>
  <c r="Y47" i="21"/>
  <c r="W45" i="21"/>
  <c r="U47" i="21"/>
  <c r="W47" i="21"/>
  <c r="J18" i="29" l="1"/>
  <c r="K31" i="27"/>
  <c r="F31" i="27"/>
  <c r="G32" i="27"/>
  <c r="Q25" i="29"/>
  <c r="Q18" i="29"/>
  <c r="L32" i="27" s="1"/>
  <c r="L34" i="27" s="1"/>
  <c r="M17" i="29"/>
  <c r="Q17" i="29"/>
  <c r="K32" i="27" s="1"/>
  <c r="M15" i="27"/>
  <c r="M26" i="27" s="1"/>
  <c r="Q69" i="22"/>
  <c r="J52" i="22"/>
  <c r="K34" i="27" l="1"/>
  <c r="F32" i="27"/>
  <c r="F34" i="27" s="1"/>
  <c r="G31" i="27"/>
  <c r="G34" i="27" s="1"/>
  <c r="H18" i="27"/>
  <c r="H27" i="27" s="1"/>
  <c r="J62" i="22"/>
</calcChain>
</file>

<file path=xl/sharedStrings.xml><?xml version="1.0" encoding="utf-8"?>
<sst xmlns="http://schemas.openxmlformats.org/spreadsheetml/2006/main" count="1112" uniqueCount="341">
  <si>
    <t xml:space="preserve">SCOTTISH WATER </t>
  </si>
  <si>
    <t>ANNUAL RETURN INFORMATION REQUIREMENTS 2024</t>
  </si>
  <si>
    <t>SECTION C : Carbon emissions and net zero</t>
  </si>
  <si>
    <t>Table C0: Summary</t>
  </si>
  <si>
    <t>Line</t>
  </si>
  <si>
    <t>Description</t>
  </si>
  <si>
    <t>Units</t>
  </si>
  <si>
    <t>Field</t>
  </si>
  <si>
    <t>Report year -1
2022-23</t>
  </si>
  <si>
    <t>Report year
2023-24</t>
  </si>
  <si>
    <t>ref.</t>
  </si>
  <si>
    <t>type</t>
  </si>
  <si>
    <t>Low</t>
  </si>
  <si>
    <t>High</t>
  </si>
  <si>
    <t>Point estimate</t>
  </si>
  <si>
    <t>CG</t>
  </si>
  <si>
    <t xml:space="preserve">Net operational emissions </t>
  </si>
  <si>
    <t>C0.1</t>
  </si>
  <si>
    <t>Net operational emissions in previous year (opening)</t>
  </si>
  <si>
    <t>tCO2e</t>
  </si>
  <si>
    <t>C</t>
  </si>
  <si>
    <t>C4</t>
  </si>
  <si>
    <t>C0.2</t>
  </si>
  <si>
    <t>Change in scope 1 to 3 emissions in the report year</t>
  </si>
  <si>
    <t>C0.3</t>
  </si>
  <si>
    <t xml:space="preserve">Change in renewable electricity generated and exported in the year </t>
  </si>
  <si>
    <t>BF</t>
  </si>
  <si>
    <t>A2</t>
  </si>
  <si>
    <t>C0.4</t>
  </si>
  <si>
    <t>Net operational emissions in report year (closing)</t>
  </si>
  <si>
    <t>C0.5</t>
  </si>
  <si>
    <t>Total CO2e emissions from landholdings in previous year</t>
  </si>
  <si>
    <t>C5</t>
  </si>
  <si>
    <t>C0.6</t>
  </si>
  <si>
    <t>Change in CO2e emissions in year</t>
  </si>
  <si>
    <t>C0.7</t>
  </si>
  <si>
    <t>Total CO2e emissions from landholdings in year</t>
  </si>
  <si>
    <t>C0.8</t>
  </si>
  <si>
    <t>Net operational emissions net of insetting and offsetting (opening)</t>
  </si>
  <si>
    <t>C0.9</t>
  </si>
  <si>
    <t>Net operational emissions net of insetting and offsetting (closing)</t>
  </si>
  <si>
    <t xml:space="preserve">Emissions embodied in the asset base </t>
  </si>
  <si>
    <t>C0.10</t>
  </si>
  <si>
    <t>Embodied carbon in overall asset base (previous year)</t>
  </si>
  <si>
    <t>C0.11</t>
  </si>
  <si>
    <t>Increase in embodied carbon in the year (e.g. due to capital investment)</t>
  </si>
  <si>
    <t>C0.12</t>
  </si>
  <si>
    <t xml:space="preserve">Other changes in the year </t>
  </si>
  <si>
    <t>I</t>
  </si>
  <si>
    <t>C0.13</t>
  </si>
  <si>
    <t>Embodied carbon in overall asset base (closing)</t>
  </si>
  <si>
    <t xml:space="preserve">Prepared by:  </t>
  </si>
  <si>
    <t xml:space="preserve">Checked by: </t>
  </si>
  <si>
    <t xml:space="preserve">Date:  </t>
  </si>
  <si>
    <t xml:space="preserve">Authorised by: </t>
  </si>
  <si>
    <t>Date:  04/10/2024</t>
  </si>
  <si>
    <t>SECTION C : CARBON EMISSIONS AND NET ZERO</t>
  </si>
  <si>
    <t>Table C1: Operational emissions</t>
  </si>
  <si>
    <t>Report year 
2023-24</t>
  </si>
  <si>
    <t>Water</t>
  </si>
  <si>
    <t>Wastewater</t>
  </si>
  <si>
    <t>Water and wastewater</t>
  </si>
  <si>
    <t>Scope 1 emissions</t>
  </si>
  <si>
    <t>C1.1</t>
  </si>
  <si>
    <t>Direct emissions from burning fossil fuels (including CHP generated on site)</t>
  </si>
  <si>
    <t>B3</t>
  </si>
  <si>
    <t>C1.2</t>
  </si>
  <si>
    <t>Process and fugitive emissions</t>
  </si>
  <si>
    <t>C1.3</t>
  </si>
  <si>
    <t>Transport: company owned and leased vehicles</t>
  </si>
  <si>
    <t>C1.4</t>
  </si>
  <si>
    <t>Total scope 1 emissions</t>
  </si>
  <si>
    <t>C1.5</t>
  </si>
  <si>
    <t>Scope 1 emissions - CO2</t>
  </si>
  <si>
    <t>C1.6</t>
  </si>
  <si>
    <t>Scope 1 emissions - CH4</t>
  </si>
  <si>
    <t>C1.7</t>
  </si>
  <si>
    <t>Scope 1 emissions - N2O</t>
  </si>
  <si>
    <t>C1.8</t>
  </si>
  <si>
    <t>Scope 1 emissions - other GHGs</t>
  </si>
  <si>
    <t>0</t>
  </si>
  <si>
    <t>AX</t>
  </si>
  <si>
    <t>Scope 2 emissions</t>
  </si>
  <si>
    <t>C1.9</t>
  </si>
  <si>
    <t>Purchased electricity</t>
  </si>
  <si>
    <t>C1.10</t>
  </si>
  <si>
    <t>Electric vehicles</t>
  </si>
  <si>
    <t>C1.11</t>
  </si>
  <si>
    <t>Removal of electricity to charge electric vehicles at site</t>
  </si>
  <si>
    <t>-</t>
  </si>
  <si>
    <t>M</t>
  </si>
  <si>
    <t>C1.12</t>
  </si>
  <si>
    <t>Total scope 2 emissions</t>
  </si>
  <si>
    <t>C1.13</t>
  </si>
  <si>
    <t>Scope 2 emissions - CO2</t>
  </si>
  <si>
    <t>C1.14</t>
  </si>
  <si>
    <t>Scope 2 emissions - CH4</t>
  </si>
  <si>
    <t>C1.15</t>
  </si>
  <si>
    <t>Scope 2 emissions - N2O</t>
  </si>
  <si>
    <t>C1.16</t>
  </si>
  <si>
    <t>Scope 2 emissions - other GHGs</t>
  </si>
  <si>
    <t>Scope 3 emissions</t>
  </si>
  <si>
    <t>C1.17</t>
  </si>
  <si>
    <t xml:space="preserve">Business travel on public transport and private vehicles used for company business </t>
  </si>
  <si>
    <t>C1.18</t>
  </si>
  <si>
    <t>Outsourced activities - PFI within the Scottish Water Group (e.g. SW Grampian)</t>
  </si>
  <si>
    <t>C1.18a</t>
  </si>
  <si>
    <t>Outsourced activities - PFI outside of the Scottish Water Group</t>
  </si>
  <si>
    <t>C1.19</t>
  </si>
  <si>
    <t>Outsourced activities - other</t>
  </si>
  <si>
    <t>C1.20</t>
  </si>
  <si>
    <t>Purchased electricity - transmission and distribution</t>
  </si>
  <si>
    <t>C1.21</t>
  </si>
  <si>
    <t>Disposal of water and wastewater treatment waste to landfill</t>
  </si>
  <si>
    <t>C1.22</t>
  </si>
  <si>
    <t>Total scope 3 emissions</t>
  </si>
  <si>
    <t>C1.23</t>
  </si>
  <si>
    <t>Scope 3 emissions - CO2</t>
  </si>
  <si>
    <t>C1.24</t>
  </si>
  <si>
    <t>Scope 3 emissions - CH4</t>
  </si>
  <si>
    <t>C1.25</t>
  </si>
  <si>
    <t>Scope 3 emissions - N2O</t>
  </si>
  <si>
    <t>C1.26</t>
  </si>
  <si>
    <t>Scope 3 emissions - other GHGs</t>
  </si>
  <si>
    <t xml:space="preserve">Gross operational emissions </t>
  </si>
  <si>
    <t>C1.27</t>
  </si>
  <si>
    <t>Gross operational emissions (scope 1, 2 and 3)</t>
  </si>
  <si>
    <t>C1.28</t>
  </si>
  <si>
    <t>Renewable electricity generated and exported</t>
  </si>
  <si>
    <t>C1.29</t>
  </si>
  <si>
    <t>Total net operational emissions</t>
  </si>
  <si>
    <t xml:space="preserve">Ratio values (regulated) </t>
  </si>
  <si>
    <t>C1.30</t>
  </si>
  <si>
    <t>Carbon intensity, water (operational emissions)</t>
  </si>
  <si>
    <t>tCO2e/Ml</t>
  </si>
  <si>
    <t>C1.31</t>
  </si>
  <si>
    <t>Carbon intensity, wastewater (operational emissions)</t>
  </si>
  <si>
    <t xml:space="preserve">Comparison to 2006/07 baseline </t>
  </si>
  <si>
    <t>C1.32</t>
  </si>
  <si>
    <t>2006-07 baseline emissions (gross)</t>
  </si>
  <si>
    <t>C1.33</t>
  </si>
  <si>
    <t>2006-07 baseline emissions (net)</t>
  </si>
  <si>
    <t>C1.34</t>
  </si>
  <si>
    <t>Percentage reduction from 2006/07 baseline (gross)</t>
  </si>
  <si>
    <t>%</t>
  </si>
  <si>
    <t>C1.35</t>
  </si>
  <si>
    <t>Percentage reduction from 2006/07 baseline (net)</t>
  </si>
  <si>
    <t xml:space="preserve">Memo lines </t>
  </si>
  <si>
    <t>C1.36</t>
  </si>
  <si>
    <t>Gross operational emissions in previous year</t>
  </si>
  <si>
    <t>I/C</t>
  </si>
  <si>
    <t>C1.37</t>
  </si>
  <si>
    <t>Change in scope 1 emissions in the report year</t>
  </si>
  <si>
    <t>C1.38</t>
  </si>
  <si>
    <t>Change in scope 2 emissions in the report year</t>
  </si>
  <si>
    <t>C1.39</t>
  </si>
  <si>
    <t>Change in scope 3 emissions in the report year</t>
  </si>
  <si>
    <t>C1.40</t>
  </si>
  <si>
    <t>Gross operational emissions in the report year</t>
  </si>
  <si>
    <t>C1.41</t>
  </si>
  <si>
    <t>Renewable electricity generated and exported in previous year</t>
  </si>
  <si>
    <t>C1.42</t>
  </si>
  <si>
    <t>Renewable electricity generated and exported in the report year</t>
  </si>
  <si>
    <t>C1.43</t>
  </si>
  <si>
    <t>Scottish Water Group</t>
  </si>
  <si>
    <t>C1.44</t>
  </si>
  <si>
    <t>SW Horizons net operational emissions in report year</t>
  </si>
  <si>
    <t>C1.45</t>
  </si>
  <si>
    <t>SW Business Stream net operational emissions in report year</t>
  </si>
  <si>
    <t xml:space="preserve">Checked by:  </t>
  </si>
  <si>
    <t>Authorised by:</t>
  </si>
  <si>
    <t>Date: 04/10/24</t>
  </si>
  <si>
    <t>Table C2: Investment emissions</t>
  </si>
  <si>
    <t>Emissions associated with the capital investment programme</t>
  </si>
  <si>
    <t>C2.1</t>
  </si>
  <si>
    <t>Carbon intensity of investment - low estimate</t>
  </si>
  <si>
    <t>tCO2e/£m</t>
  </si>
  <si>
    <t>C2.2</t>
  </si>
  <si>
    <t>Carbon intensity of investment - high estimate</t>
  </si>
  <si>
    <t>C2.3</t>
  </si>
  <si>
    <t>Capital expenditure (figure brought forwards from capital tables)</t>
  </si>
  <si>
    <t>£m</t>
  </si>
  <si>
    <t>A1</t>
  </si>
  <si>
    <t>C2.4</t>
  </si>
  <si>
    <t>Carbon emissions from the capital investment programme - low estimate</t>
  </si>
  <si>
    <t>C2.5</t>
  </si>
  <si>
    <t>Carbon emissions from the capital investment programme - high estimate</t>
  </si>
  <si>
    <t>C2.6</t>
  </si>
  <si>
    <t>Water infrastructure</t>
  </si>
  <si>
    <t>D6</t>
  </si>
  <si>
    <t>C2.7</t>
  </si>
  <si>
    <t>Water non-infrastructure</t>
  </si>
  <si>
    <t>C2.8</t>
  </si>
  <si>
    <t>Wastewater infrastructure</t>
  </si>
  <si>
    <t>C2.9</t>
  </si>
  <si>
    <t>Wastewater non-infrastructure</t>
  </si>
  <si>
    <t>Embodied carbon in overall asset base</t>
  </si>
  <si>
    <t>C2.10</t>
  </si>
  <si>
    <t>Embodied carbon in overall asset base - low estimate</t>
  </si>
  <si>
    <t>D5</t>
  </si>
  <si>
    <t>C2.11</t>
  </si>
  <si>
    <t>Embodied carbon in overall asset base - high estimate</t>
  </si>
  <si>
    <t>Prepared by:  ……………………………………………..</t>
  </si>
  <si>
    <t>Checked by:  ……………………………………………..</t>
  </si>
  <si>
    <t>Date:   04/10/24</t>
  </si>
  <si>
    <t>Table C3: Energy</t>
  </si>
  <si>
    <t>SW regulated</t>
  </si>
  <si>
    <t>PFIs
 (excluding those in SW Group)</t>
  </si>
  <si>
    <t>SW Grampian</t>
  </si>
  <si>
    <t>Regulated carbon footprint total</t>
  </si>
  <si>
    <t>SW Horizons</t>
  </si>
  <si>
    <t>Hosted renewables</t>
  </si>
  <si>
    <t xml:space="preserve">Grand total </t>
  </si>
  <si>
    <t>Electricity consumption, generation and exports</t>
  </si>
  <si>
    <t>C3.1a</t>
  </si>
  <si>
    <t>Total electricity consumption (total - on site renewables, grid, private wire, other)</t>
  </si>
  <si>
    <t>GWh</t>
  </si>
  <si>
    <t>B2</t>
  </si>
  <si>
    <t>C3.1b</t>
  </si>
  <si>
    <t>Grid electricity consumption</t>
  </si>
  <si>
    <t>C3.1c</t>
  </si>
  <si>
    <t>Electricity consumption from other sources (e.g. private wire, other)</t>
  </si>
  <si>
    <t>C3.2a</t>
  </si>
  <si>
    <t xml:space="preserve">On site renewable electricity generated </t>
  </si>
  <si>
    <t>C3.2b</t>
  </si>
  <si>
    <t>On site renewable electricity used</t>
  </si>
  <si>
    <t>C3.2c</t>
  </si>
  <si>
    <t>On site renewable electricity generated and exported</t>
  </si>
  <si>
    <t>C3.3</t>
  </si>
  <si>
    <t>Renewable electricity capacity at end of year</t>
  </si>
  <si>
    <t>C3.4</t>
  </si>
  <si>
    <t>% of 2030 renewable target reached (1320GWh generated and hosted)</t>
  </si>
  <si>
    <t xml:space="preserve">Renewable technologies </t>
  </si>
  <si>
    <t>C3.5</t>
  </si>
  <si>
    <t>On site renewable hydro generation</t>
  </si>
  <si>
    <t>C3.6</t>
  </si>
  <si>
    <t>On site renewable solar generation</t>
  </si>
  <si>
    <t>C3.7</t>
  </si>
  <si>
    <t>On site renewable wind generation</t>
  </si>
  <si>
    <t>C3.8</t>
  </si>
  <si>
    <t xml:space="preserve">On site renewable generation from bioresources </t>
  </si>
  <si>
    <t>C3.9</t>
  </si>
  <si>
    <t>On site renewable generation other</t>
  </si>
  <si>
    <t>Other fossil fuels</t>
  </si>
  <si>
    <t>C3.10</t>
  </si>
  <si>
    <t>Diesel consumption by SW fleet (transport by SW owned and leased fleet i.e. scope 1)</t>
  </si>
  <si>
    <t>litres</t>
  </si>
  <si>
    <t>C3.11</t>
  </si>
  <si>
    <t>Other fuels (non-transport)</t>
  </si>
  <si>
    <t>Income received from energy exports and decarbonisation payments</t>
  </si>
  <si>
    <t>C3.12</t>
  </si>
  <si>
    <t>Income from renewable electricity exported</t>
  </si>
  <si>
    <t>C3.13</t>
  </si>
  <si>
    <t>Income from renewable obligation certificates, feed-in tariffs and other decarbonisation incentive payments</t>
  </si>
  <si>
    <t>C3.14</t>
  </si>
  <si>
    <t xml:space="preserve">Total income from renewable energy </t>
  </si>
  <si>
    <t>Other income associated with renewables</t>
  </si>
  <si>
    <t>C3.15</t>
  </si>
  <si>
    <t>Income from hosting renewable electricity generation on Scottish Water sites</t>
  </si>
  <si>
    <t>Electricity expenditure</t>
  </si>
  <si>
    <t>C3.16</t>
  </si>
  <si>
    <t>Total electricity expenditure (gross)</t>
  </si>
  <si>
    <t>C3.17</t>
  </si>
  <si>
    <t>Recharges of electricity expenditure between companies in the Scottish Water Group</t>
  </si>
  <si>
    <t>C3.18</t>
  </si>
  <si>
    <t>C3.19</t>
  </si>
  <si>
    <t>Movement of income between companies in the Scottish Water Group</t>
  </si>
  <si>
    <t>C3.20</t>
  </si>
  <si>
    <t>Total electricity expenditure (net)</t>
  </si>
  <si>
    <t>Memo</t>
  </si>
  <si>
    <t>C3.21</t>
  </si>
  <si>
    <t>C3.22</t>
  </si>
  <si>
    <t>C3.23</t>
  </si>
  <si>
    <t>Table C4: Land and carbon inventory</t>
  </si>
  <si>
    <t>Report year -1</t>
  </si>
  <si>
    <t>Report year</t>
  </si>
  <si>
    <t>2022-2023</t>
  </si>
  <si>
    <t>2023-2024</t>
  </si>
  <si>
    <t>Carbon sequestration - baseline</t>
  </si>
  <si>
    <t>C4.1</t>
  </si>
  <si>
    <t>Total area of peatland</t>
  </si>
  <si>
    <t>ha</t>
  </si>
  <si>
    <t>B4</t>
  </si>
  <si>
    <t>C4.2</t>
  </si>
  <si>
    <t>Total area of woodland</t>
  </si>
  <si>
    <t>C4.3</t>
  </si>
  <si>
    <t>Total area of grassland</t>
  </si>
  <si>
    <t>C4.4</t>
  </si>
  <si>
    <t>Total area of other land cover types</t>
  </si>
  <si>
    <t>C4.5</t>
  </si>
  <si>
    <t>Total area of landholdings</t>
  </si>
  <si>
    <t>C4.6</t>
  </si>
  <si>
    <t>CO2e emissions from peatland in year</t>
  </si>
  <si>
    <t>C4.7</t>
  </si>
  <si>
    <t>CO2e emissions from woodland in year</t>
  </si>
  <si>
    <t>C4.8</t>
  </si>
  <si>
    <t>CO2e emissions from grassland in year</t>
  </si>
  <si>
    <t>C4.9</t>
  </si>
  <si>
    <t>CO2e emissions from other land cover types in year</t>
  </si>
  <si>
    <t>C2</t>
  </si>
  <si>
    <t>C4.10</t>
  </si>
  <si>
    <t>Carbon sequestration - progress</t>
  </si>
  <si>
    <t>C4.11</t>
  </si>
  <si>
    <t>Peatland restored in year</t>
  </si>
  <si>
    <t>C4.12</t>
  </si>
  <si>
    <t>Woodland created in year</t>
  </si>
  <si>
    <t>C4.13</t>
  </si>
  <si>
    <t>Grassland restored and created in year</t>
  </si>
  <si>
    <t>BX</t>
  </si>
  <si>
    <t>C4.14</t>
  </si>
  <si>
    <t>Other land cover changes in year</t>
  </si>
  <si>
    <t>C4.15</t>
  </si>
  <si>
    <t>Total land area changed in year</t>
  </si>
  <si>
    <t>C4.16</t>
  </si>
  <si>
    <t>Peatland restored in year (forecast benefit in future years)</t>
  </si>
  <si>
    <t>C4.17</t>
  </si>
  <si>
    <t>Woodland created in year (forecast benefit in future years)</t>
  </si>
  <si>
    <t>C4.18</t>
  </si>
  <si>
    <t>Grassland restored and created in year (forecast benefit in future years)</t>
  </si>
  <si>
    <t>CX</t>
  </si>
  <si>
    <t>C4.19</t>
  </si>
  <si>
    <t>Other land cover (forecast benefit in future years)</t>
  </si>
  <si>
    <t>Expenditure</t>
  </si>
  <si>
    <t>C4.20</t>
  </si>
  <si>
    <t>Expenditure on peatland restoration in year</t>
  </si>
  <si>
    <t>£000s</t>
  </si>
  <si>
    <t>C4.21</t>
  </si>
  <si>
    <t>Expenditure on forestry creation in year</t>
  </si>
  <si>
    <t>C4.22</t>
  </si>
  <si>
    <t>Expenditure on grassland restoration and creation in year</t>
  </si>
  <si>
    <t>C4.23</t>
  </si>
  <si>
    <t>Other land cover</t>
  </si>
  <si>
    <t>C4.24</t>
  </si>
  <si>
    <t>Expenditure on land managed for sequestration in year</t>
  </si>
  <si>
    <t>Memo lines</t>
  </si>
  <si>
    <t>C4.25</t>
  </si>
  <si>
    <t>Total area of landholdings in previous year</t>
  </si>
  <si>
    <t>C4.26</t>
  </si>
  <si>
    <t>C4.27</t>
  </si>
  <si>
    <t>Expenditure on land managed for sequestration in previous year</t>
  </si>
  <si>
    <t>Prepared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</si>
</sst>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0.0"/>
    <numFmt numFmtId="167" formatCode="#,##0.000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2"/>
      <name val="CG Omega"/>
      <family val="2"/>
    </font>
    <font>
      <b/>
      <sz val="8"/>
      <name val="CG Omega"/>
      <family val="2"/>
    </font>
    <font>
      <sz val="10"/>
      <name val="CG Omega"/>
    </font>
    <font>
      <b/>
      <sz val="10"/>
      <name val="CG Omega"/>
      <family val="2"/>
    </font>
    <font>
      <b/>
      <sz val="12"/>
      <name val="CG Omega"/>
    </font>
    <font>
      <b/>
      <sz val="10"/>
      <name val="CG Omega"/>
    </font>
    <font>
      <sz val="11"/>
      <name val="Calibri"/>
      <family val="2"/>
      <charset val="1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99CC"/>
        <bgColor rgb="FF000000"/>
      </patternFill>
    </fill>
  </fills>
  <borders count="1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32">
    <xf numFmtId="0" fontId="0" fillId="0" borderId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56">
    <xf numFmtId="0" fontId="0" fillId="0" borderId="0" xfId="0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3" xfId="0" quotePrefix="1" applyFont="1" applyFill="1" applyBorder="1" applyAlignment="1">
      <alignment horizontal="left" vertical="center"/>
    </xf>
    <xf numFmtId="0" fontId="16" fillId="0" borderId="0" xfId="0" applyFont="1"/>
    <xf numFmtId="0" fontId="10" fillId="0" borderId="0" xfId="0" applyFont="1"/>
    <xf numFmtId="0" fontId="11" fillId="2" borderId="28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top"/>
    </xf>
    <xf numFmtId="0" fontId="11" fillId="2" borderId="29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1" fillId="2" borderId="31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8" fillId="0" borderId="0" xfId="0" applyFont="1" applyProtection="1">
      <protection locked="0"/>
    </xf>
    <xf numFmtId="0" fontId="8" fillId="0" borderId="0" xfId="2" applyFont="1" applyProtection="1">
      <protection locked="0"/>
    </xf>
    <xf numFmtId="165" fontId="0" fillId="0" borderId="0" xfId="15" applyNumberFormat="1" applyFont="1"/>
    <xf numFmtId="165" fontId="10" fillId="0" borderId="0" xfId="15" applyNumberFormat="1" applyFont="1"/>
    <xf numFmtId="165" fontId="0" fillId="5" borderId="21" xfId="15" applyNumberFormat="1" applyFont="1" applyFill="1" applyBorder="1" applyProtection="1">
      <protection locked="0"/>
    </xf>
    <xf numFmtId="0" fontId="11" fillId="0" borderId="0" xfId="0" applyFont="1" applyAlignment="1">
      <alignment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2" borderId="41" xfId="0" applyFont="1" applyFill="1" applyBorder="1"/>
    <xf numFmtId="0" fontId="11" fillId="2" borderId="46" xfId="0" applyFont="1" applyFill="1" applyBorder="1" applyAlignment="1">
      <alignment horizontal="left"/>
    </xf>
    <xf numFmtId="0" fontId="11" fillId="2" borderId="47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left" vertical="center"/>
    </xf>
    <xf numFmtId="0" fontId="11" fillId="2" borderId="47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/>
    <xf numFmtId="0" fontId="11" fillId="2" borderId="53" xfId="0" applyFont="1" applyFill="1" applyBorder="1"/>
    <xf numFmtId="0" fontId="10" fillId="2" borderId="53" xfId="0" applyFont="1" applyFill="1" applyBorder="1"/>
    <xf numFmtId="0" fontId="13" fillId="2" borderId="50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1" fillId="2" borderId="45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3" fillId="9" borderId="50" xfId="2" applyFont="1" applyFill="1" applyBorder="1" applyAlignment="1">
      <alignment horizontal="left"/>
    </xf>
    <xf numFmtId="0" fontId="13" fillId="9" borderId="3" xfId="2" applyFont="1" applyFill="1" applyBorder="1" applyAlignment="1">
      <alignment horizontal="left"/>
    </xf>
    <xf numFmtId="0" fontId="11" fillId="9" borderId="71" xfId="2" applyFont="1" applyFill="1" applyBorder="1" applyAlignment="1">
      <alignment horizontal="left"/>
    </xf>
    <xf numFmtId="0" fontId="11" fillId="9" borderId="72" xfId="2" applyFont="1" applyFill="1" applyBorder="1" applyAlignment="1">
      <alignment horizontal="left"/>
    </xf>
    <xf numFmtId="0" fontId="11" fillId="9" borderId="73" xfId="2" applyFont="1" applyFill="1" applyBorder="1" applyAlignment="1">
      <alignment horizontal="center"/>
    </xf>
    <xf numFmtId="0" fontId="11" fillId="9" borderId="48" xfId="2" applyFont="1" applyFill="1" applyBorder="1" applyAlignment="1">
      <alignment horizontal="center"/>
    </xf>
    <xf numFmtId="0" fontId="11" fillId="0" borderId="0" xfId="2" applyFont="1"/>
    <xf numFmtId="0" fontId="11" fillId="9" borderId="74" xfId="2" applyFont="1" applyFill="1" applyBorder="1" applyAlignment="1">
      <alignment horizontal="left"/>
    </xf>
    <xf numFmtId="0" fontId="11" fillId="9" borderId="75" xfId="2" applyFont="1" applyFill="1" applyBorder="1" applyAlignment="1">
      <alignment horizontal="left"/>
    </xf>
    <xf numFmtId="0" fontId="11" fillId="9" borderId="76" xfId="2" applyFont="1" applyFill="1" applyBorder="1" applyAlignment="1">
      <alignment horizontal="center" vertical="top"/>
    </xf>
    <xf numFmtId="0" fontId="11" fillId="9" borderId="14" xfId="2" applyFont="1" applyFill="1" applyBorder="1" applyAlignment="1">
      <alignment horizontal="center" vertical="top"/>
    </xf>
    <xf numFmtId="0" fontId="11" fillId="9" borderId="77" xfId="2" applyFont="1" applyFill="1" applyBorder="1" applyAlignment="1">
      <alignment horizontal="left"/>
    </xf>
    <xf numFmtId="0" fontId="11" fillId="9" borderId="79" xfId="2" applyFont="1" applyFill="1" applyBorder="1" applyAlignment="1">
      <alignment horizontal="center"/>
    </xf>
    <xf numFmtId="0" fontId="11" fillId="9" borderId="17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10" fillId="9" borderId="30" xfId="2" applyFont="1" applyFill="1" applyBorder="1" applyAlignment="1">
      <alignment horizontal="center"/>
    </xf>
    <xf numFmtId="0" fontId="11" fillId="9" borderId="31" xfId="2" applyFont="1" applyFill="1" applyBorder="1"/>
    <xf numFmtId="0" fontId="10" fillId="9" borderId="31" xfId="2" applyFont="1" applyFill="1" applyBorder="1"/>
    <xf numFmtId="0" fontId="10" fillId="9" borderId="32" xfId="2" applyFont="1" applyFill="1" applyBorder="1"/>
    <xf numFmtId="0" fontId="10" fillId="0" borderId="0" xfId="2" applyFont="1"/>
    <xf numFmtId="0" fontId="9" fillId="0" borderId="0" xfId="2" applyFont="1"/>
    <xf numFmtId="0" fontId="10" fillId="9" borderId="50" xfId="2" applyFont="1" applyFill="1" applyBorder="1" applyAlignment="1">
      <alignment horizontal="center"/>
    </xf>
    <xf numFmtId="0" fontId="11" fillId="9" borderId="53" xfId="2" applyFont="1" applyFill="1" applyBorder="1"/>
    <xf numFmtId="0" fontId="10" fillId="9" borderId="53" xfId="2" applyFont="1" applyFill="1" applyBorder="1"/>
    <xf numFmtId="0" fontId="10" fillId="9" borderId="51" xfId="2" applyFont="1" applyFill="1" applyBorder="1"/>
    <xf numFmtId="0" fontId="16" fillId="9" borderId="3" xfId="2" applyFont="1" applyFill="1" applyBorder="1" applyAlignment="1">
      <alignment horizontal="center"/>
    </xf>
    <xf numFmtId="165" fontId="0" fillId="5" borderId="96" xfId="15" applyNumberFormat="1" applyFont="1" applyFill="1" applyBorder="1" applyProtection="1">
      <protection locked="0"/>
    </xf>
    <xf numFmtId="166" fontId="10" fillId="2" borderId="38" xfId="0" applyNumberFormat="1" applyFont="1" applyFill="1" applyBorder="1" applyAlignment="1">
      <alignment horizontal="center" vertical="center"/>
    </xf>
    <xf numFmtId="0" fontId="11" fillId="2" borderId="43" xfId="0" applyFont="1" applyFill="1" applyBorder="1"/>
    <xf numFmtId="0" fontId="10" fillId="2" borderId="43" xfId="0" applyFont="1" applyFill="1" applyBorder="1"/>
    <xf numFmtId="0" fontId="16" fillId="2" borderId="2" xfId="0" applyFont="1" applyFill="1" applyBorder="1" applyAlignment="1">
      <alignment horizontal="center" vertical="center" wrapText="1"/>
    </xf>
    <xf numFmtId="0" fontId="0" fillId="0" borderId="7" xfId="2" applyFont="1" applyBorder="1" applyAlignment="1">
      <alignment horizontal="center"/>
    </xf>
    <xf numFmtId="0" fontId="0" fillId="0" borderId="6" xfId="2" applyFont="1" applyBorder="1" applyAlignment="1">
      <alignment horizontal="center"/>
    </xf>
    <xf numFmtId="0" fontId="0" fillId="0" borderId="20" xfId="2" applyFont="1" applyBorder="1" applyAlignment="1">
      <alignment horizontal="center"/>
    </xf>
    <xf numFmtId="0" fontId="0" fillId="0" borderId="21" xfId="2" applyFont="1" applyBorder="1" applyAlignment="1">
      <alignment horizontal="center"/>
    </xf>
    <xf numFmtId="0" fontId="0" fillId="0" borderId="22" xfId="2" applyFont="1" applyBorder="1"/>
    <xf numFmtId="0" fontId="0" fillId="0" borderId="22" xfId="2" applyFont="1" applyBorder="1" applyAlignment="1">
      <alignment horizontal="center"/>
    </xf>
    <xf numFmtId="0" fontId="0" fillId="0" borderId="23" xfId="2" applyFont="1" applyBorder="1" applyAlignment="1">
      <alignment horizontal="center"/>
    </xf>
    <xf numFmtId="2" fontId="0" fillId="0" borderId="21" xfId="2" applyNumberFormat="1" applyFont="1" applyBorder="1" applyAlignment="1">
      <alignment horizontal="center"/>
    </xf>
    <xf numFmtId="165" fontId="0" fillId="5" borderId="111" xfId="15" applyNumberFormat="1" applyFont="1" applyFill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53" xfId="0" applyFill="1" applyBorder="1"/>
    <xf numFmtId="0" fontId="0" fillId="2" borderId="51" xfId="0" applyFill="1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2" borderId="15" xfId="0" applyFill="1" applyBorder="1" applyAlignment="1">
      <alignment horizontal="center"/>
    </xf>
    <xf numFmtId="166" fontId="0" fillId="0" borderId="80" xfId="0" applyNumberFormat="1" applyBorder="1" applyAlignment="1">
      <alignment horizontal="center" vertical="center"/>
    </xf>
    <xf numFmtId="0" fontId="0" fillId="0" borderId="97" xfId="0" applyBorder="1"/>
    <xf numFmtId="0" fontId="0" fillId="0" borderId="97" xfId="0" applyBorder="1" applyAlignment="1">
      <alignment horizontal="center"/>
    </xf>
    <xf numFmtId="0" fontId="0" fillId="0" borderId="81" xfId="0" applyBorder="1" applyAlignment="1">
      <alignment horizontal="center"/>
    </xf>
    <xf numFmtId="166" fontId="0" fillId="0" borderId="82" xfId="0" applyNumberFormat="1" applyBorder="1" applyAlignment="1">
      <alignment horizontal="center" vertical="center"/>
    </xf>
    <xf numFmtId="0" fontId="0" fillId="0" borderId="83" xfId="0" applyBorder="1" applyAlignment="1">
      <alignment horizontal="center"/>
    </xf>
    <xf numFmtId="166" fontId="0" fillId="0" borderId="103" xfId="0" applyNumberFormat="1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85" xfId="0" applyBorder="1" applyAlignment="1">
      <alignment horizontal="center"/>
    </xf>
    <xf numFmtId="166" fontId="0" fillId="0" borderId="37" xfId="0" applyNumberFormat="1" applyBorder="1" applyAlignment="1">
      <alignment horizontal="center" vertical="center"/>
    </xf>
    <xf numFmtId="0" fontId="0" fillId="0" borderId="52" xfId="0" applyBorder="1"/>
    <xf numFmtId="0" fontId="0" fillId="0" borderId="52" xfId="0" applyBorder="1" applyAlignment="1">
      <alignment horizontal="center"/>
    </xf>
    <xf numFmtId="0" fontId="0" fillId="0" borderId="104" xfId="0" applyBorder="1" applyAlignment="1">
      <alignment horizontal="center"/>
    </xf>
    <xf numFmtId="166" fontId="0" fillId="0" borderId="86" xfId="0" applyNumberFormat="1" applyBorder="1" applyAlignment="1">
      <alignment horizontal="center" vertical="center"/>
    </xf>
    <xf numFmtId="0" fontId="0" fillId="0" borderId="98" xfId="0" applyBorder="1"/>
    <xf numFmtId="0" fontId="0" fillId="0" borderId="98" xfId="0" applyBorder="1" applyAlignment="1">
      <alignment horizontal="center"/>
    </xf>
    <xf numFmtId="0" fontId="0" fillId="0" borderId="87" xfId="0" applyBorder="1" applyAlignment="1">
      <alignment horizontal="center"/>
    </xf>
    <xf numFmtId="166" fontId="0" fillId="0" borderId="0" xfId="0" applyNumberFormat="1"/>
    <xf numFmtId="2" fontId="0" fillId="0" borderId="105" xfId="0" applyNumberFormat="1" applyBorder="1" applyAlignment="1">
      <alignment horizontal="center" vertical="center"/>
    </xf>
    <xf numFmtId="0" fontId="0" fillId="0" borderId="33" xfId="0" applyBorder="1"/>
    <xf numFmtId="0" fontId="0" fillId="0" borderId="33" xfId="0" applyBorder="1" applyAlignment="1">
      <alignment horizontal="center"/>
    </xf>
    <xf numFmtId="0" fontId="0" fillId="0" borderId="106" xfId="0" applyBorder="1" applyAlignment="1">
      <alignment horizontal="center"/>
    </xf>
    <xf numFmtId="2" fontId="0" fillId="0" borderId="86" xfId="0" applyNumberFormat="1" applyBorder="1" applyAlignment="1">
      <alignment horizontal="center" vertical="center"/>
    </xf>
    <xf numFmtId="0" fontId="20" fillId="2" borderId="3" xfId="0" applyFont="1" applyFill="1" applyBorder="1" applyAlignment="1">
      <alignment horizontal="center"/>
    </xf>
    <xf numFmtId="0" fontId="21" fillId="2" borderId="70" xfId="0" applyFont="1" applyFill="1" applyBorder="1" applyAlignment="1">
      <alignment horizontal="center"/>
    </xf>
    <xf numFmtId="0" fontId="11" fillId="6" borderId="30" xfId="28" applyFont="1" applyFill="1" applyBorder="1"/>
    <xf numFmtId="0" fontId="11" fillId="6" borderId="31" xfId="28" applyFont="1" applyFill="1" applyBorder="1"/>
    <xf numFmtId="0" fontId="11" fillId="6" borderId="32" xfId="28" applyFont="1" applyFill="1" applyBorder="1"/>
    <xf numFmtId="0" fontId="0" fillId="0" borderId="89" xfId="0" applyBorder="1" applyAlignment="1">
      <alignment horizontal="center"/>
    </xf>
    <xf numFmtId="0" fontId="0" fillId="0" borderId="90" xfId="0" applyBorder="1"/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5" xfId="0" applyBorder="1"/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/>
    </xf>
    <xf numFmtId="165" fontId="0" fillId="5" borderId="7" xfId="15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5" fontId="0" fillId="5" borderId="18" xfId="15" applyNumberFormat="1" applyFon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80" xfId="0" applyNumberFormat="1" applyBorder="1" applyAlignment="1">
      <alignment horizontal="center"/>
    </xf>
    <xf numFmtId="0" fontId="0" fillId="0" borderId="82" xfId="0" applyBorder="1" applyAlignment="1">
      <alignment horizontal="center"/>
    </xf>
    <xf numFmtId="0" fontId="0" fillId="4" borderId="92" xfId="0" applyFill="1" applyBorder="1"/>
    <xf numFmtId="0" fontId="0" fillId="4" borderId="93" xfId="0" applyFill="1" applyBorder="1"/>
    <xf numFmtId="0" fontId="0" fillId="0" borderId="86" xfId="0" applyBorder="1" applyAlignment="1">
      <alignment horizontal="center"/>
    </xf>
    <xf numFmtId="165" fontId="0" fillId="5" borderId="94" xfId="15" applyNumberFormat="1" applyFont="1" applyFill="1" applyBorder="1" applyProtection="1">
      <protection locked="0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5" fontId="0" fillId="4" borderId="18" xfId="15" applyNumberFormat="1" applyFont="1" applyFill="1" applyBorder="1" applyProtection="1">
      <protection locked="0"/>
    </xf>
    <xf numFmtId="165" fontId="0" fillId="4" borderId="19" xfId="15" applyNumberFormat="1" applyFont="1" applyFill="1" applyBorder="1" applyProtection="1">
      <protection locked="0"/>
    </xf>
    <xf numFmtId="0" fontId="0" fillId="0" borderId="58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0" fillId="4" borderId="7" xfId="15" applyNumberFormat="1" applyFont="1" applyFill="1" applyBorder="1" applyProtection="1">
      <protection locked="0"/>
    </xf>
    <xf numFmtId="165" fontId="0" fillId="4" borderId="20" xfId="15" applyNumberFormat="1" applyFont="1" applyFill="1" applyBorder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0" fillId="4" borderId="21" xfId="15" applyNumberFormat="1" applyFont="1" applyFill="1" applyBorder="1" applyProtection="1">
      <protection locked="0"/>
    </xf>
    <xf numFmtId="165" fontId="0" fillId="4" borderId="23" xfId="15" applyNumberFormat="1" applyFont="1" applyFill="1" applyBorder="1" applyProtection="1">
      <protection locked="0"/>
    </xf>
    <xf numFmtId="0" fontId="0" fillId="0" borderId="54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65" fontId="0" fillId="0" borderId="0" xfId="19" applyNumberFormat="1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2" fontId="0" fillId="0" borderId="89" xfId="0" applyNumberForma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2" fontId="0" fillId="0" borderId="92" xfId="0" applyNumberForma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2" fontId="0" fillId="0" borderId="94" xfId="0" applyNumberFormat="1" applyBorder="1" applyAlignment="1">
      <alignment horizontal="center" vertical="center"/>
    </xf>
    <xf numFmtId="0" fontId="0" fillId="0" borderId="95" xfId="0" applyBorder="1" applyAlignment="1">
      <alignment vertical="center"/>
    </xf>
    <xf numFmtId="0" fontId="0" fillId="0" borderId="95" xfId="0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5" fontId="0" fillId="5" borderId="24" xfId="15" applyNumberFormat="1" applyFont="1" applyFill="1" applyBorder="1" applyProtection="1">
      <protection locked="0"/>
    </xf>
    <xf numFmtId="165" fontId="0" fillId="4" borderId="26" xfId="15" applyNumberFormat="1" applyFont="1" applyFill="1" applyBorder="1" applyProtection="1">
      <protection locked="0"/>
    </xf>
    <xf numFmtId="2" fontId="0" fillId="0" borderId="18" xfId="0" applyNumberFormat="1" applyBorder="1" applyAlignment="1">
      <alignment horizontal="center" vertical="center"/>
    </xf>
    <xf numFmtId="0" fontId="0" fillId="0" borderId="54" xfId="0" applyBorder="1" applyAlignment="1">
      <alignment wrapText="1"/>
    </xf>
    <xf numFmtId="165" fontId="0" fillId="3" borderId="18" xfId="15" applyNumberFormat="1" applyFont="1" applyFill="1" applyBorder="1" applyProtection="1">
      <protection locked="0"/>
    </xf>
    <xf numFmtId="165" fontId="0" fillId="3" borderId="19" xfId="15" applyNumberFormat="1" applyFont="1" applyFill="1" applyBorder="1" applyProtection="1">
      <protection locked="0"/>
    </xf>
    <xf numFmtId="2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 vertical="center"/>
    </xf>
    <xf numFmtId="165" fontId="0" fillId="3" borderId="26" xfId="15" applyNumberFormat="1" applyFont="1" applyFill="1" applyBorder="1" applyProtection="1">
      <protection locked="0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0" fillId="0" borderId="0" xfId="15" applyNumberFormat="1" applyFont="1" applyProtection="1">
      <protection locked="0"/>
    </xf>
    <xf numFmtId="165" fontId="0" fillId="3" borderId="7" xfId="15" applyNumberFormat="1" applyFont="1" applyFill="1" applyBorder="1" applyProtection="1">
      <protection locked="0"/>
    </xf>
    <xf numFmtId="165" fontId="0" fillId="3" borderId="20" xfId="15" applyNumberFormat="1" applyFont="1" applyFill="1" applyBorder="1" applyProtection="1">
      <protection locked="0"/>
    </xf>
    <xf numFmtId="165" fontId="0" fillId="0" borderId="0" xfId="15" applyNumberFormat="1" applyFont="1" applyAlignment="1">
      <alignment wrapText="1"/>
    </xf>
    <xf numFmtId="9" fontId="0" fillId="5" borderId="7" xfId="15" applyNumberFormat="1" applyFont="1" applyFill="1" applyBorder="1" applyProtection="1">
      <protection locked="0"/>
    </xf>
    <xf numFmtId="9" fontId="0" fillId="5" borderId="21" xfId="15" applyNumberFormat="1" applyFont="1" applyFill="1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165" fontId="0" fillId="3" borderId="58" xfId="15" applyNumberFormat="1" applyFont="1" applyFill="1" applyBorder="1" applyProtection="1">
      <protection locked="0"/>
    </xf>
    <xf numFmtId="165" fontId="0" fillId="0" borderId="0" xfId="15" applyNumberFormat="1" applyFont="1" applyFill="1" applyBorder="1" applyProtection="1">
      <protection locked="0"/>
    </xf>
    <xf numFmtId="165" fontId="0" fillId="4" borderId="80" xfId="15" applyNumberFormat="1" applyFont="1" applyFill="1" applyBorder="1" applyProtection="1">
      <protection locked="0"/>
    </xf>
    <xf numFmtId="165" fontId="0" fillId="4" borderId="81" xfId="15" applyNumberFormat="1" applyFont="1" applyFill="1" applyBorder="1" applyProtection="1">
      <protection locked="0"/>
    </xf>
    <xf numFmtId="165" fontId="0" fillId="3" borderId="86" xfId="15" applyNumberFormat="1" applyFont="1" applyFill="1" applyBorder="1" applyProtection="1">
      <protection locked="0"/>
    </xf>
    <xf numFmtId="165" fontId="0" fillId="3" borderId="87" xfId="15" applyNumberFormat="1" applyFont="1" applyFill="1" applyBorder="1" applyProtection="1">
      <protection locked="0"/>
    </xf>
    <xf numFmtId="0" fontId="0" fillId="0" borderId="0" xfId="2" applyFont="1"/>
    <xf numFmtId="0" fontId="0" fillId="9" borderId="53" xfId="2" applyFont="1" applyFill="1" applyBorder="1"/>
    <xf numFmtId="0" fontId="0" fillId="9" borderId="51" xfId="2" applyFont="1" applyFill="1" applyBorder="1"/>
    <xf numFmtId="0" fontId="0" fillId="9" borderId="2" xfId="2" applyFont="1" applyFill="1" applyBorder="1"/>
    <xf numFmtId="0" fontId="0" fillId="9" borderId="1" xfId="2" applyFont="1" applyFill="1" applyBorder="1"/>
    <xf numFmtId="0" fontId="0" fillId="9" borderId="78" xfId="2" applyFont="1" applyFill="1" applyBorder="1" applyAlignment="1">
      <alignment horizontal="center"/>
    </xf>
    <xf numFmtId="0" fontId="0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0" fillId="0" borderId="6" xfId="7" applyFont="1" applyBorder="1"/>
    <xf numFmtId="164" fontId="0" fillId="0" borderId="0" xfId="0" applyNumberFormat="1"/>
    <xf numFmtId="0" fontId="0" fillId="0" borderId="18" xfId="2" applyFont="1" applyBorder="1" applyAlignment="1">
      <alignment horizontal="center"/>
    </xf>
    <xf numFmtId="0" fontId="0" fillId="0" borderId="52" xfId="2" applyFont="1" applyBorder="1"/>
    <xf numFmtId="0" fontId="0" fillId="0" borderId="52" xfId="2" applyFont="1" applyBorder="1" applyAlignment="1">
      <alignment horizontal="center"/>
    </xf>
    <xf numFmtId="0" fontId="0" fillId="0" borderId="19" xfId="2" applyFont="1" applyBorder="1" applyAlignment="1">
      <alignment horizontal="center"/>
    </xf>
    <xf numFmtId="0" fontId="0" fillId="0" borderId="6" xfId="2" applyFont="1" applyBorder="1"/>
    <xf numFmtId="0" fontId="0" fillId="0" borderId="58" xfId="2" applyFont="1" applyBorder="1" applyAlignment="1">
      <alignment horizontal="center"/>
    </xf>
    <xf numFmtId="0" fontId="0" fillId="0" borderId="27" xfId="2" applyFont="1" applyBorder="1"/>
    <xf numFmtId="0" fontId="0" fillId="0" borderId="27" xfId="2" applyFont="1" applyBorder="1" applyAlignment="1">
      <alignment horizontal="center"/>
    </xf>
    <xf numFmtId="0" fontId="0" fillId="0" borderId="59" xfId="2" applyFont="1" applyBorder="1" applyAlignment="1">
      <alignment horizontal="center"/>
    </xf>
    <xf numFmtId="2" fontId="0" fillId="0" borderId="34" xfId="2" applyNumberFormat="1" applyFont="1" applyBorder="1" applyAlignment="1">
      <alignment horizontal="center"/>
    </xf>
    <xf numFmtId="0" fontId="0" fillId="0" borderId="33" xfId="2" applyFont="1" applyBorder="1"/>
    <xf numFmtId="0" fontId="0" fillId="0" borderId="33" xfId="2" applyFont="1" applyBorder="1" applyAlignment="1">
      <alignment horizontal="center"/>
    </xf>
    <xf numFmtId="0" fontId="0" fillId="0" borderId="49" xfId="2" applyFont="1" applyBorder="1" applyAlignment="1">
      <alignment horizontal="center"/>
    </xf>
    <xf numFmtId="2" fontId="0" fillId="0" borderId="7" xfId="2" applyNumberFormat="1" applyFont="1" applyBorder="1" applyAlignment="1">
      <alignment horizontal="center"/>
    </xf>
    <xf numFmtId="2" fontId="0" fillId="0" borderId="58" xfId="2" applyNumberFormat="1" applyFont="1" applyBorder="1" applyAlignment="1">
      <alignment horizontal="center"/>
    </xf>
    <xf numFmtId="0" fontId="0" fillId="0" borderId="34" xfId="2" applyFont="1" applyBorder="1" applyAlignment="1">
      <alignment horizontal="center"/>
    </xf>
    <xf numFmtId="0" fontId="0" fillId="0" borderId="5" xfId="2" applyFont="1" applyBorder="1"/>
    <xf numFmtId="0" fontId="10" fillId="0" borderId="5" xfId="2" applyFont="1" applyBorder="1"/>
    <xf numFmtId="2" fontId="0" fillId="0" borderId="117" xfId="0" applyNumberFormat="1" applyBorder="1" applyAlignment="1">
      <alignment horizontal="center" vertical="center"/>
    </xf>
    <xf numFmtId="0" fontId="0" fillId="0" borderId="118" xfId="0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113" xfId="0" applyBorder="1"/>
    <xf numFmtId="0" fontId="0" fillId="0" borderId="113" xfId="0" applyBorder="1" applyAlignment="1">
      <alignment horizontal="center"/>
    </xf>
    <xf numFmtId="0" fontId="0" fillId="0" borderId="88" xfId="0" applyBorder="1" applyAlignment="1">
      <alignment horizontal="center"/>
    </xf>
    <xf numFmtId="2" fontId="0" fillId="3" borderId="24" xfId="15" applyNumberFormat="1" applyFont="1" applyFill="1" applyBorder="1" applyProtection="1">
      <protection locked="0"/>
    </xf>
    <xf numFmtId="0" fontId="0" fillId="0" borderId="0" xfId="0" quotePrefix="1"/>
    <xf numFmtId="165" fontId="0" fillId="3" borderId="21" xfId="15" applyNumberFormat="1" applyFont="1" applyFill="1" applyBorder="1" applyProtection="1">
      <protection locked="0"/>
    </xf>
    <xf numFmtId="165" fontId="0" fillId="5" borderId="55" xfId="15" applyNumberFormat="1" applyFont="1" applyFill="1" applyBorder="1" applyProtection="1">
      <protection locked="0"/>
    </xf>
    <xf numFmtId="165" fontId="0" fillId="5" borderId="66" xfId="15" applyNumberFormat="1" applyFont="1" applyFill="1" applyBorder="1" applyProtection="1">
      <protection locked="0"/>
    </xf>
    <xf numFmtId="165" fontId="0" fillId="5" borderId="121" xfId="15" applyNumberFormat="1" applyFont="1" applyFill="1" applyBorder="1" applyProtection="1">
      <protection locked="0"/>
    </xf>
    <xf numFmtId="0" fontId="19" fillId="9" borderId="88" xfId="2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126" xfId="2" applyFont="1" applyBorder="1" applyAlignment="1">
      <alignment horizontal="left" vertical="center"/>
    </xf>
    <xf numFmtId="0" fontId="0" fillId="0" borderId="126" xfId="2" applyFont="1" applyBorder="1"/>
    <xf numFmtId="0" fontId="14" fillId="0" borderId="126" xfId="0" applyFont="1" applyBorder="1"/>
    <xf numFmtId="0" fontId="0" fillId="0" borderId="126" xfId="0" applyBorder="1"/>
    <xf numFmtId="0" fontId="13" fillId="0" borderId="126" xfId="0" applyFont="1" applyBorder="1"/>
    <xf numFmtId="0" fontId="13" fillId="0" borderId="126" xfId="0" applyFont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top"/>
    </xf>
    <xf numFmtId="0" fontId="11" fillId="2" borderId="54" xfId="0" applyFont="1" applyFill="1" applyBorder="1" applyAlignment="1">
      <alignment horizontal="center"/>
    </xf>
    <xf numFmtId="0" fontId="11" fillId="2" borderId="127" xfId="0" applyFont="1" applyFill="1" applyBorder="1" applyAlignment="1">
      <alignment horizontal="center" vertical="top"/>
    </xf>
    <xf numFmtId="0" fontId="11" fillId="2" borderId="5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54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/>
    </xf>
    <xf numFmtId="165" fontId="0" fillId="3" borderId="19" xfId="15" applyNumberFormat="1" applyFont="1" applyFill="1" applyBorder="1" applyAlignment="1" applyProtection="1">
      <alignment horizontal="center"/>
      <protection locked="0"/>
    </xf>
    <xf numFmtId="165" fontId="0" fillId="3" borderId="20" xfId="15" applyNumberFormat="1" applyFont="1" applyFill="1" applyBorder="1" applyAlignment="1" applyProtection="1">
      <alignment horizontal="center"/>
      <protection locked="0"/>
    </xf>
    <xf numFmtId="165" fontId="0" fillId="3" borderId="23" xfId="15" applyNumberFormat="1" applyFont="1" applyFill="1" applyBorder="1" applyAlignment="1" applyProtection="1">
      <alignment horizontal="center"/>
      <protection locked="0"/>
    </xf>
    <xf numFmtId="165" fontId="0" fillId="3" borderId="124" xfId="15" applyNumberFormat="1" applyFont="1" applyFill="1" applyBorder="1" applyAlignment="1" applyProtection="1">
      <alignment horizontal="center"/>
      <protection locked="0"/>
    </xf>
    <xf numFmtId="165" fontId="0" fillId="3" borderId="36" xfId="15" applyNumberFormat="1" applyFont="1" applyFill="1" applyBorder="1" applyAlignment="1" applyProtection="1">
      <alignment horizontal="center"/>
      <protection locked="0"/>
    </xf>
    <xf numFmtId="165" fontId="0" fillId="3" borderId="125" xfId="15" applyNumberFormat="1" applyFont="1" applyFill="1" applyBorder="1" applyAlignment="1" applyProtection="1">
      <alignment horizontal="center"/>
      <protection locked="0"/>
    </xf>
    <xf numFmtId="165" fontId="0" fillId="3" borderId="35" xfId="15" applyNumberFormat="1" applyFont="1" applyFill="1" applyBorder="1" applyAlignment="1" applyProtection="1">
      <alignment horizontal="center"/>
      <protection locked="0"/>
    </xf>
    <xf numFmtId="0" fontId="0" fillId="0" borderId="50" xfId="0" applyBorder="1"/>
    <xf numFmtId="165" fontId="0" fillId="3" borderId="129" xfId="15" applyNumberFormat="1" applyFont="1" applyFill="1" applyBorder="1" applyAlignment="1" applyProtection="1">
      <alignment horizontal="center"/>
      <protection locked="0"/>
    </xf>
    <xf numFmtId="0" fontId="0" fillId="0" borderId="3" xfId="0" applyBorder="1"/>
    <xf numFmtId="0" fontId="10" fillId="0" borderId="0" xfId="0" applyFont="1" applyAlignment="1">
      <alignment horizontal="center"/>
    </xf>
    <xf numFmtId="0" fontId="16" fillId="0" borderId="130" xfId="0" applyFont="1" applyBorder="1"/>
    <xf numFmtId="0" fontId="0" fillId="4" borderId="81" xfId="0" applyFill="1" applyBorder="1" applyAlignment="1">
      <alignment horizontal="center"/>
    </xf>
    <xf numFmtId="0" fontId="0" fillId="4" borderId="83" xfId="0" applyFill="1" applyBorder="1" applyAlignment="1">
      <alignment horizontal="center"/>
    </xf>
    <xf numFmtId="0" fontId="0" fillId="4" borderId="8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126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0" fillId="8" borderId="81" xfId="2" applyFont="1" applyFill="1" applyBorder="1" applyAlignment="1">
      <alignment horizontal="center"/>
    </xf>
    <xf numFmtId="0" fontId="0" fillId="8" borderId="83" xfId="2" applyFont="1" applyFill="1" applyBorder="1" applyAlignment="1">
      <alignment horizontal="center"/>
    </xf>
    <xf numFmtId="0" fontId="0" fillId="8" borderId="85" xfId="2" applyFont="1" applyFill="1" applyBorder="1" applyAlignment="1">
      <alignment horizontal="center"/>
    </xf>
    <xf numFmtId="0" fontId="0" fillId="8" borderId="87" xfId="2" applyFont="1" applyFill="1" applyBorder="1" applyAlignment="1">
      <alignment horizontal="center"/>
    </xf>
    <xf numFmtId="0" fontId="0" fillId="8" borderId="19" xfId="2" applyFont="1" applyFill="1" applyBorder="1" applyAlignment="1">
      <alignment horizontal="center"/>
    </xf>
    <xf numFmtId="0" fontId="0" fillId="8" borderId="20" xfId="2" applyFont="1" applyFill="1" applyBorder="1" applyAlignment="1">
      <alignment horizontal="center"/>
    </xf>
    <xf numFmtId="0" fontId="0" fillId="8" borderId="59" xfId="2" applyFont="1" applyFill="1" applyBorder="1" applyAlignment="1">
      <alignment horizontal="center"/>
    </xf>
    <xf numFmtId="0" fontId="0" fillId="8" borderId="23" xfId="2" applyFont="1" applyFill="1" applyBorder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2" applyFont="1" applyAlignment="1" applyProtection="1">
      <alignment horizontal="center"/>
      <protection locked="0"/>
    </xf>
    <xf numFmtId="0" fontId="0" fillId="0" borderId="61" xfId="0" applyBorder="1" applyAlignment="1">
      <alignment horizont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/>
    </xf>
    <xf numFmtId="2" fontId="0" fillId="0" borderId="133" xfId="0" applyNumberFormat="1" applyBorder="1" applyAlignment="1">
      <alignment horizontal="center" vertical="center"/>
    </xf>
    <xf numFmtId="2" fontId="0" fillId="0" borderId="134" xfId="0" applyNumberFormat="1" applyBorder="1" applyAlignment="1">
      <alignment horizontal="center" vertical="center"/>
    </xf>
    <xf numFmtId="0" fontId="0" fillId="0" borderId="135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/>
    </xf>
    <xf numFmtId="0" fontId="22" fillId="0" borderId="0" xfId="0" quotePrefix="1" applyFont="1"/>
    <xf numFmtId="0" fontId="0" fillId="0" borderId="62" xfId="0" applyBorder="1" applyAlignment="1">
      <alignment horizontal="center" vertical="center"/>
    </xf>
    <xf numFmtId="0" fontId="0" fillId="0" borderId="128" xfId="0" applyBorder="1"/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55" xfId="0" applyBorder="1" applyAlignment="1">
      <alignment horizontal="center" vertical="center"/>
    </xf>
    <xf numFmtId="0" fontId="0" fillId="0" borderId="42" xfId="0" applyBorder="1"/>
    <xf numFmtId="0" fontId="0" fillId="0" borderId="56" xfId="0" applyBorder="1" applyAlignment="1">
      <alignment horizontal="center"/>
    </xf>
    <xf numFmtId="164" fontId="0" fillId="3" borderId="6" xfId="0" applyNumberFormat="1" applyFill="1" applyBorder="1" applyAlignment="1" applyProtection="1">
      <alignment horizontal="center"/>
      <protection locked="0"/>
    </xf>
    <xf numFmtId="164" fontId="0" fillId="3" borderId="20" xfId="0" applyNumberFormat="1" applyFill="1" applyBorder="1" applyAlignment="1" applyProtection="1">
      <alignment horizontal="center"/>
      <protection locked="0"/>
    </xf>
    <xf numFmtId="0" fontId="0" fillId="0" borderId="60" xfId="0" applyBorder="1"/>
    <xf numFmtId="0" fontId="0" fillId="0" borderId="6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40" xfId="0" applyBorder="1"/>
    <xf numFmtId="0" fontId="0" fillId="0" borderId="39" xfId="0" applyBorder="1" applyAlignment="1">
      <alignment horizontal="center"/>
    </xf>
    <xf numFmtId="164" fontId="0" fillId="3" borderId="83" xfId="0" applyNumberFormat="1" applyFill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0" fillId="3" borderId="98" xfId="0" applyNumberFormat="1" applyFill="1" applyBorder="1" applyAlignment="1" applyProtection="1">
      <alignment horizontal="center"/>
      <protection locked="0"/>
    </xf>
    <xf numFmtId="164" fontId="0" fillId="3" borderId="22" xfId="0" applyNumberFormat="1" applyFill="1" applyBorder="1" applyAlignment="1" applyProtection="1">
      <alignment horizontal="center"/>
      <protection locked="0"/>
    </xf>
    <xf numFmtId="164" fontId="0" fillId="3" borderId="19" xfId="0" applyNumberFormat="1" applyFill="1" applyBorder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64" fontId="0" fillId="3" borderId="23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6" fontId="0" fillId="0" borderId="5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0" fillId="8" borderId="63" xfId="0" applyFill="1" applyBorder="1" applyAlignment="1">
      <alignment horizontal="center"/>
    </xf>
    <xf numFmtId="0" fontId="0" fillId="8" borderId="65" xfId="0" applyFill="1" applyBorder="1" applyAlignment="1">
      <alignment horizontal="center"/>
    </xf>
    <xf numFmtId="166" fontId="0" fillId="0" borderId="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56" xfId="0" applyFill="1" applyBorder="1" applyAlignment="1">
      <alignment horizontal="center"/>
    </xf>
    <xf numFmtId="164" fontId="0" fillId="0" borderId="59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8" borderId="113" xfId="0" applyFill="1" applyBorder="1" applyAlignment="1">
      <alignment horizontal="center"/>
    </xf>
    <xf numFmtId="0" fontId="0" fillId="8" borderId="88" xfId="0" applyFill="1" applyBorder="1" applyAlignment="1">
      <alignment horizontal="center"/>
    </xf>
    <xf numFmtId="0" fontId="10" fillId="2" borderId="50" xfId="0" applyFont="1" applyFill="1" applyBorder="1" applyAlignment="1">
      <alignment horizontal="left" vertical="center"/>
    </xf>
    <xf numFmtId="2" fontId="0" fillId="0" borderId="18" xfId="0" applyNumberFormat="1" applyBorder="1" applyAlignment="1">
      <alignment horizontal="center"/>
    </xf>
    <xf numFmtId="164" fontId="0" fillId="3" borderId="52" xfId="0" applyNumberFormat="1" applyFill="1" applyBorder="1" applyAlignment="1" applyProtection="1">
      <alignment horizontal="center"/>
      <protection locked="0"/>
    </xf>
    <xf numFmtId="0" fontId="0" fillId="8" borderId="52" xfId="0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0" borderId="48" xfId="0" applyBorder="1" applyAlignment="1">
      <alignment horizontal="center"/>
    </xf>
    <xf numFmtId="164" fontId="0" fillId="3" borderId="97" xfId="0" applyNumberFormat="1" applyFill="1" applyBorder="1" applyAlignment="1" applyProtection="1">
      <alignment horizontal="center"/>
      <protection locked="0"/>
    </xf>
    <xf numFmtId="164" fontId="0" fillId="3" borderId="81" xfId="0" applyNumberFormat="1" applyFill="1" applyBorder="1" applyAlignment="1" applyProtection="1">
      <alignment horizontal="center"/>
      <protection locked="0"/>
    </xf>
    <xf numFmtId="164" fontId="0" fillId="3" borderId="18" xfId="0" applyNumberFormat="1" applyFill="1" applyBorder="1" applyProtection="1">
      <protection locked="0"/>
    </xf>
    <xf numFmtId="164" fontId="0" fillId="3" borderId="87" xfId="0" applyNumberFormat="1" applyFill="1" applyBorder="1" applyAlignment="1" applyProtection="1">
      <alignment horizontal="center"/>
      <protection locked="0"/>
    </xf>
    <xf numFmtId="0" fontId="0" fillId="0" borderId="119" xfId="0" applyBorder="1" applyAlignment="1">
      <alignment horizontal="center" vertical="center"/>
    </xf>
    <xf numFmtId="0" fontId="0" fillId="0" borderId="120" xfId="0" applyBorder="1"/>
    <xf numFmtId="0" fontId="0" fillId="0" borderId="120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3" borderId="108" xfId="0" applyNumberFormat="1" applyFill="1" applyBorder="1" applyAlignment="1" applyProtection="1">
      <alignment horizontal="center"/>
      <protection locked="0"/>
    </xf>
    <xf numFmtId="164" fontId="0" fillId="3" borderId="109" xfId="0" applyNumberFormat="1" applyFill="1" applyBorder="1" applyAlignment="1" applyProtection="1">
      <alignment horizontal="center"/>
      <protection locked="0"/>
    </xf>
    <xf numFmtId="164" fontId="0" fillId="3" borderId="26" xfId="0" applyNumberFormat="1" applyFill="1" applyBorder="1" applyAlignment="1" applyProtection="1">
      <alignment horizontal="center"/>
      <protection locked="0"/>
    </xf>
    <xf numFmtId="2" fontId="0" fillId="0" borderId="58" xfId="0" applyNumberFormat="1" applyBorder="1" applyAlignment="1">
      <alignment horizontal="center" vertical="center"/>
    </xf>
    <xf numFmtId="164" fontId="0" fillId="3" borderId="27" xfId="0" applyNumberFormat="1" applyFill="1" applyBorder="1" applyAlignment="1" applyProtection="1">
      <alignment horizontal="center"/>
      <protection locked="0"/>
    </xf>
    <xf numFmtId="164" fontId="0" fillId="3" borderId="85" xfId="0" applyNumberFormat="1" applyFill="1" applyBorder="1" applyAlignment="1" applyProtection="1">
      <alignment horizontal="center"/>
      <protection locked="0"/>
    </xf>
    <xf numFmtId="164" fontId="0" fillId="3" borderId="59" xfId="0" applyNumberForma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>
      <alignment horizontal="left" vertical="center"/>
    </xf>
    <xf numFmtId="0" fontId="11" fillId="2" borderId="10" xfId="0" applyFon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2" fontId="0" fillId="0" borderId="7" xfId="0" applyNumberFormat="1" applyBorder="1" applyAlignment="1">
      <alignment horizontal="center"/>
    </xf>
    <xf numFmtId="3" fontId="0" fillId="8" borderId="80" xfId="2" applyNumberFormat="1" applyFont="1" applyFill="1" applyBorder="1"/>
    <xf numFmtId="3" fontId="0" fillId="8" borderId="82" xfId="2" applyNumberFormat="1" applyFont="1" applyFill="1" applyBorder="1"/>
    <xf numFmtId="3" fontId="0" fillId="8" borderId="84" xfId="2" applyNumberFormat="1" applyFont="1" applyFill="1" applyBorder="1"/>
    <xf numFmtId="3" fontId="0" fillId="10" borderId="86" xfId="2" applyNumberFormat="1" applyFont="1" applyFill="1" applyBorder="1"/>
    <xf numFmtId="3" fontId="0" fillId="8" borderId="18" xfId="2" applyNumberFormat="1" applyFont="1" applyFill="1" applyBorder="1"/>
    <xf numFmtId="3" fontId="0" fillId="8" borderId="7" xfId="2" applyNumberFormat="1" applyFont="1" applyFill="1" applyBorder="1"/>
    <xf numFmtId="3" fontId="0" fillId="8" borderId="58" xfId="2" applyNumberFormat="1" applyFont="1" applyFill="1" applyBorder="1"/>
    <xf numFmtId="3" fontId="0" fillId="10" borderId="58" xfId="2" applyNumberFormat="1" applyFont="1" applyFill="1" applyBorder="1"/>
    <xf numFmtId="3" fontId="0" fillId="8" borderId="21" xfId="2" applyNumberFormat="1" applyFont="1" applyFill="1" applyBorder="1"/>
    <xf numFmtId="3" fontId="0" fillId="10" borderId="21" xfId="2" applyNumberFormat="1" applyFont="1" applyFill="1" applyBorder="1"/>
    <xf numFmtId="3" fontId="0" fillId="10" borderId="18" xfId="2" applyNumberFormat="1" applyFont="1" applyFill="1" applyBorder="1"/>
    <xf numFmtId="3" fontId="0" fillId="10" borderId="7" xfId="2" applyNumberFormat="1" applyFont="1" applyFill="1" applyBorder="1"/>
    <xf numFmtId="167" fontId="0" fillId="5" borderId="80" xfId="15" applyNumberFormat="1" applyFont="1" applyFill="1" applyBorder="1" applyProtection="1">
      <protection locked="0"/>
    </xf>
    <xf numFmtId="167" fontId="0" fillId="5" borderId="97" xfId="15" applyNumberFormat="1" applyFont="1" applyFill="1" applyBorder="1" applyProtection="1">
      <protection locked="0"/>
    </xf>
    <xf numFmtId="167" fontId="0" fillId="5" borderId="100" xfId="15" applyNumberFormat="1" applyFont="1" applyFill="1" applyBorder="1" applyProtection="1">
      <protection locked="0"/>
    </xf>
    <xf numFmtId="167" fontId="0" fillId="5" borderId="52" xfId="15" applyNumberFormat="1" applyFont="1" applyFill="1" applyBorder="1" applyProtection="1">
      <protection locked="0"/>
    </xf>
    <xf numFmtId="167" fontId="0" fillId="0" borderId="0" xfId="0" applyNumberFormat="1"/>
    <xf numFmtId="167" fontId="0" fillId="0" borderId="0" xfId="0" applyNumberFormat="1" applyAlignment="1" applyProtection="1">
      <alignment horizontal="center"/>
      <protection locked="0"/>
    </xf>
    <xf numFmtId="167" fontId="0" fillId="0" borderId="0" xfId="0" applyNumberFormat="1" applyAlignment="1">
      <alignment horizontal="center"/>
    </xf>
    <xf numFmtId="167" fontId="0" fillId="3" borderId="82" xfId="0" applyNumberFormat="1" applyFill="1" applyBorder="1" applyProtection="1">
      <protection locked="0"/>
    </xf>
    <xf numFmtId="167" fontId="0" fillId="3" borderId="6" xfId="0" applyNumberFormat="1" applyFill="1" applyBorder="1" applyProtection="1">
      <protection locked="0"/>
    </xf>
    <xf numFmtId="167" fontId="0" fillId="5" borderId="101" xfId="15" applyNumberFormat="1" applyFont="1" applyFill="1" applyBorder="1" applyProtection="1">
      <protection locked="0"/>
    </xf>
    <xf numFmtId="167" fontId="0" fillId="5" borderId="102" xfId="15" applyNumberFormat="1" applyFont="1" applyFill="1" applyBorder="1" applyProtection="1">
      <protection locked="0"/>
    </xf>
    <xf numFmtId="167" fontId="0" fillId="3" borderId="7" xfId="0" applyNumberFormat="1" applyFill="1" applyBorder="1" applyProtection="1">
      <protection locked="0"/>
    </xf>
    <xf numFmtId="167" fontId="0" fillId="0" borderId="0" xfId="0" applyNumberFormat="1" applyProtection="1">
      <protection locked="0"/>
    </xf>
    <xf numFmtId="167" fontId="0" fillId="3" borderId="86" xfId="0" applyNumberFormat="1" applyFill="1" applyBorder="1" applyProtection="1">
      <protection locked="0"/>
    </xf>
    <xf numFmtId="167" fontId="0" fillId="3" borderId="98" xfId="0" applyNumberFormat="1" applyFill="1" applyBorder="1" applyProtection="1">
      <protection locked="0"/>
    </xf>
    <xf numFmtId="167" fontId="0" fillId="3" borderId="21" xfId="0" applyNumberFormat="1" applyFill="1" applyBorder="1" applyProtection="1">
      <protection locked="0"/>
    </xf>
    <xf numFmtId="167" fontId="0" fillId="3" borderId="67" xfId="0" applyNumberFormat="1" applyFill="1" applyBorder="1" applyProtection="1">
      <protection locked="0"/>
    </xf>
    <xf numFmtId="167" fontId="0" fillId="5" borderId="111" xfId="15" applyNumberFormat="1" applyFont="1" applyFill="1" applyBorder="1" applyProtection="1">
      <protection locked="0"/>
    </xf>
    <xf numFmtId="0" fontId="0" fillId="3" borderId="97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8" xfId="0" applyFill="1" applyBorder="1" applyAlignment="1" applyProtection="1">
      <alignment horizontal="center"/>
      <protection locked="0"/>
    </xf>
    <xf numFmtId="0" fontId="0" fillId="3" borderId="99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3" borderId="83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8" borderId="115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116" xfId="0" applyFill="1" applyBorder="1" applyAlignment="1">
      <alignment horizontal="center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167" fontId="0" fillId="8" borderId="62" xfId="0" applyNumberFormat="1" applyFill="1" applyBorder="1"/>
    <xf numFmtId="167" fontId="0" fillId="8" borderId="55" xfId="0" applyNumberFormat="1" applyFill="1" applyBorder="1"/>
    <xf numFmtId="167" fontId="0" fillId="8" borderId="66" xfId="0" applyNumberFormat="1" applyFill="1" applyBorder="1"/>
    <xf numFmtId="167" fontId="0" fillId="8" borderId="63" xfId="0" applyNumberFormat="1" applyFill="1" applyBorder="1"/>
    <xf numFmtId="167" fontId="0" fillId="8" borderId="8" xfId="0" applyNumberFormat="1" applyFill="1" applyBorder="1"/>
    <xf numFmtId="167" fontId="0" fillId="8" borderId="113" xfId="0" applyNumberFormat="1" applyFill="1" applyBorder="1"/>
    <xf numFmtId="167" fontId="0" fillId="5" borderId="112" xfId="15" applyNumberFormat="1" applyFont="1" applyFill="1" applyBorder="1" applyProtection="1">
      <protection locked="0"/>
    </xf>
    <xf numFmtId="167" fontId="0" fillId="5" borderId="114" xfId="15" applyNumberFormat="1" applyFont="1" applyFill="1" applyBorder="1" applyProtection="1">
      <protection locked="0"/>
    </xf>
    <xf numFmtId="167" fontId="0" fillId="3" borderId="22" xfId="0" applyNumberFormat="1" applyFill="1" applyBorder="1" applyProtection="1">
      <protection locked="0"/>
    </xf>
    <xf numFmtId="167" fontId="0" fillId="5" borderId="22" xfId="15" applyNumberFormat="1" applyFont="1" applyFill="1" applyBorder="1" applyProtection="1">
      <protection locked="0"/>
    </xf>
    <xf numFmtId="167" fontId="0" fillId="3" borderId="80" xfId="0" applyNumberFormat="1" applyFill="1" applyBorder="1" applyProtection="1">
      <protection locked="0"/>
    </xf>
    <xf numFmtId="167" fontId="0" fillId="5" borderId="86" xfId="15" applyNumberFormat="1" applyFont="1" applyFill="1" applyBorder="1" applyProtection="1">
      <protection locked="0"/>
    </xf>
    <xf numFmtId="167" fontId="0" fillId="3" borderId="97" xfId="0" applyNumberFormat="1" applyFill="1" applyBorder="1" applyProtection="1">
      <protection locked="0"/>
    </xf>
    <xf numFmtId="167" fontId="0" fillId="5" borderId="98" xfId="15" applyNumberFormat="1" applyFont="1" applyFill="1" applyBorder="1" applyProtection="1">
      <protection locked="0"/>
    </xf>
    <xf numFmtId="167" fontId="0" fillId="3" borderId="18" xfId="0" applyNumberFormat="1" applyFill="1" applyBorder="1" applyProtection="1">
      <protection locked="0"/>
    </xf>
    <xf numFmtId="167" fontId="0" fillId="5" borderId="21" xfId="15" applyNumberFormat="1" applyFont="1" applyFill="1" applyBorder="1" applyProtection="1">
      <protection locked="0"/>
    </xf>
    <xf numFmtId="167" fontId="0" fillId="3" borderId="107" xfId="0" applyNumberFormat="1" applyFill="1" applyBorder="1" applyProtection="1">
      <protection locked="0"/>
    </xf>
    <xf numFmtId="167" fontId="0" fillId="3" borderId="108" xfId="0" applyNumberFormat="1" applyFill="1" applyBorder="1" applyProtection="1">
      <protection locked="0"/>
    </xf>
    <xf numFmtId="167" fontId="0" fillId="3" borderId="24" xfId="0" applyNumberFormat="1" applyFill="1" applyBorder="1" applyProtection="1">
      <protection locked="0"/>
    </xf>
    <xf numFmtId="167" fontId="0" fillId="5" borderId="82" xfId="15" applyNumberFormat="1" applyFont="1" applyFill="1" applyBorder="1" applyProtection="1">
      <protection locked="0"/>
    </xf>
    <xf numFmtId="167" fontId="0" fillId="3" borderId="110" xfId="0" applyNumberFormat="1" applyFill="1" applyBorder="1" applyProtection="1">
      <protection locked="0"/>
    </xf>
    <xf numFmtId="167" fontId="0" fillId="7" borderId="7" xfId="0" applyNumberFormat="1" applyFill="1" applyBorder="1" applyAlignment="1">
      <alignment horizontal="right"/>
    </xf>
    <xf numFmtId="167" fontId="0" fillId="5" borderId="6" xfId="15" applyNumberFormat="1" applyFont="1" applyFill="1" applyBorder="1" applyProtection="1">
      <protection locked="0"/>
    </xf>
    <xf numFmtId="167" fontId="0" fillId="3" borderId="27" xfId="0" applyNumberFormat="1" applyFill="1" applyBorder="1" applyProtection="1">
      <protection locked="0"/>
    </xf>
    <xf numFmtId="167" fontId="0" fillId="5" borderId="7" xfId="15" applyNumberFormat="1" applyFont="1" applyFill="1" applyBorder="1" applyProtection="1">
      <protection locked="0"/>
    </xf>
    <xf numFmtId="167" fontId="0" fillId="3" borderId="58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52" xfId="0" applyNumberFormat="1" applyFill="1" applyBorder="1" applyProtection="1">
      <protection locked="0"/>
    </xf>
    <xf numFmtId="3" fontId="0" fillId="5" borderId="52" xfId="15" applyNumberFormat="1" applyFont="1" applyFill="1" applyBorder="1" applyProtection="1">
      <protection locked="0"/>
    </xf>
    <xf numFmtId="3" fontId="0" fillId="4" borderId="23" xfId="0" applyNumberFormat="1" applyFill="1" applyBorder="1" applyAlignment="1">
      <alignment horizontal="center"/>
    </xf>
    <xf numFmtId="165" fontId="0" fillId="3" borderId="80" xfId="15" applyNumberFormat="1" applyFont="1" applyFill="1" applyBorder="1" applyProtection="1">
      <protection locked="0"/>
    </xf>
    <xf numFmtId="3" fontId="0" fillId="5" borderId="80" xfId="15" applyNumberFormat="1" applyFont="1" applyFill="1" applyBorder="1" applyProtection="1">
      <protection locked="0"/>
    </xf>
    <xf numFmtId="3" fontId="0" fillId="5" borderId="82" xfId="15" applyNumberFormat="1" applyFont="1" applyFill="1" applyBorder="1" applyProtection="1">
      <protection locked="0"/>
    </xf>
    <xf numFmtId="3" fontId="0" fillId="7" borderId="82" xfId="0" applyNumberFormat="1" applyFill="1" applyBorder="1" applyAlignment="1">
      <alignment horizontal="right"/>
    </xf>
    <xf numFmtId="3" fontId="0" fillId="7" borderId="21" xfId="0" applyNumberFormat="1" applyFill="1" applyBorder="1" applyAlignment="1">
      <alignment horizontal="right"/>
    </xf>
    <xf numFmtId="3" fontId="0" fillId="0" borderId="0" xfId="0" applyNumberFormat="1"/>
    <xf numFmtId="3" fontId="0" fillId="7" borderId="18" xfId="0" applyNumberFormat="1" applyFill="1" applyBorder="1" applyAlignment="1">
      <alignment horizontal="right"/>
    </xf>
    <xf numFmtId="3" fontId="0" fillId="5" borderId="7" xfId="15" applyNumberFormat="1" applyFont="1" applyFill="1" applyBorder="1" applyProtection="1">
      <protection locked="0"/>
    </xf>
    <xf numFmtId="3" fontId="0" fillId="5" borderId="18" xfId="15" applyNumberFormat="1" applyFont="1" applyFill="1" applyBorder="1" applyProtection="1">
      <protection locked="0"/>
    </xf>
    <xf numFmtId="3" fontId="0" fillId="5" borderId="21" xfId="15" applyNumberFormat="1" applyFont="1" applyFill="1" applyBorder="1" applyProtection="1">
      <protection locked="0"/>
    </xf>
    <xf numFmtId="9" fontId="0" fillId="5" borderId="21" xfId="31" applyFont="1" applyFill="1" applyBorder="1" applyProtection="1">
      <protection locked="0"/>
    </xf>
    <xf numFmtId="3" fontId="0" fillId="7" borderId="89" xfId="0" applyNumberFormat="1" applyFill="1" applyBorder="1" applyAlignment="1">
      <alignment horizontal="right"/>
    </xf>
    <xf numFmtId="3" fontId="0" fillId="7" borderId="91" xfId="0" applyNumberFormat="1" applyFill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7" borderId="92" xfId="0" applyNumberFormat="1" applyFill="1" applyBorder="1" applyAlignment="1">
      <alignment horizontal="right"/>
    </xf>
    <xf numFmtId="3" fontId="0" fillId="7" borderId="93" xfId="0" applyNumberFormat="1" applyFill="1" applyBorder="1" applyAlignment="1">
      <alignment horizontal="right"/>
    </xf>
    <xf numFmtId="165" fontId="0" fillId="4" borderId="7" xfId="15" applyNumberFormat="1" applyFont="1" applyFill="1" applyBorder="1" applyAlignment="1" applyProtection="1">
      <alignment horizontal="right"/>
      <protection locked="0"/>
    </xf>
    <xf numFmtId="165" fontId="0" fillId="4" borderId="21" xfId="15" quotePrefix="1" applyNumberFormat="1" applyFont="1" applyFill="1" applyBorder="1" applyAlignment="1" applyProtection="1">
      <alignment horizontal="right"/>
      <protection locked="0"/>
    </xf>
    <xf numFmtId="165" fontId="0" fillId="4" borderId="7" xfId="15" quotePrefix="1" applyNumberFormat="1" applyFont="1" applyFill="1" applyBorder="1" applyAlignment="1" applyProtection="1">
      <alignment horizontal="right"/>
      <protection locked="0"/>
    </xf>
    <xf numFmtId="165" fontId="0" fillId="3" borderId="23" xfId="15" applyNumberFormat="1" applyFont="1" applyFill="1" applyBorder="1" applyProtection="1">
      <protection locked="0"/>
    </xf>
    <xf numFmtId="167" fontId="0" fillId="3" borderId="52" xfId="0" applyNumberFormat="1" applyFill="1" applyBorder="1" applyProtection="1">
      <protection locked="0"/>
    </xf>
    <xf numFmtId="0" fontId="7" fillId="0" borderId="50" xfId="2" applyBorder="1" applyProtection="1">
      <protection locked="0"/>
    </xf>
    <xf numFmtId="0" fontId="7" fillId="0" borderId="53" xfId="2" applyBorder="1" applyProtection="1">
      <protection locked="0"/>
    </xf>
    <xf numFmtId="0" fontId="7" fillId="0" borderId="53" xfId="0" applyFont="1" applyBorder="1" applyProtection="1">
      <protection locked="0"/>
    </xf>
    <xf numFmtId="0" fontId="7" fillId="0" borderId="51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4" xfId="2" applyBorder="1" applyProtection="1">
      <protection locked="0"/>
    </xf>
    <xf numFmtId="0" fontId="7" fillId="0" borderId="3" xfId="2" applyBorder="1" applyProtection="1">
      <protection locked="0"/>
    </xf>
    <xf numFmtId="0" fontId="7" fillId="0" borderId="2" xfId="2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5" xfId="2" quotePrefix="1" applyBorder="1" applyAlignment="1" applyProtection="1">
      <alignment horizontal="left"/>
      <protection locked="0"/>
    </xf>
    <xf numFmtId="0" fontId="7" fillId="0" borderId="0" xfId="2" applyProtection="1">
      <protection locked="0"/>
    </xf>
    <xf numFmtId="0" fontId="7" fillId="0" borderId="0" xfId="2" quotePrefix="1" applyAlignment="1" applyProtection="1">
      <alignment horizontal="left"/>
      <protection locked="0"/>
    </xf>
    <xf numFmtId="0" fontId="7" fillId="0" borderId="5" xfId="2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2" applyAlignment="1" applyProtection="1">
      <alignment horizontal="left"/>
      <protection locked="0"/>
    </xf>
    <xf numFmtId="14" fontId="7" fillId="0" borderId="4" xfId="0" applyNumberFormat="1" applyFont="1" applyBorder="1" applyProtection="1">
      <protection locked="0"/>
    </xf>
    <xf numFmtId="14" fontId="7" fillId="0" borderId="4" xfId="2" applyNumberFormat="1" applyBorder="1" applyProtection="1">
      <protection locked="0"/>
    </xf>
    <xf numFmtId="14" fontId="7" fillId="0" borderId="0" xfId="0" applyNumberFormat="1" applyFont="1" applyProtection="1">
      <protection locked="0"/>
    </xf>
    <xf numFmtId="0" fontId="23" fillId="0" borderId="0" xfId="0" applyFont="1"/>
    <xf numFmtId="0" fontId="7" fillId="0" borderId="50" xfId="2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3" xfId="2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5" xfId="2" quotePrefix="1" applyBorder="1" applyAlignment="1" applyProtection="1">
      <alignment horizontal="left" vertical="center"/>
      <protection locked="0"/>
    </xf>
    <xf numFmtId="0" fontId="7" fillId="0" borderId="5" xfId="2" applyBorder="1" applyAlignment="1" applyProtection="1">
      <alignment horizontal="left" vertical="center"/>
      <protection locked="0"/>
    </xf>
    <xf numFmtId="0" fontId="20" fillId="6" borderId="50" xfId="0" applyFont="1" applyFill="1" applyBorder="1" applyAlignment="1">
      <alignment horizontal="center" vertical="center" wrapText="1"/>
    </xf>
    <xf numFmtId="0" fontId="20" fillId="6" borderId="53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/>
    </xf>
    <xf numFmtId="0" fontId="21" fillId="2" borderId="69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27" xfId="0" applyFont="1" applyFill="1" applyBorder="1" applyAlignment="1">
      <alignment horizontal="center"/>
    </xf>
    <xf numFmtId="0" fontId="11" fillId="2" borderId="12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6" borderId="122" xfId="0" applyFont="1" applyFill="1" applyBorder="1" applyAlignment="1">
      <alignment horizontal="center" vertical="center" wrapText="1"/>
    </xf>
    <xf numFmtId="0" fontId="20" fillId="6" borderId="123" xfId="0" applyFont="1" applyFill="1" applyBorder="1" applyAlignment="1">
      <alignment horizontal="center" vertical="center" wrapText="1"/>
    </xf>
    <xf numFmtId="0" fontId="20" fillId="6" borderId="54" xfId="0" applyFont="1" applyFill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9" borderId="50" xfId="2" applyFont="1" applyFill="1" applyBorder="1" applyAlignment="1">
      <alignment horizontal="center" vertical="center" wrapText="1"/>
    </xf>
    <xf numFmtId="0" fontId="16" fillId="9" borderId="68" xfId="2" applyFont="1" applyFill="1" applyBorder="1" applyAlignment="1">
      <alignment horizontal="center" vertical="center" wrapText="1"/>
    </xf>
  </cellXfs>
  <cellStyles count="32">
    <cellStyle name="%" xfId="1" xr:uid="{00000000-0005-0000-0000-000000000000}"/>
    <cellStyle name="%_E2" xfId="3" xr:uid="{00000000-0005-0000-0000-000001000000}"/>
    <cellStyle name="Comma" xfId="15" builtinId="3"/>
    <cellStyle name="Comma 2" xfId="4" xr:uid="{00000000-0005-0000-0000-000002000000}"/>
    <cellStyle name="Comma 2 2" xfId="12" xr:uid="{00000000-0005-0000-0000-000003000000}"/>
    <cellStyle name="Comma 2 2 2" xfId="14" xr:uid="{00000000-0005-0000-0000-000004000000}"/>
    <cellStyle name="Comma 2 2 2 2" xfId="24" xr:uid="{07422A7A-C9A3-45EF-AF8D-36F19B07BD27}"/>
    <cellStyle name="Comma 2 2 3" xfId="22" xr:uid="{12CCB55D-4C4D-4D2E-AF1E-1311E8298DE3}"/>
    <cellStyle name="Comma 2 3" xfId="18" xr:uid="{48F869D9-7433-498D-B0FB-D2566AF3C748}"/>
    <cellStyle name="Comma 3" xfId="5" xr:uid="{00000000-0005-0000-0000-000005000000}"/>
    <cellStyle name="Comma 3 2" xfId="19" xr:uid="{47CE60B6-660D-4C56-949B-AF97AC609EF7}"/>
    <cellStyle name="Comma 4" xfId="17" xr:uid="{9F129FEF-2CF7-418A-9791-00B8DFD29563}"/>
    <cellStyle name="Comma 4 2" xfId="27" xr:uid="{CF8E9FC8-D16A-4E2F-9774-A04FD426B61C}"/>
    <cellStyle name="Comma 5" xfId="25" xr:uid="{DC80A749-074C-4EA6-B45C-6DC7921F8EE5}"/>
    <cellStyle name="Currency 2" xfId="29" xr:uid="{755A246A-DD9F-4297-B9B5-4E881D5347EA}"/>
    <cellStyle name="Normal" xfId="0" builtinId="0"/>
    <cellStyle name="Normal 2" xfId="2" xr:uid="{00000000-0005-0000-0000-000007000000}"/>
    <cellStyle name="Normal 2 2" xfId="6" xr:uid="{00000000-0005-0000-0000-000008000000}"/>
    <cellStyle name="Normal 3" xfId="7" xr:uid="{00000000-0005-0000-0000-000009000000}"/>
    <cellStyle name="Normal 3 2" xfId="11" xr:uid="{00000000-0005-0000-0000-00000A000000}"/>
    <cellStyle name="Normal 3 2 2" xfId="13" xr:uid="{00000000-0005-0000-0000-00000B000000}"/>
    <cellStyle name="Normal 3 2 2 2" xfId="23" xr:uid="{F6348CAB-66CA-4F2F-9178-B801FEC28388}"/>
    <cellStyle name="Normal 3 2 3" xfId="21" xr:uid="{EDF03D13-272D-4775-9D1B-47D522694863}"/>
    <cellStyle name="Normal 3 3" xfId="20" xr:uid="{C8356B42-A631-4831-A49A-5A2048DF55D7}"/>
    <cellStyle name="Normal 4" xfId="8" xr:uid="{00000000-0005-0000-0000-00000C000000}"/>
    <cellStyle name="Normal 5" xfId="9" xr:uid="{00000000-0005-0000-0000-00000D000000}"/>
    <cellStyle name="Normal 6" xfId="16" xr:uid="{789E24C6-BDF8-4D43-BFB4-4A506F85D4D6}"/>
    <cellStyle name="Normal 6 2" xfId="26" xr:uid="{E1E1A2C5-8F7D-45FD-B36C-17B5FACDB983}"/>
    <cellStyle name="Normal 7" xfId="28" xr:uid="{AC13EFBF-06C6-4F8E-B497-A1B952BB0DAD}"/>
    <cellStyle name="Percent" xfId="31" builtinId="5"/>
    <cellStyle name="Percent 2" xfId="10" xr:uid="{00000000-0005-0000-0000-00000E000000}"/>
    <cellStyle name="Percent 3" xfId="30" xr:uid="{D40290AA-E4DD-48AD-8E75-F83146212775}"/>
  </cellStyles>
  <dxfs count="0"/>
  <tableStyles count="0" defaultTableStyle="TableStyleMedium2" defaultPivotStyle="PivotStyleLight16"/>
  <colors>
    <mruColors>
      <color rgb="FFF2F2F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280107</xdr:colOff>
      <xdr:row>0</xdr:row>
      <xdr:rowOff>121659</xdr:rowOff>
    </xdr:from>
    <xdr:to>
      <xdr:col>5</xdr:col>
      <xdr:colOff>476039</xdr:colOff>
      <xdr:row>2</xdr:row>
      <xdr:rowOff>201343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A85628B0-9830-45D8-914D-91904EA6768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7507" y="121659"/>
          <a:ext cx="2034257" cy="5908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486795</xdr:colOff>
      <xdr:row>0</xdr:row>
      <xdr:rowOff>79351</xdr:rowOff>
    </xdr:from>
    <xdr:to>
      <xdr:col>5</xdr:col>
      <xdr:colOff>522775</xdr:colOff>
      <xdr:row>2</xdr:row>
      <xdr:rowOff>159035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361D365E-CC70-4C96-93F5-4C1FA0FF364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7442" y="79351"/>
          <a:ext cx="2012277" cy="5908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6190503</xdr:colOff>
      <xdr:row>0</xdr:row>
      <xdr:rowOff>116542</xdr:rowOff>
    </xdr:from>
    <xdr:to>
      <xdr:col>5</xdr:col>
      <xdr:colOff>486239</xdr:colOff>
      <xdr:row>2</xdr:row>
      <xdr:rowOff>199401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23882798-034A-4989-870A-B5ECC1E0A49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5803" y="116542"/>
          <a:ext cx="2036386" cy="5908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342712</xdr:colOff>
      <xdr:row>0</xdr:row>
      <xdr:rowOff>120091</xdr:rowOff>
    </xdr:from>
    <xdr:to>
      <xdr:col>5</xdr:col>
      <xdr:colOff>1019637</xdr:colOff>
      <xdr:row>2</xdr:row>
      <xdr:rowOff>209300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769CDD0C-78D5-4FDB-8A1B-451C97A21FA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4362" y="120091"/>
          <a:ext cx="2025740" cy="5972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349250</xdr:colOff>
      <xdr:row>0</xdr:row>
      <xdr:rowOff>127000</xdr:rowOff>
    </xdr:from>
    <xdr:to>
      <xdr:col>6</xdr:col>
      <xdr:colOff>1905</xdr:colOff>
      <xdr:row>2</xdr:row>
      <xdr:rowOff>209859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1985E506-93E3-4C56-8F2D-F8FF13FDFC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127000"/>
          <a:ext cx="2037080" cy="59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4173-A856-4FFC-B5A9-396136B48CFD}">
  <sheetPr codeName="Sheet1">
    <pageSetUpPr fitToPage="1"/>
  </sheetPr>
  <dimension ref="A1:S48"/>
  <sheetViews>
    <sheetView tabSelected="1" zoomScaleNormal="100" workbookViewId="0">
      <selection sqref="A1:XFD1048576"/>
    </sheetView>
  </sheetViews>
  <sheetFormatPr defaultColWidth="8.5703125" defaultRowHeight="12.6"/>
  <cols>
    <col min="1" max="1" width="5.85546875" customWidth="1"/>
    <col min="2" max="2" width="71.42578125" customWidth="1"/>
    <col min="3" max="3" width="11.5703125" customWidth="1"/>
    <col min="4" max="4" width="10.85546875" customWidth="1"/>
    <col min="5" max="5" width="4" customWidth="1"/>
    <col min="6" max="7" width="12.42578125" customWidth="1"/>
    <col min="8" max="8" width="16.42578125" customWidth="1"/>
    <col min="9" max="9" width="4.42578125" style="8" customWidth="1"/>
    <col min="10" max="10" width="4" customWidth="1"/>
    <col min="11" max="12" width="12.42578125" customWidth="1"/>
    <col min="13" max="13" width="16.42578125" customWidth="1"/>
    <col min="14" max="14" width="4.42578125" style="8" customWidth="1"/>
    <col min="15" max="18" width="8.5703125" customWidth="1"/>
    <col min="24" max="24" width="8.5703125" customWidth="1"/>
  </cols>
  <sheetData>
    <row r="1" spans="1:16" ht="20.100000000000001">
      <c r="A1" s="269" t="s">
        <v>0</v>
      </c>
    </row>
    <row r="2" spans="1:16" ht="20.100000000000001">
      <c r="A2" s="270"/>
    </row>
    <row r="3" spans="1:16" ht="20.100000000000001">
      <c r="A3" s="271" t="s">
        <v>1</v>
      </c>
      <c r="B3" s="274"/>
      <c r="C3" s="274"/>
      <c r="D3" s="274"/>
      <c r="E3" s="274"/>
    </row>
    <row r="4" spans="1:16" ht="15.6" customHeight="1">
      <c r="A4" s="9"/>
    </row>
    <row r="5" spans="1:16" ht="12.95" thickBot="1"/>
    <row r="6" spans="1:16" ht="20.45" customHeight="1">
      <c r="A6" s="50" t="s">
        <v>2</v>
      </c>
      <c r="B6" s="99"/>
      <c r="C6" s="99"/>
      <c r="D6" s="100"/>
    </row>
    <row r="7" spans="1:16" ht="20.45" thickBot="1">
      <c r="A7" s="11" t="s">
        <v>3</v>
      </c>
      <c r="B7" s="101"/>
      <c r="C7" s="101"/>
      <c r="D7" s="102"/>
    </row>
    <row r="8" spans="1:16" ht="12.95" thickBot="1">
      <c r="A8" s="103"/>
      <c r="C8" s="1"/>
    </row>
    <row r="9" spans="1:16" ht="15.6" customHeight="1">
      <c r="A9" s="52" t="s">
        <v>4</v>
      </c>
      <c r="B9" s="41" t="s">
        <v>5</v>
      </c>
      <c r="C9" s="42" t="s">
        <v>6</v>
      </c>
      <c r="D9" s="43" t="s">
        <v>7</v>
      </c>
      <c r="F9" s="515" t="s">
        <v>8</v>
      </c>
      <c r="G9" s="516"/>
      <c r="H9" s="516"/>
      <c r="I9" s="517"/>
      <c r="K9" s="515" t="s">
        <v>9</v>
      </c>
      <c r="L9" s="516"/>
      <c r="M9" s="516"/>
      <c r="N9" s="517"/>
    </row>
    <row r="10" spans="1:16" ht="15.95" thickBot="1">
      <c r="A10" s="14" t="s">
        <v>10</v>
      </c>
      <c r="B10" s="15"/>
      <c r="C10" s="16"/>
      <c r="D10" s="17" t="s">
        <v>11</v>
      </c>
      <c r="F10" s="518"/>
      <c r="G10" s="519"/>
      <c r="H10" s="519"/>
      <c r="I10" s="520"/>
      <c r="K10" s="518"/>
      <c r="L10" s="519"/>
      <c r="M10" s="519"/>
      <c r="N10" s="520"/>
    </row>
    <row r="11" spans="1:16" ht="15.95" thickBot="1">
      <c r="A11" s="18"/>
      <c r="B11" s="104"/>
      <c r="C11" s="19"/>
      <c r="D11" s="20"/>
      <c r="F11" s="129" t="s">
        <v>12</v>
      </c>
      <c r="G11" s="129" t="s">
        <v>13</v>
      </c>
      <c r="H11" s="129" t="s">
        <v>14</v>
      </c>
      <c r="I11" s="130" t="s">
        <v>15</v>
      </c>
      <c r="K11" s="129" t="s">
        <v>12</v>
      </c>
      <c r="L11" s="129" t="s">
        <v>13</v>
      </c>
      <c r="M11" s="129" t="s">
        <v>14</v>
      </c>
      <c r="N11" s="130" t="s">
        <v>15</v>
      </c>
    </row>
    <row r="12" spans="1:16" ht="12.95" thickBot="1"/>
    <row r="13" spans="1:16" ht="15.95" thickBot="1">
      <c r="A13" s="131"/>
      <c r="B13" s="132" t="s">
        <v>16</v>
      </c>
      <c r="C13" s="132"/>
      <c r="D13" s="133"/>
    </row>
    <row r="14" spans="1:16" ht="12.95" thickBot="1"/>
    <row r="15" spans="1:16">
      <c r="A15" s="134" t="s">
        <v>17</v>
      </c>
      <c r="B15" s="135" t="s">
        <v>18</v>
      </c>
      <c r="C15" s="136" t="s">
        <v>19</v>
      </c>
      <c r="D15" s="137" t="s">
        <v>20</v>
      </c>
      <c r="H15" s="468">
        <f>'C1'!J65+'C1'!J71</f>
        <v>230902</v>
      </c>
      <c r="I15" s="297" t="s">
        <v>21</v>
      </c>
      <c r="M15" s="468">
        <f>'C1'!Q65+'C1'!Q71</f>
        <v>220999.31979999997</v>
      </c>
      <c r="N15" s="297" t="s">
        <v>21</v>
      </c>
    </row>
    <row r="16" spans="1:16">
      <c r="A16" s="138" t="s">
        <v>22</v>
      </c>
      <c r="B16" s="139" t="s">
        <v>23</v>
      </c>
      <c r="C16" s="140" t="s">
        <v>19</v>
      </c>
      <c r="D16" s="141" t="s">
        <v>20</v>
      </c>
      <c r="H16" s="469">
        <f>SUM('C1'!J66:J68)</f>
        <v>-9802.7200000000084</v>
      </c>
      <c r="I16" s="298" t="s">
        <v>21</v>
      </c>
      <c r="M16" s="469">
        <f>SUM('C1'!Q66:Q68)</f>
        <v>4230.6768999999913</v>
      </c>
      <c r="N16" s="298" t="s">
        <v>21</v>
      </c>
      <c r="P16" s="263"/>
    </row>
    <row r="17" spans="1:14">
      <c r="A17" s="138" t="s">
        <v>24</v>
      </c>
      <c r="B17" s="139" t="s">
        <v>25</v>
      </c>
      <c r="C17" s="140" t="s">
        <v>19</v>
      </c>
      <c r="D17" s="141" t="s">
        <v>26</v>
      </c>
      <c r="H17" s="470">
        <f>'C1'!J73</f>
        <v>-99.960200000000441</v>
      </c>
      <c r="I17" s="298" t="s">
        <v>27</v>
      </c>
      <c r="M17" s="470">
        <f>'C1'!Q73</f>
        <v>-250.00979999999981</v>
      </c>
      <c r="N17" s="298" t="str">
        <f>'C1'!R73</f>
        <v>A2</v>
      </c>
    </row>
    <row r="18" spans="1:14">
      <c r="A18" s="142" t="s">
        <v>28</v>
      </c>
      <c r="B18" s="143" t="s">
        <v>29</v>
      </c>
      <c r="C18" s="144" t="s">
        <v>19</v>
      </c>
      <c r="D18" s="145" t="s">
        <v>26</v>
      </c>
      <c r="H18" s="471">
        <f>'C1'!J52</f>
        <v>220998.81980000003</v>
      </c>
      <c r="I18" s="299" t="s">
        <v>21</v>
      </c>
      <c r="M18" s="471">
        <f>'C1'!Q52</f>
        <v>224979.48690000002</v>
      </c>
      <c r="N18" s="299" t="str">
        <f>'C1'!R52</f>
        <v>C4</v>
      </c>
    </row>
    <row r="19" spans="1:14">
      <c r="A19" s="8"/>
      <c r="C19" s="8"/>
      <c r="D19" s="8"/>
      <c r="H19" s="472"/>
      <c r="M19" s="472"/>
    </row>
    <row r="20" spans="1:14">
      <c r="A20" s="8"/>
      <c r="D20" s="8"/>
      <c r="H20" s="472"/>
      <c r="M20" s="472"/>
    </row>
    <row r="21" spans="1:14">
      <c r="A21" s="134" t="s">
        <v>30</v>
      </c>
      <c r="B21" s="135" t="s">
        <v>31</v>
      </c>
      <c r="C21" s="136" t="s">
        <v>19</v>
      </c>
      <c r="D21" s="137" t="s">
        <v>26</v>
      </c>
      <c r="H21" s="473">
        <f>'C4'!F46</f>
        <v>9200</v>
      </c>
      <c r="I21" s="300" t="s">
        <v>32</v>
      </c>
      <c r="M21" s="473">
        <f>'C4'!I46</f>
        <v>2516.5200000000041</v>
      </c>
      <c r="N21" s="300" t="str">
        <f>'C4'!J46</f>
        <v>C5</v>
      </c>
    </row>
    <row r="22" spans="1:14">
      <c r="A22" s="138" t="s">
        <v>33</v>
      </c>
      <c r="B22" s="139" t="s">
        <v>34</v>
      </c>
      <c r="C22" s="140" t="s">
        <v>19</v>
      </c>
      <c r="D22" s="141" t="s">
        <v>20</v>
      </c>
      <c r="H22" s="474">
        <f>H23-H21</f>
        <v>-6683.4799999999959</v>
      </c>
      <c r="I22" s="301" t="s">
        <v>32</v>
      </c>
      <c r="M22" s="474">
        <f>M23-M21</f>
        <v>-8360.6299999999974</v>
      </c>
      <c r="N22" s="301" t="s">
        <v>32</v>
      </c>
    </row>
    <row r="23" spans="1:14">
      <c r="A23" s="142" t="s">
        <v>35</v>
      </c>
      <c r="B23" s="143" t="s">
        <v>36</v>
      </c>
      <c r="C23" s="144" t="s">
        <v>19</v>
      </c>
      <c r="D23" s="145" t="s">
        <v>26</v>
      </c>
      <c r="H23" s="471">
        <f>'C4'!F24</f>
        <v>2516.5200000000041</v>
      </c>
      <c r="I23" s="302" t="s">
        <v>32</v>
      </c>
      <c r="M23" s="471">
        <f>'C4'!I24</f>
        <v>-5844.1099999999933</v>
      </c>
      <c r="N23" s="466" t="str">
        <f>'C4'!J24</f>
        <v>C5</v>
      </c>
    </row>
    <row r="24" spans="1:14">
      <c r="A24" s="8"/>
      <c r="D24" s="8"/>
      <c r="H24" s="472"/>
      <c r="M24" s="472"/>
    </row>
    <row r="25" spans="1:14">
      <c r="A25" s="8"/>
      <c r="D25" s="8"/>
      <c r="H25" s="472"/>
      <c r="M25" s="472"/>
    </row>
    <row r="26" spans="1:14">
      <c r="A26" s="147" t="s">
        <v>37</v>
      </c>
      <c r="B26" s="116" t="s">
        <v>38</v>
      </c>
      <c r="C26" s="117" t="s">
        <v>19</v>
      </c>
      <c r="D26" s="148" t="s">
        <v>20</v>
      </c>
      <c r="H26" s="475">
        <f>H15+H21</f>
        <v>240102</v>
      </c>
      <c r="I26" s="300" t="s">
        <v>32</v>
      </c>
      <c r="M26" s="475">
        <f>M15+M21</f>
        <v>223515.83979999996</v>
      </c>
      <c r="N26" s="300" t="s">
        <v>32</v>
      </c>
    </row>
    <row r="27" spans="1:14">
      <c r="A27" s="150" t="s">
        <v>39</v>
      </c>
      <c r="B27" s="26" t="s">
        <v>40</v>
      </c>
      <c r="C27" s="27" t="s">
        <v>19</v>
      </c>
      <c r="D27" s="151" t="s">
        <v>20</v>
      </c>
      <c r="H27" s="476">
        <f>H18+H23</f>
        <v>223515.33980000002</v>
      </c>
      <c r="I27" s="302" t="s">
        <v>32</v>
      </c>
      <c r="M27" s="476">
        <f>M18+M23</f>
        <v>219135.37690000003</v>
      </c>
      <c r="N27" s="302" t="s">
        <v>32</v>
      </c>
    </row>
    <row r="28" spans="1:14" ht="12.95" thickBot="1"/>
    <row r="29" spans="1:14" ht="15.95" thickBot="1">
      <c r="A29" s="131"/>
      <c r="B29" s="132" t="s">
        <v>41</v>
      </c>
      <c r="C29" s="132"/>
      <c r="D29" s="133"/>
    </row>
    <row r="30" spans="1:14" ht="12.95" thickBot="1"/>
    <row r="31" spans="1:14">
      <c r="A31" s="152" t="s">
        <v>42</v>
      </c>
      <c r="B31" s="106" t="s">
        <v>43</v>
      </c>
      <c r="C31" s="107" t="s">
        <v>19</v>
      </c>
      <c r="D31" s="108" t="s">
        <v>26</v>
      </c>
      <c r="F31" s="478">
        <f>'C2'!J25-'C2'!J17</f>
        <v>13827244.000000004</v>
      </c>
      <c r="G31" s="479">
        <f>'C2'!J26-'C2'!J18</f>
        <v>21278488.999999993</v>
      </c>
      <c r="H31" s="472"/>
      <c r="I31" s="480"/>
      <c r="J31" s="472"/>
      <c r="K31" s="478">
        <f>'C2'!J25</f>
        <v>13986666.699828319</v>
      </c>
      <c r="L31" s="479">
        <f>'C2'!J26</f>
        <v>21517623.049742468</v>
      </c>
    </row>
    <row r="32" spans="1:14">
      <c r="A32" s="153" t="s">
        <v>44</v>
      </c>
      <c r="B32" s="6" t="s">
        <v>45</v>
      </c>
      <c r="C32" s="7" t="s">
        <v>19</v>
      </c>
      <c r="D32" s="110" t="s">
        <v>26</v>
      </c>
      <c r="F32" s="481">
        <f>'C2'!J17</f>
        <v>159422.69982831579</v>
      </c>
      <c r="G32" s="482">
        <f>'C2'!J18</f>
        <v>239134.0497424737</v>
      </c>
      <c r="H32" s="472"/>
      <c r="I32" s="480"/>
      <c r="J32" s="472"/>
      <c r="K32" s="481">
        <f>'C2'!Q17</f>
        <v>174953.9955534061</v>
      </c>
      <c r="L32" s="482">
        <f>'C2'!Q18</f>
        <v>262430.99333010917</v>
      </c>
    </row>
    <row r="33" spans="1:19">
      <c r="A33" s="153" t="s">
        <v>46</v>
      </c>
      <c r="B33" s="6" t="s">
        <v>47</v>
      </c>
      <c r="C33" s="7" t="s">
        <v>19</v>
      </c>
      <c r="D33" s="110" t="s">
        <v>48</v>
      </c>
      <c r="F33" s="154">
        <v>0</v>
      </c>
      <c r="G33" s="155">
        <v>0</v>
      </c>
      <c r="K33" s="154">
        <v>0</v>
      </c>
      <c r="L33" s="155">
        <v>0</v>
      </c>
    </row>
    <row r="34" spans="1:19" ht="12.95" thickBot="1">
      <c r="A34" s="156" t="s">
        <v>49</v>
      </c>
      <c r="B34" s="120" t="s">
        <v>50</v>
      </c>
      <c r="C34" s="121" t="s">
        <v>19</v>
      </c>
      <c r="D34" s="122" t="s">
        <v>20</v>
      </c>
      <c r="F34" s="157">
        <f>F31+F32+F33</f>
        <v>13986666.699828319</v>
      </c>
      <c r="G34" s="82">
        <f>G31+G32+G33</f>
        <v>21517623.049742468</v>
      </c>
      <c r="K34" s="157">
        <f>K31+K32+K33</f>
        <v>14161620.695381725</v>
      </c>
      <c r="L34" s="82">
        <f>L31+L32+L33</f>
        <v>21780054.043072578</v>
      </c>
    </row>
    <row r="35" spans="1:19" ht="12.95" thickBot="1">
      <c r="A35" s="8"/>
      <c r="C35" s="8"/>
      <c r="F35" s="8"/>
    </row>
    <row r="36" spans="1:19">
      <c r="A36" s="488"/>
      <c r="B36" s="489"/>
      <c r="C36" s="489"/>
      <c r="D36" s="490"/>
      <c r="E36" s="490"/>
      <c r="F36" s="491"/>
    </row>
    <row r="37" spans="1:19">
      <c r="A37" s="498" t="s">
        <v>51</v>
      </c>
      <c r="B37" s="499"/>
      <c r="C37" s="499"/>
      <c r="D37" s="500"/>
      <c r="E37" s="1"/>
      <c r="F37" s="492"/>
    </row>
    <row r="38" spans="1:19">
      <c r="A38" s="501"/>
      <c r="B38" s="499"/>
      <c r="C38" s="499"/>
      <c r="D38" s="502"/>
      <c r="E38" s="1"/>
      <c r="F38" s="492"/>
    </row>
    <row r="39" spans="1:19">
      <c r="A39" s="498" t="s">
        <v>52</v>
      </c>
      <c r="B39" s="499"/>
      <c r="C39" s="499"/>
      <c r="D39" s="500" t="s">
        <v>53</v>
      </c>
      <c r="E39" s="1"/>
      <c r="F39" s="504"/>
    </row>
    <row r="40" spans="1:19">
      <c r="A40" s="501"/>
      <c r="B40" s="499"/>
      <c r="C40" s="499"/>
      <c r="D40" s="502"/>
      <c r="E40" s="1"/>
      <c r="F40" s="492"/>
    </row>
    <row r="41" spans="1:19">
      <c r="A41" s="498" t="s">
        <v>54</v>
      </c>
      <c r="B41" s="499"/>
      <c r="C41" s="499"/>
      <c r="D41" s="503" t="s">
        <v>55</v>
      </c>
      <c r="E41" s="1"/>
      <c r="F41" s="505"/>
    </row>
    <row r="42" spans="1:19" ht="12.95" thickBot="1">
      <c r="A42" s="494"/>
      <c r="B42" s="495"/>
      <c r="C42" s="495"/>
      <c r="D42" s="496"/>
      <c r="E42" s="496"/>
      <c r="F42" s="497"/>
    </row>
    <row r="48" spans="1:19" s="8" customFormat="1">
      <c r="P48"/>
      <c r="Q48"/>
      <c r="R48"/>
      <c r="S48"/>
    </row>
  </sheetData>
  <mergeCells count="2">
    <mergeCell ref="K9:N10"/>
    <mergeCell ref="F9:I10"/>
  </mergeCells>
  <pageMargins left="0.7" right="0.7" top="0.75" bottom="0.75" header="0.3" footer="0.3"/>
  <pageSetup paperSize="9" scale="44" orientation="portrait" r:id="rId1"/>
  <headerFooter>
    <oddFooter>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DF11-17BE-4044-A005-65EAAC31B9C2}">
  <sheetPr codeName="Sheet2">
    <pageSetUpPr fitToPage="1"/>
  </sheetPr>
  <dimension ref="A1:GH87"/>
  <sheetViews>
    <sheetView zoomScaleNormal="100" workbookViewId="0">
      <selection sqref="A1:XFD1048576"/>
    </sheetView>
  </sheetViews>
  <sheetFormatPr defaultColWidth="9.140625" defaultRowHeight="12.6"/>
  <cols>
    <col min="1" max="1" width="9.42578125" style="103" customWidth="1"/>
    <col min="2" max="2" width="67.140625" customWidth="1"/>
    <col min="3" max="4" width="12.140625" style="8" customWidth="1"/>
    <col min="5" max="5" width="4" customWidth="1"/>
    <col min="6" max="6" width="14" customWidth="1"/>
    <col min="7" max="7" width="4.42578125" customWidth="1"/>
    <col min="8" max="8" width="14" customWidth="1"/>
    <col min="9" max="9" width="4.42578125" customWidth="1"/>
    <col min="10" max="10" width="14" customWidth="1"/>
    <col min="11" max="11" width="4.42578125" customWidth="1"/>
    <col min="12" max="12" width="3.85546875" customWidth="1"/>
    <col min="13" max="13" width="14" customWidth="1"/>
    <col min="14" max="14" width="4.42578125" customWidth="1"/>
    <col min="15" max="15" width="14" customWidth="1"/>
    <col min="16" max="16" width="4.42578125" customWidth="1"/>
    <col min="17" max="17" width="14" customWidth="1"/>
    <col min="18" max="18" width="4.42578125" customWidth="1"/>
    <col min="19" max="23" width="9.140625" customWidth="1"/>
  </cols>
  <sheetData>
    <row r="1" spans="1:190" s="5" customFormat="1" ht="20.100000000000001">
      <c r="A1" s="269" t="s">
        <v>0</v>
      </c>
      <c r="B1" s="96"/>
      <c r="C1" s="97"/>
      <c r="D1" s="97"/>
      <c r="T1"/>
      <c r="U1"/>
      <c r="V1"/>
    </row>
    <row r="2" spans="1:190" s="5" customFormat="1" ht="20.100000000000001">
      <c r="A2" s="270"/>
      <c r="B2" s="96"/>
      <c r="C2" s="97"/>
      <c r="D2" s="97"/>
      <c r="T2"/>
      <c r="U2"/>
      <c r="V2"/>
    </row>
    <row r="3" spans="1:190" s="5" customFormat="1" ht="20.100000000000001">
      <c r="A3" s="271" t="s">
        <v>1</v>
      </c>
      <c r="B3" s="275"/>
      <c r="C3" s="276"/>
      <c r="D3" s="276"/>
      <c r="E3" s="273"/>
      <c r="T3"/>
      <c r="U3"/>
      <c r="V3"/>
    </row>
    <row r="4" spans="1:190" s="5" customFormat="1" ht="15.6" customHeight="1">
      <c r="A4" s="9"/>
      <c r="B4" s="96"/>
      <c r="C4" s="97"/>
      <c r="D4" s="97"/>
      <c r="T4"/>
      <c r="U4"/>
      <c r="V4"/>
    </row>
    <row r="5" spans="1:190" ht="15.6" customHeight="1" thickBot="1">
      <c r="A5" s="37"/>
      <c r="B5" s="3"/>
      <c r="C5" s="98"/>
      <c r="D5" s="98"/>
      <c r="I5" s="5"/>
      <c r="J5" s="5"/>
      <c r="K5" s="5"/>
      <c r="L5" s="5"/>
      <c r="M5" s="5"/>
    </row>
    <row r="6" spans="1:190" ht="20.100000000000001">
      <c r="A6" s="50" t="s">
        <v>56</v>
      </c>
      <c r="B6" s="99"/>
      <c r="C6" s="99"/>
      <c r="D6" s="100"/>
      <c r="I6" s="5"/>
      <c r="J6" s="5"/>
      <c r="K6" s="5"/>
      <c r="L6" s="5"/>
      <c r="M6" s="5"/>
    </row>
    <row r="7" spans="1:190" ht="20.45" thickBot="1">
      <c r="A7" s="11" t="s">
        <v>57</v>
      </c>
      <c r="B7" s="101"/>
      <c r="C7" s="101"/>
      <c r="D7" s="102"/>
    </row>
    <row r="8" spans="1:190" ht="23.1" thickBot="1">
      <c r="C8"/>
      <c r="D8"/>
      <c r="N8" s="4"/>
      <c r="O8" s="4"/>
      <c r="P8" s="4"/>
      <c r="Q8" s="4"/>
      <c r="R8" s="4"/>
      <c r="S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</row>
    <row r="9" spans="1:190" s="13" customFormat="1" ht="15.6" customHeight="1">
      <c r="A9" s="281" t="s">
        <v>4</v>
      </c>
      <c r="B9" s="283" t="s">
        <v>5</v>
      </c>
      <c r="C9" s="279" t="s">
        <v>6</v>
      </c>
      <c r="D9" s="277" t="s">
        <v>7</v>
      </c>
      <c r="E9" s="3"/>
      <c r="F9" s="515" t="s">
        <v>8</v>
      </c>
      <c r="G9" s="516"/>
      <c r="H9" s="516"/>
      <c r="I9" s="516"/>
      <c r="J9" s="516"/>
      <c r="K9" s="517"/>
      <c r="L9" s="3"/>
      <c r="M9" s="515" t="s">
        <v>58</v>
      </c>
      <c r="N9" s="516"/>
      <c r="O9" s="516"/>
      <c r="P9" s="516"/>
      <c r="Q9" s="516"/>
      <c r="R9" s="517"/>
      <c r="S9" s="12"/>
      <c r="T9"/>
      <c r="U9"/>
      <c r="V9"/>
      <c r="W9"/>
    </row>
    <row r="10" spans="1:190" s="13" customFormat="1" ht="15.95" thickBot="1">
      <c r="A10" s="282" t="s">
        <v>10</v>
      </c>
      <c r="B10" s="534"/>
      <c r="C10" s="280"/>
      <c r="D10" s="278" t="s">
        <v>11</v>
      </c>
      <c r="E10" s="3"/>
      <c r="F10" s="521"/>
      <c r="G10" s="522"/>
      <c r="H10" s="522"/>
      <c r="I10" s="522"/>
      <c r="J10" s="522"/>
      <c r="K10" s="523"/>
      <c r="L10" s="3"/>
      <c r="M10" s="521"/>
      <c r="N10" s="522"/>
      <c r="O10" s="522"/>
      <c r="P10" s="522"/>
      <c r="Q10" s="522"/>
      <c r="R10" s="523"/>
      <c r="S10" s="12"/>
      <c r="T10"/>
      <c r="U10"/>
      <c r="V10"/>
      <c r="W10"/>
    </row>
    <row r="11" spans="1:190" ht="15.6">
      <c r="A11" s="536"/>
      <c r="B11" s="534"/>
      <c r="C11" s="534"/>
      <c r="D11" s="532"/>
      <c r="E11" s="3"/>
      <c r="F11" s="526" t="s">
        <v>59</v>
      </c>
      <c r="G11" s="524" t="s">
        <v>15</v>
      </c>
      <c r="H11" s="528" t="s">
        <v>60</v>
      </c>
      <c r="I11" s="524" t="s">
        <v>15</v>
      </c>
      <c r="J11" s="530" t="s">
        <v>61</v>
      </c>
      <c r="K11" s="524" t="s">
        <v>15</v>
      </c>
      <c r="L11" s="3"/>
      <c r="M11" s="526" t="s">
        <v>59</v>
      </c>
      <c r="N11" s="524" t="s">
        <v>15</v>
      </c>
      <c r="O11" s="528" t="s">
        <v>60</v>
      </c>
      <c r="P11" s="524" t="s">
        <v>15</v>
      </c>
      <c r="Q11" s="530" t="s">
        <v>61</v>
      </c>
      <c r="R11" s="524" t="s">
        <v>15</v>
      </c>
      <c r="S11" s="12"/>
    </row>
    <row r="12" spans="1:190" ht="13.5" customHeight="1" thickBot="1">
      <c r="A12" s="537"/>
      <c r="B12" s="535"/>
      <c r="C12" s="535"/>
      <c r="D12" s="533"/>
      <c r="F12" s="527"/>
      <c r="G12" s="525"/>
      <c r="H12" s="529"/>
      <c r="I12" s="525"/>
      <c r="J12" s="531"/>
      <c r="K12" s="525"/>
      <c r="M12" s="527"/>
      <c r="N12" s="525"/>
      <c r="O12" s="529"/>
      <c r="P12" s="525"/>
      <c r="Q12" s="531"/>
      <c r="R12" s="525"/>
    </row>
    <row r="13" spans="1:190" ht="13.5" thickBot="1">
      <c r="A13" s="36"/>
    </row>
    <row r="14" spans="1:190" s="13" customFormat="1" ht="15.95" thickBot="1">
      <c r="A14" s="46"/>
      <c r="B14" s="48" t="s">
        <v>62</v>
      </c>
      <c r="C14" s="49"/>
      <c r="D14" s="47"/>
      <c r="T14"/>
      <c r="U14"/>
      <c r="V14"/>
    </row>
    <row r="15" spans="1:190">
      <c r="A15" s="158" t="s">
        <v>63</v>
      </c>
      <c r="B15" s="159" t="s">
        <v>64</v>
      </c>
      <c r="C15" s="160" t="s">
        <v>19</v>
      </c>
      <c r="D15" s="161" t="s">
        <v>48</v>
      </c>
      <c r="J15" s="162">
        <v>3236.25</v>
      </c>
      <c r="K15" s="163" t="s">
        <v>65</v>
      </c>
      <c r="Q15" s="162">
        <v>4305.2498999999998</v>
      </c>
      <c r="R15" s="163" t="s">
        <v>65</v>
      </c>
      <c r="S15" s="30"/>
    </row>
    <row r="16" spans="1:190">
      <c r="A16" s="164" t="s">
        <v>66</v>
      </c>
      <c r="B16" s="165" t="s">
        <v>67</v>
      </c>
      <c r="C16" s="166" t="s">
        <v>19</v>
      </c>
      <c r="D16" s="167" t="s">
        <v>48</v>
      </c>
      <c r="J16" s="168">
        <v>25004.48</v>
      </c>
      <c r="K16" s="169" t="s">
        <v>32</v>
      </c>
      <c r="Q16" s="168">
        <v>23974.048999999999</v>
      </c>
      <c r="R16" s="169" t="s">
        <v>32</v>
      </c>
      <c r="S16" s="30"/>
    </row>
    <row r="17" spans="1:27">
      <c r="A17" s="170" t="s">
        <v>68</v>
      </c>
      <c r="B17" s="165" t="s">
        <v>69</v>
      </c>
      <c r="C17" s="166" t="s">
        <v>19</v>
      </c>
      <c r="D17" s="167" t="s">
        <v>48</v>
      </c>
      <c r="J17" s="168">
        <v>11276.09</v>
      </c>
      <c r="K17" s="169" t="s">
        <v>65</v>
      </c>
      <c r="Q17" s="168">
        <v>11541.458000000001</v>
      </c>
      <c r="R17" s="169" t="s">
        <v>65</v>
      </c>
      <c r="S17" s="30"/>
    </row>
    <row r="18" spans="1:27">
      <c r="A18" s="170" t="s">
        <v>70</v>
      </c>
      <c r="B18" s="165" t="s">
        <v>71</v>
      </c>
      <c r="C18" s="166" t="s">
        <v>19</v>
      </c>
      <c r="D18" s="167" t="s">
        <v>20</v>
      </c>
      <c r="J18" s="146">
        <f>SUM(J15:J17)</f>
        <v>39516.82</v>
      </c>
      <c r="K18" s="169" t="s">
        <v>21</v>
      </c>
      <c r="Q18" s="146">
        <f>SUM(Q15:Q17)</f>
        <v>39820.7569</v>
      </c>
      <c r="R18" s="169" t="s">
        <v>21</v>
      </c>
      <c r="S18" s="30"/>
    </row>
    <row r="19" spans="1:27" ht="12.6" customHeight="1">
      <c r="A19" s="170" t="s">
        <v>72</v>
      </c>
      <c r="B19" s="165" t="s">
        <v>73</v>
      </c>
      <c r="C19" s="166" t="s">
        <v>19</v>
      </c>
      <c r="D19" s="167" t="s">
        <v>48</v>
      </c>
      <c r="J19" s="168">
        <v>14307.44</v>
      </c>
      <c r="K19" s="169" t="s">
        <v>21</v>
      </c>
      <c r="Q19" s="168">
        <v>15652.05</v>
      </c>
      <c r="R19" s="169" t="s">
        <v>21</v>
      </c>
      <c r="S19" s="30"/>
    </row>
    <row r="20" spans="1:27" ht="12.6" customHeight="1">
      <c r="A20" s="170" t="s">
        <v>74</v>
      </c>
      <c r="B20" s="165" t="s">
        <v>75</v>
      </c>
      <c r="C20" s="166" t="s">
        <v>19</v>
      </c>
      <c r="D20" s="167" t="s">
        <v>48</v>
      </c>
      <c r="J20" s="168">
        <v>3955.35</v>
      </c>
      <c r="K20" s="169" t="s">
        <v>21</v>
      </c>
      <c r="Q20" s="168">
        <v>4675.5789999999997</v>
      </c>
      <c r="R20" s="169" t="s">
        <v>21</v>
      </c>
      <c r="S20" s="30"/>
    </row>
    <row r="21" spans="1:27" ht="12.95" customHeight="1">
      <c r="A21" s="171" t="s">
        <v>76</v>
      </c>
      <c r="B21" s="165" t="s">
        <v>77</v>
      </c>
      <c r="C21" s="166" t="s">
        <v>19</v>
      </c>
      <c r="D21" s="167" t="s">
        <v>48</v>
      </c>
      <c r="J21" s="168">
        <v>21223.46</v>
      </c>
      <c r="K21" s="169" t="s">
        <v>21</v>
      </c>
      <c r="Q21" s="168">
        <v>19491.893</v>
      </c>
      <c r="R21" s="169" t="s">
        <v>21</v>
      </c>
      <c r="S21" s="30"/>
    </row>
    <row r="22" spans="1:27">
      <c r="A22" s="172" t="s">
        <v>78</v>
      </c>
      <c r="B22" s="173" t="s">
        <v>79</v>
      </c>
      <c r="C22" s="174" t="s">
        <v>19</v>
      </c>
      <c r="D22" s="175" t="s">
        <v>48</v>
      </c>
      <c r="J22" s="176">
        <v>20.04</v>
      </c>
      <c r="K22" s="177" t="s">
        <v>21</v>
      </c>
      <c r="Q22" s="484" t="s">
        <v>80</v>
      </c>
      <c r="R22" s="177" t="s">
        <v>81</v>
      </c>
      <c r="S22" s="30"/>
    </row>
    <row r="23" spans="1:27" ht="12.95">
      <c r="A23" s="36"/>
      <c r="J23" s="30"/>
      <c r="K23" s="30"/>
      <c r="Q23" s="30"/>
      <c r="R23" s="30"/>
      <c r="S23" s="30"/>
    </row>
    <row r="24" spans="1:27" ht="15.6">
      <c r="A24" s="46"/>
      <c r="B24" s="48" t="s">
        <v>82</v>
      </c>
      <c r="C24" s="49"/>
      <c r="D24" s="47"/>
      <c r="E24" s="13"/>
      <c r="J24" s="30"/>
      <c r="K24" s="30"/>
      <c r="L24" s="13"/>
      <c r="Q24" s="30"/>
      <c r="R24" s="30"/>
      <c r="S24" s="30"/>
    </row>
    <row r="25" spans="1:27" ht="12.6" customHeight="1">
      <c r="A25" s="158" t="s">
        <v>83</v>
      </c>
      <c r="B25" s="159" t="s">
        <v>84</v>
      </c>
      <c r="C25" s="178" t="s">
        <v>19</v>
      </c>
      <c r="D25" s="161" t="s">
        <v>48</v>
      </c>
      <c r="J25" s="162">
        <v>88822.23</v>
      </c>
      <c r="K25" s="163" t="s">
        <v>27</v>
      </c>
      <c r="Q25" s="162">
        <v>97614.26</v>
      </c>
      <c r="R25" s="163" t="s">
        <v>27</v>
      </c>
      <c r="S25" s="30"/>
    </row>
    <row r="26" spans="1:27" ht="12.6" customHeight="1">
      <c r="A26" s="179" t="s">
        <v>85</v>
      </c>
      <c r="B26" s="180" t="s">
        <v>86</v>
      </c>
      <c r="C26" s="166" t="s">
        <v>19</v>
      </c>
      <c r="D26" s="167" t="s">
        <v>48</v>
      </c>
      <c r="J26" s="168">
        <v>16.36</v>
      </c>
      <c r="K26" s="169" t="s">
        <v>65</v>
      </c>
      <c r="Q26" s="168">
        <v>52.41</v>
      </c>
      <c r="R26" s="169" t="s">
        <v>65</v>
      </c>
      <c r="S26" s="30"/>
    </row>
    <row r="27" spans="1:27" ht="12.6" customHeight="1">
      <c r="A27" s="170" t="s">
        <v>87</v>
      </c>
      <c r="B27" s="180" t="s">
        <v>88</v>
      </c>
      <c r="C27" s="166" t="s">
        <v>19</v>
      </c>
      <c r="D27" s="167" t="s">
        <v>48</v>
      </c>
      <c r="J27" s="483" t="s">
        <v>89</v>
      </c>
      <c r="K27" s="169" t="s">
        <v>90</v>
      </c>
      <c r="Q27" s="483" t="s">
        <v>89</v>
      </c>
      <c r="R27" s="169" t="s">
        <v>90</v>
      </c>
      <c r="S27" s="30"/>
    </row>
    <row r="28" spans="1:27" ht="12.95" customHeight="1">
      <c r="A28" s="170" t="s">
        <v>91</v>
      </c>
      <c r="B28" s="180" t="s">
        <v>92</v>
      </c>
      <c r="C28" s="166" t="s">
        <v>19</v>
      </c>
      <c r="D28" s="167" t="s">
        <v>20</v>
      </c>
      <c r="F28" s="13"/>
      <c r="G28" s="13"/>
      <c r="H28" s="13"/>
      <c r="I28" s="13"/>
      <c r="J28" s="146">
        <f>SUM(J25:J27)</f>
        <v>88838.59</v>
      </c>
      <c r="K28" s="169" t="s">
        <v>27</v>
      </c>
      <c r="M28" s="13"/>
      <c r="N28" s="13"/>
      <c r="O28" s="13"/>
      <c r="P28" s="13"/>
      <c r="Q28" s="146">
        <f>SUM(Q25:Q27)</f>
        <v>97666.67</v>
      </c>
      <c r="R28" s="169" t="s">
        <v>27</v>
      </c>
      <c r="S28" s="181"/>
      <c r="Y28" s="182"/>
      <c r="AA28" s="183"/>
    </row>
    <row r="29" spans="1:27" ht="12.95" customHeight="1">
      <c r="A29" s="170" t="s">
        <v>93</v>
      </c>
      <c r="B29" s="165" t="s">
        <v>94</v>
      </c>
      <c r="C29" s="7" t="s">
        <v>19</v>
      </c>
      <c r="D29" s="184" t="s">
        <v>48</v>
      </c>
      <c r="J29" s="168">
        <v>86940.800000000003</v>
      </c>
      <c r="K29" s="169" t="s">
        <v>27</v>
      </c>
      <c r="Q29" s="168">
        <v>95477.17</v>
      </c>
      <c r="R29" s="169" t="s">
        <v>27</v>
      </c>
      <c r="S29" s="30"/>
    </row>
    <row r="30" spans="1:27">
      <c r="A30" s="170" t="s">
        <v>95</v>
      </c>
      <c r="B30" s="165" t="s">
        <v>96</v>
      </c>
      <c r="C30" s="7" t="s">
        <v>19</v>
      </c>
      <c r="D30" s="184" t="s">
        <v>48</v>
      </c>
      <c r="J30" s="168">
        <v>1274.8800000000001</v>
      </c>
      <c r="K30" s="169" t="s">
        <v>27</v>
      </c>
      <c r="Q30" s="168">
        <v>1621.9900000000002</v>
      </c>
      <c r="R30" s="169" t="s">
        <v>27</v>
      </c>
      <c r="S30" s="30"/>
    </row>
    <row r="31" spans="1:27">
      <c r="A31" s="170" t="s">
        <v>97</v>
      </c>
      <c r="B31" s="165" t="s">
        <v>98</v>
      </c>
      <c r="C31" s="7" t="s">
        <v>19</v>
      </c>
      <c r="D31" s="184" t="s">
        <v>48</v>
      </c>
      <c r="J31" s="168">
        <v>622.91999999999996</v>
      </c>
      <c r="K31" s="169" t="s">
        <v>27</v>
      </c>
      <c r="Q31" s="168">
        <v>567.51</v>
      </c>
      <c r="R31" s="169" t="s">
        <v>27</v>
      </c>
      <c r="S31" s="30"/>
    </row>
    <row r="32" spans="1:27">
      <c r="A32" s="172" t="s">
        <v>99</v>
      </c>
      <c r="B32" s="173" t="s">
        <v>100</v>
      </c>
      <c r="C32" s="27" t="s">
        <v>19</v>
      </c>
      <c r="D32" s="151" t="s">
        <v>48</v>
      </c>
      <c r="J32" s="484" t="s">
        <v>80</v>
      </c>
      <c r="K32" s="177" t="s">
        <v>81</v>
      </c>
      <c r="Q32" s="484" t="s">
        <v>80</v>
      </c>
      <c r="R32" s="177" t="s">
        <v>81</v>
      </c>
      <c r="S32" s="30"/>
    </row>
    <row r="33" spans="1:24">
      <c r="C33"/>
      <c r="D33"/>
      <c r="J33" s="30"/>
      <c r="K33" s="30"/>
      <c r="Q33" s="30"/>
      <c r="R33" s="30"/>
      <c r="S33" s="30"/>
    </row>
    <row r="34" spans="1:24" s="13" customFormat="1" ht="15.6">
      <c r="A34" s="46"/>
      <c r="B34" s="48" t="s">
        <v>101</v>
      </c>
      <c r="C34" s="49"/>
      <c r="D34" s="47"/>
      <c r="F34"/>
      <c r="G34"/>
      <c r="H34"/>
      <c r="I34"/>
      <c r="J34" s="31"/>
      <c r="K34" s="31"/>
      <c r="M34"/>
      <c r="N34"/>
      <c r="O34"/>
      <c r="P34"/>
      <c r="Q34" s="31"/>
      <c r="R34" s="31"/>
      <c r="S34" s="30"/>
      <c r="T34"/>
      <c r="U34"/>
      <c r="V34"/>
      <c r="W34"/>
      <c r="X34"/>
    </row>
    <row r="35" spans="1:24">
      <c r="A35" s="185" t="s">
        <v>102</v>
      </c>
      <c r="B35" s="135" t="s">
        <v>103</v>
      </c>
      <c r="C35" s="136" t="s">
        <v>19</v>
      </c>
      <c r="D35" s="186" t="s">
        <v>48</v>
      </c>
      <c r="J35" s="162">
        <v>358.65</v>
      </c>
      <c r="K35" s="163" t="s">
        <v>65</v>
      </c>
      <c r="Q35" s="162">
        <v>671.89</v>
      </c>
      <c r="R35" s="163" t="s">
        <v>65</v>
      </c>
      <c r="S35" s="30"/>
    </row>
    <row r="36" spans="1:24">
      <c r="A36" s="187" t="s">
        <v>104</v>
      </c>
      <c r="B36" s="139" t="s">
        <v>105</v>
      </c>
      <c r="C36" s="140" t="s">
        <v>19</v>
      </c>
      <c r="D36" s="188" t="s">
        <v>48</v>
      </c>
      <c r="J36" s="483" t="s">
        <v>89</v>
      </c>
      <c r="K36" s="169" t="s">
        <v>90</v>
      </c>
      <c r="Q36" s="485" t="s">
        <v>80</v>
      </c>
      <c r="R36" s="169" t="s">
        <v>81</v>
      </c>
      <c r="S36" s="30"/>
    </row>
    <row r="37" spans="1:24">
      <c r="A37" s="187" t="s">
        <v>106</v>
      </c>
      <c r="B37" s="139" t="s">
        <v>107</v>
      </c>
      <c r="C37" s="140" t="s">
        <v>19</v>
      </c>
      <c r="D37" s="188" t="s">
        <v>48</v>
      </c>
      <c r="J37" s="168">
        <v>84540.290000000008</v>
      </c>
      <c r="K37" s="169" t="s">
        <v>21</v>
      </c>
      <c r="Q37" s="168">
        <v>78789.72</v>
      </c>
      <c r="R37" s="169" t="s">
        <v>21</v>
      </c>
      <c r="S37" s="30"/>
    </row>
    <row r="38" spans="1:24">
      <c r="A38" s="187" t="s">
        <v>108</v>
      </c>
      <c r="B38" s="189" t="s">
        <v>109</v>
      </c>
      <c r="C38" s="140" t="s">
        <v>19</v>
      </c>
      <c r="D38" s="188" t="s">
        <v>48</v>
      </c>
      <c r="J38" s="168">
        <v>2960.66</v>
      </c>
      <c r="K38" s="169" t="s">
        <v>21</v>
      </c>
      <c r="Q38" s="168">
        <v>2977.44</v>
      </c>
      <c r="R38" s="169" t="s">
        <v>65</v>
      </c>
      <c r="S38" s="30"/>
    </row>
    <row r="39" spans="1:24">
      <c r="A39" s="187" t="s">
        <v>110</v>
      </c>
      <c r="B39" s="189" t="s">
        <v>111</v>
      </c>
      <c r="C39" s="140" t="s">
        <v>19</v>
      </c>
      <c r="D39" s="188" t="s">
        <v>48</v>
      </c>
      <c r="J39" s="168">
        <v>8041.92</v>
      </c>
      <c r="K39" s="169" t="s">
        <v>27</v>
      </c>
      <c r="Q39" s="168">
        <v>8340.92</v>
      </c>
      <c r="R39" s="169" t="s">
        <v>27</v>
      </c>
      <c r="S39" s="30"/>
    </row>
    <row r="40" spans="1:24">
      <c r="A40" s="187" t="s">
        <v>112</v>
      </c>
      <c r="B40" s="189" t="s">
        <v>113</v>
      </c>
      <c r="C40" s="140" t="s">
        <v>19</v>
      </c>
      <c r="D40" s="188" t="s">
        <v>48</v>
      </c>
      <c r="J40" s="168">
        <v>863.85</v>
      </c>
      <c r="K40" s="169" t="s">
        <v>21</v>
      </c>
      <c r="Q40" s="168">
        <v>1084.06</v>
      </c>
      <c r="R40" s="169" t="s">
        <v>21</v>
      </c>
      <c r="S40" s="30"/>
    </row>
    <row r="41" spans="1:24">
      <c r="A41" s="187" t="s">
        <v>114</v>
      </c>
      <c r="B41" s="189" t="s">
        <v>115</v>
      </c>
      <c r="C41" s="140" t="s">
        <v>19</v>
      </c>
      <c r="D41" s="188" t="s">
        <v>20</v>
      </c>
      <c r="J41" s="146">
        <f>SUM(J35:J40)</f>
        <v>96765.37000000001</v>
      </c>
      <c r="K41" s="169" t="s">
        <v>21</v>
      </c>
      <c r="Q41" s="146">
        <f>SUM(Q35:Q40)</f>
        <v>91864.03</v>
      </c>
      <c r="R41" s="169" t="s">
        <v>21</v>
      </c>
      <c r="S41" s="30"/>
    </row>
    <row r="42" spans="1:24">
      <c r="A42" s="187" t="s">
        <v>116</v>
      </c>
      <c r="B42" s="189" t="s">
        <v>117</v>
      </c>
      <c r="C42" s="140" t="s">
        <v>19</v>
      </c>
      <c r="D42" s="188" t="s">
        <v>48</v>
      </c>
      <c r="J42" s="168">
        <v>62621</v>
      </c>
      <c r="K42" s="169" t="s">
        <v>21</v>
      </c>
      <c r="Q42" s="168">
        <v>61994.58</v>
      </c>
      <c r="R42" s="169" t="s">
        <v>21</v>
      </c>
      <c r="S42" s="30"/>
    </row>
    <row r="43" spans="1:24">
      <c r="A43" s="187" t="s">
        <v>118</v>
      </c>
      <c r="B43" s="189" t="s">
        <v>119</v>
      </c>
      <c r="C43" s="140" t="s">
        <v>19</v>
      </c>
      <c r="D43" s="188" t="s">
        <v>48</v>
      </c>
      <c r="J43" s="168">
        <v>11696</v>
      </c>
      <c r="K43" s="169" t="s">
        <v>21</v>
      </c>
      <c r="Q43" s="168">
        <v>11819.74</v>
      </c>
      <c r="R43" s="169" t="s">
        <v>21</v>
      </c>
      <c r="S43" s="30"/>
    </row>
    <row r="44" spans="1:24" s="2" customFormat="1" ht="12.95">
      <c r="A44" s="187" t="s">
        <v>120</v>
      </c>
      <c r="B44" s="189" t="s">
        <v>121</v>
      </c>
      <c r="C44" s="140" t="s">
        <v>19</v>
      </c>
      <c r="D44" s="188" t="s">
        <v>48</v>
      </c>
      <c r="F44"/>
      <c r="G44"/>
      <c r="H44"/>
      <c r="I44"/>
      <c r="J44" s="168">
        <v>22448</v>
      </c>
      <c r="K44" s="169" t="s">
        <v>21</v>
      </c>
      <c r="M44"/>
      <c r="N44"/>
      <c r="O44"/>
      <c r="P44"/>
      <c r="Q44" s="168">
        <v>18049.689999999999</v>
      </c>
      <c r="R44" s="169" t="s">
        <v>21</v>
      </c>
      <c r="S44" s="30"/>
      <c r="T44"/>
      <c r="U44"/>
      <c r="V44"/>
      <c r="W44"/>
      <c r="X44"/>
    </row>
    <row r="45" spans="1:24">
      <c r="A45" s="190" t="s">
        <v>122</v>
      </c>
      <c r="B45" s="191" t="s">
        <v>123</v>
      </c>
      <c r="C45" s="144" t="s">
        <v>19</v>
      </c>
      <c r="D45" s="145" t="s">
        <v>48</v>
      </c>
      <c r="J45" s="484" t="s">
        <v>80</v>
      </c>
      <c r="K45" s="177" t="s">
        <v>81</v>
      </c>
      <c r="Q45" s="484" t="s">
        <v>80</v>
      </c>
      <c r="R45" s="177" t="s">
        <v>81</v>
      </c>
      <c r="S45" s="30"/>
    </row>
    <row r="46" spans="1:24">
      <c r="C46"/>
      <c r="D46"/>
      <c r="J46" s="30"/>
      <c r="K46" s="30"/>
      <c r="Q46" s="30"/>
      <c r="R46" s="30"/>
      <c r="S46" s="30"/>
    </row>
    <row r="47" spans="1:24" s="13" customFormat="1" ht="15.6">
      <c r="A47" s="193"/>
      <c r="B47" s="23" t="s">
        <v>124</v>
      </c>
      <c r="C47" s="24"/>
      <c r="D47" s="25"/>
      <c r="F47"/>
      <c r="G47"/>
      <c r="H47"/>
      <c r="I47"/>
      <c r="J47" s="31"/>
      <c r="K47" s="31"/>
      <c r="M47"/>
      <c r="N47"/>
      <c r="O47"/>
      <c r="P47"/>
      <c r="Q47" s="31"/>
      <c r="R47" s="31"/>
      <c r="S47" s="30"/>
      <c r="T47"/>
      <c r="U47"/>
      <c r="V47"/>
      <c r="W47"/>
      <c r="X47"/>
    </row>
    <row r="48" spans="1:24">
      <c r="A48" s="194" t="s">
        <v>125</v>
      </c>
      <c r="B48" s="195" t="s">
        <v>126</v>
      </c>
      <c r="C48" s="196" t="s">
        <v>19</v>
      </c>
      <c r="D48" s="197" t="s">
        <v>20</v>
      </c>
      <c r="J48" s="198">
        <f>SUM(J41,J28,J18)</f>
        <v>225120.78000000003</v>
      </c>
      <c r="K48" s="199" t="s">
        <v>21</v>
      </c>
      <c r="Q48" s="198">
        <f>SUM(Q41,Q28,Q18)</f>
        <v>229351.45690000002</v>
      </c>
      <c r="R48" s="199" t="s">
        <v>21</v>
      </c>
      <c r="S48" s="30"/>
    </row>
    <row r="49" spans="1:24">
      <c r="C49"/>
      <c r="D49"/>
      <c r="F49" s="30"/>
      <c r="G49" s="30"/>
      <c r="H49" s="30"/>
      <c r="I49" s="30"/>
      <c r="J49" s="30"/>
      <c r="K49" s="30"/>
      <c r="M49" s="30"/>
      <c r="N49" s="30"/>
      <c r="O49" s="30"/>
      <c r="P49" s="30"/>
      <c r="Q49" s="30"/>
      <c r="R49" s="30"/>
      <c r="S49" s="30"/>
    </row>
    <row r="50" spans="1:24" ht="15.6">
      <c r="A50" s="193"/>
      <c r="B50" s="23" t="s">
        <v>16</v>
      </c>
      <c r="C50" s="24"/>
      <c r="D50" s="25"/>
      <c r="F50" s="30"/>
      <c r="G50" s="30"/>
      <c r="H50" s="30"/>
      <c r="I50" s="30"/>
      <c r="J50" s="30"/>
      <c r="K50" s="30"/>
      <c r="M50" s="30"/>
      <c r="N50" s="30"/>
      <c r="O50" s="30"/>
      <c r="P50" s="30"/>
      <c r="Q50" s="30"/>
      <c r="R50" s="30"/>
      <c r="S50" s="30"/>
    </row>
    <row r="51" spans="1:24">
      <c r="A51" s="200" t="s">
        <v>127</v>
      </c>
      <c r="B51" s="201" t="s">
        <v>128</v>
      </c>
      <c r="C51" s="117" t="s">
        <v>19</v>
      </c>
      <c r="D51" s="148" t="s">
        <v>48</v>
      </c>
      <c r="J51" s="202">
        <v>-4121.9602000000004</v>
      </c>
      <c r="K51" s="203" t="s">
        <v>27</v>
      </c>
      <c r="Q51" s="202">
        <v>-4371.97</v>
      </c>
      <c r="R51" s="203" t="s">
        <v>27</v>
      </c>
      <c r="S51" s="30"/>
    </row>
    <row r="52" spans="1:24" s="2" customFormat="1" ht="12.95">
      <c r="A52" s="204" t="s">
        <v>129</v>
      </c>
      <c r="B52" s="205" t="s">
        <v>130</v>
      </c>
      <c r="C52" s="174" t="s">
        <v>19</v>
      </c>
      <c r="D52" s="175" t="s">
        <v>20</v>
      </c>
      <c r="F52"/>
      <c r="G52"/>
      <c r="H52"/>
      <c r="I52"/>
      <c r="J52" s="32">
        <f>J48+J51</f>
        <v>220998.81980000003</v>
      </c>
      <c r="K52" s="177" t="s">
        <v>21</v>
      </c>
      <c r="M52"/>
      <c r="N52"/>
      <c r="O52"/>
      <c r="P52"/>
      <c r="Q52" s="32">
        <f>Q48+Q51</f>
        <v>224979.48690000002</v>
      </c>
      <c r="R52" s="177" t="s">
        <v>21</v>
      </c>
      <c r="S52" s="30"/>
      <c r="T52"/>
      <c r="U52"/>
      <c r="V52"/>
      <c r="W52"/>
      <c r="X52"/>
    </row>
    <row r="53" spans="1:24" s="2" customFormat="1" ht="12.95">
      <c r="A53" s="207"/>
      <c r="B53" s="51"/>
      <c r="C53" s="103"/>
      <c r="D53" s="103"/>
      <c r="F53"/>
      <c r="G53" s="206"/>
      <c r="H53" s="206"/>
      <c r="I53" s="206"/>
      <c r="J53" s="206"/>
      <c r="K53" s="206"/>
      <c r="M53"/>
      <c r="N53" s="206"/>
      <c r="O53" s="206"/>
      <c r="P53" s="206"/>
      <c r="Q53" s="206"/>
      <c r="R53" s="206"/>
      <c r="S53" s="206"/>
      <c r="T53"/>
      <c r="U53"/>
      <c r="V53"/>
      <c r="W53"/>
      <c r="X53"/>
    </row>
    <row r="54" spans="1:24" s="13" customFormat="1" ht="15.6">
      <c r="A54" s="46"/>
      <c r="B54" s="48" t="s">
        <v>131</v>
      </c>
      <c r="C54" s="49"/>
      <c r="D54" s="47"/>
      <c r="F54" s="31"/>
      <c r="G54" s="31"/>
      <c r="H54" s="31"/>
      <c r="I54" s="31"/>
      <c r="J54" s="31"/>
      <c r="K54" s="31"/>
      <c r="M54" s="31"/>
      <c r="N54" s="31"/>
      <c r="O54" s="31"/>
      <c r="P54" s="31"/>
      <c r="Q54" s="31"/>
      <c r="R54" s="31"/>
      <c r="S54" s="30"/>
      <c r="T54"/>
      <c r="U54"/>
      <c r="V54"/>
      <c r="W54"/>
      <c r="X54"/>
    </row>
    <row r="55" spans="1:24">
      <c r="A55" s="200" t="s">
        <v>132</v>
      </c>
      <c r="B55" s="116" t="s">
        <v>133</v>
      </c>
      <c r="C55" s="117" t="s">
        <v>134</v>
      </c>
      <c r="D55" s="148" t="s">
        <v>48</v>
      </c>
      <c r="F55" s="262">
        <v>0.08</v>
      </c>
      <c r="G55" s="208" t="s">
        <v>21</v>
      </c>
      <c r="M55" s="262">
        <v>0.08</v>
      </c>
      <c r="N55" s="208" t="s">
        <v>21</v>
      </c>
      <c r="S55" s="30"/>
    </row>
    <row r="56" spans="1:24">
      <c r="A56" s="172" t="s">
        <v>135</v>
      </c>
      <c r="B56" s="26" t="s">
        <v>136</v>
      </c>
      <c r="C56" s="27" t="s">
        <v>134</v>
      </c>
      <c r="D56" s="151" t="s">
        <v>48</v>
      </c>
      <c r="H56" s="262">
        <v>0.17</v>
      </c>
      <c r="I56" s="208" t="s">
        <v>21</v>
      </c>
      <c r="O56" s="262">
        <v>0.17</v>
      </c>
      <c r="P56" s="208" t="s">
        <v>21</v>
      </c>
      <c r="S56" s="30"/>
    </row>
    <row r="57" spans="1:24" ht="12.95">
      <c r="A57" s="209"/>
      <c r="B57" s="210"/>
      <c r="C57" s="211"/>
      <c r="D57" s="212"/>
      <c r="S57" s="30"/>
    </row>
    <row r="58" spans="1:24" ht="15.6">
      <c r="A58" s="46"/>
      <c r="B58" s="48" t="s">
        <v>137</v>
      </c>
      <c r="C58" s="49"/>
      <c r="D58" s="47"/>
      <c r="F58" s="213"/>
      <c r="G58" s="30"/>
      <c r="H58" s="30"/>
      <c r="I58" s="30"/>
      <c r="J58" s="30"/>
      <c r="K58" s="30"/>
      <c r="M58" s="213"/>
      <c r="N58" s="30"/>
      <c r="O58" s="30"/>
      <c r="P58" s="30"/>
      <c r="Q58" s="30"/>
      <c r="R58" s="30"/>
      <c r="S58" s="30"/>
    </row>
    <row r="59" spans="1:24">
      <c r="A59" s="158" t="s">
        <v>138</v>
      </c>
      <c r="B59" s="116" t="s">
        <v>139</v>
      </c>
      <c r="C59" s="117" t="s">
        <v>19</v>
      </c>
      <c r="D59" s="148" t="s">
        <v>48</v>
      </c>
      <c r="F59" s="213"/>
      <c r="G59" s="30"/>
      <c r="H59" s="30"/>
      <c r="I59" s="30"/>
      <c r="J59" s="162">
        <v>462000</v>
      </c>
      <c r="K59" s="163" t="s">
        <v>21</v>
      </c>
      <c r="M59" s="213"/>
      <c r="N59" s="30"/>
      <c r="O59" s="30"/>
      <c r="P59" s="30"/>
      <c r="Q59" s="162">
        <v>462000</v>
      </c>
      <c r="R59" s="163" t="s">
        <v>21</v>
      </c>
      <c r="S59" s="30"/>
    </row>
    <row r="60" spans="1:24">
      <c r="A60" s="179" t="s">
        <v>140</v>
      </c>
      <c r="B60" s="6" t="s">
        <v>141</v>
      </c>
      <c r="C60" s="7" t="s">
        <v>19</v>
      </c>
      <c r="D60" s="184" t="s">
        <v>48</v>
      </c>
      <c r="F60" s="213"/>
      <c r="G60" s="30"/>
      <c r="H60" s="30"/>
      <c r="I60" s="30"/>
      <c r="J60" s="214">
        <v>462000</v>
      </c>
      <c r="K60" s="215" t="s">
        <v>21</v>
      </c>
      <c r="M60" s="213"/>
      <c r="N60" s="30"/>
      <c r="O60" s="30"/>
      <c r="P60" s="30"/>
      <c r="Q60" s="214">
        <v>462000</v>
      </c>
      <c r="R60" s="215" t="s">
        <v>21</v>
      </c>
      <c r="S60" s="30"/>
    </row>
    <row r="61" spans="1:24">
      <c r="A61" s="170" t="s">
        <v>142</v>
      </c>
      <c r="B61" s="6" t="s">
        <v>143</v>
      </c>
      <c r="C61" s="7" t="s">
        <v>144</v>
      </c>
      <c r="D61" s="184" t="s">
        <v>20</v>
      </c>
      <c r="F61" s="213"/>
      <c r="G61" s="30"/>
      <c r="H61" s="216"/>
      <c r="I61" s="30"/>
      <c r="J61" s="217">
        <f>(J59-J48)/J59</f>
        <v>0.51272558441558436</v>
      </c>
      <c r="K61" s="169" t="s">
        <v>21</v>
      </c>
      <c r="M61" s="213"/>
      <c r="N61" s="30"/>
      <c r="O61" s="216"/>
      <c r="P61" s="30"/>
      <c r="Q61" s="217">
        <f>(Q59-Q48)/Q59</f>
        <v>0.50356827510822511</v>
      </c>
      <c r="R61" s="169" t="s">
        <v>21</v>
      </c>
      <c r="S61" s="30"/>
    </row>
    <row r="62" spans="1:24">
      <c r="A62" s="172" t="s">
        <v>145</v>
      </c>
      <c r="B62" s="26" t="s">
        <v>146</v>
      </c>
      <c r="C62" s="27" t="s">
        <v>144</v>
      </c>
      <c r="D62" s="151" t="s">
        <v>20</v>
      </c>
      <c r="F62" s="213"/>
      <c r="G62" s="30"/>
      <c r="H62" s="216"/>
      <c r="I62" s="30"/>
      <c r="J62" s="218">
        <f>(J60-J52)/J60</f>
        <v>0.52164757619047608</v>
      </c>
      <c r="K62" s="177" t="s">
        <v>21</v>
      </c>
      <c r="M62" s="213"/>
      <c r="N62" s="30"/>
      <c r="O62" s="216"/>
      <c r="P62" s="30"/>
      <c r="Q62" s="218">
        <f>(Q60-Q52)/Q60</f>
        <v>0.51303141363636362</v>
      </c>
      <c r="R62" s="177" t="s">
        <v>21</v>
      </c>
      <c r="S62" s="30"/>
    </row>
    <row r="63" spans="1:24">
      <c r="A63" s="219"/>
      <c r="D63" s="213"/>
      <c r="E63" s="213"/>
      <c r="F63" s="213"/>
      <c r="G63" s="30"/>
      <c r="H63" s="216"/>
      <c r="I63" s="30"/>
      <c r="J63" s="30"/>
      <c r="K63" s="30"/>
      <c r="L63" s="213"/>
      <c r="M63" s="213"/>
      <c r="N63" s="30"/>
      <c r="O63" s="216"/>
      <c r="P63" s="30"/>
      <c r="Q63" s="30"/>
      <c r="R63" s="30"/>
      <c r="S63" s="30"/>
    </row>
    <row r="64" spans="1:24" ht="15.6">
      <c r="A64" s="46"/>
      <c r="B64" s="48" t="s">
        <v>147</v>
      </c>
      <c r="C64" s="49"/>
      <c r="D64" s="47"/>
    </row>
    <row r="65" spans="1:18">
      <c r="A65" s="185" t="s">
        <v>148</v>
      </c>
      <c r="B65" s="135" t="s">
        <v>149</v>
      </c>
      <c r="C65" s="136" t="s">
        <v>19</v>
      </c>
      <c r="D65" s="137" t="s">
        <v>150</v>
      </c>
      <c r="J65" s="162">
        <v>234924</v>
      </c>
      <c r="K65" s="163" t="s">
        <v>21</v>
      </c>
      <c r="Q65" s="149">
        <f>J69</f>
        <v>225121.27999999997</v>
      </c>
      <c r="R65" s="163" t="s">
        <v>21</v>
      </c>
    </row>
    <row r="66" spans="1:18">
      <c r="A66" s="220" t="s">
        <v>151</v>
      </c>
      <c r="B66" s="139" t="s">
        <v>152</v>
      </c>
      <c r="C66" s="140" t="s">
        <v>19</v>
      </c>
      <c r="D66" s="141" t="s">
        <v>150</v>
      </c>
      <c r="J66" s="214">
        <v>2927.989999999998</v>
      </c>
      <c r="K66" s="215" t="s">
        <v>21</v>
      </c>
      <c r="Q66" s="146">
        <f>Q18-J18</f>
        <v>303.93690000000061</v>
      </c>
      <c r="R66" s="215" t="s">
        <v>21</v>
      </c>
    </row>
    <row r="67" spans="1:18">
      <c r="A67" s="187" t="s">
        <v>153</v>
      </c>
      <c r="B67" s="139" t="s">
        <v>154</v>
      </c>
      <c r="C67" s="140" t="s">
        <v>19</v>
      </c>
      <c r="D67" s="141" t="s">
        <v>150</v>
      </c>
      <c r="J67" s="168">
        <v>-5824.7100000000064</v>
      </c>
      <c r="K67" s="169" t="s">
        <v>27</v>
      </c>
      <c r="Q67" s="146">
        <f>Q28-J28</f>
        <v>8828.0800000000017</v>
      </c>
      <c r="R67" s="169" t="s">
        <v>27</v>
      </c>
    </row>
    <row r="68" spans="1:18">
      <c r="A68" s="220" t="s">
        <v>155</v>
      </c>
      <c r="B68" s="139" t="s">
        <v>156</v>
      </c>
      <c r="C68" s="140" t="s">
        <v>19</v>
      </c>
      <c r="D68" s="141" t="s">
        <v>150</v>
      </c>
      <c r="J68" s="214">
        <v>-6906</v>
      </c>
      <c r="K68" s="215" t="s">
        <v>21</v>
      </c>
      <c r="Q68" s="146">
        <f>Q41-J41</f>
        <v>-4901.3400000000111</v>
      </c>
      <c r="R68" s="215" t="s">
        <v>21</v>
      </c>
    </row>
    <row r="69" spans="1:18">
      <c r="A69" s="190" t="s">
        <v>157</v>
      </c>
      <c r="B69" s="191" t="s">
        <v>158</v>
      </c>
      <c r="C69" s="192" t="s">
        <v>19</v>
      </c>
      <c r="D69" s="221" t="s">
        <v>20</v>
      </c>
      <c r="J69" s="32">
        <f>SUM(J65:J68)</f>
        <v>225121.27999999997</v>
      </c>
      <c r="K69" s="177" t="s">
        <v>21</v>
      </c>
      <c r="Q69" s="32">
        <f>SUM(Q65:Q68)</f>
        <v>229351.95689999993</v>
      </c>
      <c r="R69" s="177" t="s">
        <v>21</v>
      </c>
    </row>
    <row r="70" spans="1:18" ht="12.95" thickBot="1">
      <c r="C70"/>
      <c r="D70"/>
    </row>
    <row r="71" spans="1:18">
      <c r="A71" s="321" t="s">
        <v>159</v>
      </c>
      <c r="B71" s="135" t="s">
        <v>160</v>
      </c>
      <c r="C71" s="322" t="s">
        <v>19</v>
      </c>
      <c r="D71" s="108" t="s">
        <v>150</v>
      </c>
      <c r="J71" s="162">
        <v>-4022</v>
      </c>
      <c r="K71" s="163" t="s">
        <v>27</v>
      </c>
      <c r="Q71" s="149">
        <f>J72</f>
        <v>-4121.9602000000004</v>
      </c>
      <c r="R71" s="163" t="s">
        <v>27</v>
      </c>
    </row>
    <row r="72" spans="1:18">
      <c r="A72" s="323" t="s">
        <v>161</v>
      </c>
      <c r="B72" s="139" t="s">
        <v>162</v>
      </c>
      <c r="C72" s="320" t="s">
        <v>19</v>
      </c>
      <c r="D72" s="110" t="s">
        <v>48</v>
      </c>
      <c r="J72" s="222">
        <v>-4121.9602000000004</v>
      </c>
      <c r="K72" s="215" t="s">
        <v>27</v>
      </c>
      <c r="Q72" s="222">
        <f>Q51</f>
        <v>-4371.97</v>
      </c>
      <c r="R72" s="215" t="s">
        <v>27</v>
      </c>
    </row>
    <row r="73" spans="1:18" ht="12.95" thickBot="1">
      <c r="A73" s="324" t="s">
        <v>163</v>
      </c>
      <c r="B73" s="143" t="s">
        <v>25</v>
      </c>
      <c r="C73" s="325" t="s">
        <v>19</v>
      </c>
      <c r="D73" s="122" t="s">
        <v>20</v>
      </c>
      <c r="J73" s="32">
        <f>J72-J71</f>
        <v>-99.960200000000441</v>
      </c>
      <c r="K73" s="177" t="s">
        <v>27</v>
      </c>
      <c r="Q73" s="32">
        <f>Q72-Q71</f>
        <v>-250.00979999999981</v>
      </c>
      <c r="R73" s="486" t="s">
        <v>27</v>
      </c>
    </row>
    <row r="74" spans="1:18" ht="12.95" thickBot="1">
      <c r="A74" s="207"/>
      <c r="J74" s="223"/>
      <c r="K74" s="223"/>
      <c r="Q74" s="223"/>
      <c r="R74" s="223"/>
    </row>
    <row r="75" spans="1:18" ht="15.6">
      <c r="A75" s="46"/>
      <c r="B75" s="48" t="s">
        <v>164</v>
      </c>
      <c r="C75" s="49"/>
      <c r="D75" s="47"/>
      <c r="J75" s="223"/>
      <c r="K75" s="223"/>
      <c r="Q75" s="223"/>
      <c r="R75" s="223"/>
    </row>
    <row r="76" spans="1:18">
      <c r="A76" s="256" t="s">
        <v>165</v>
      </c>
      <c r="B76" s="135" t="s">
        <v>166</v>
      </c>
      <c r="C76" s="136" t="s">
        <v>19</v>
      </c>
      <c r="D76" s="257" t="s">
        <v>48</v>
      </c>
      <c r="J76" s="224">
        <v>2931</v>
      </c>
      <c r="K76" s="225" t="s">
        <v>65</v>
      </c>
      <c r="Q76" s="224">
        <v>982</v>
      </c>
      <c r="R76" s="225" t="s">
        <v>65</v>
      </c>
    </row>
    <row r="77" spans="1:18">
      <c r="A77" s="258" t="s">
        <v>167</v>
      </c>
      <c r="B77" s="259" t="s">
        <v>168</v>
      </c>
      <c r="C77" s="260" t="s">
        <v>19</v>
      </c>
      <c r="D77" s="261" t="s">
        <v>48</v>
      </c>
      <c r="J77" s="226">
        <v>166</v>
      </c>
      <c r="K77" s="227" t="s">
        <v>65</v>
      </c>
      <c r="Q77" s="226">
        <v>473</v>
      </c>
      <c r="R77" s="227" t="s">
        <v>65</v>
      </c>
    </row>
    <row r="78" spans="1:18">
      <c r="A78"/>
      <c r="C78"/>
      <c r="D78"/>
    </row>
    <row r="79" spans="1:18">
      <c r="A79" s="207"/>
      <c r="C79"/>
      <c r="D79"/>
      <c r="E79" s="8"/>
      <c r="F79" s="8"/>
      <c r="L79" s="223"/>
      <c r="M79" s="223"/>
    </row>
    <row r="80" spans="1:18" ht="12.95" thickBot="1"/>
    <row r="81" spans="1:6">
      <c r="A81" s="488"/>
      <c r="B81" s="489"/>
      <c r="C81" s="489"/>
      <c r="D81" s="490"/>
      <c r="E81" s="490"/>
      <c r="F81" s="491"/>
    </row>
    <row r="82" spans="1:6">
      <c r="A82" s="498" t="s">
        <v>51</v>
      </c>
      <c r="B82" s="499"/>
      <c r="C82" s="499"/>
      <c r="D82" s="500" t="s">
        <v>53</v>
      </c>
      <c r="E82" s="1"/>
      <c r="F82" s="492"/>
    </row>
    <row r="83" spans="1:6">
      <c r="A83" s="501"/>
      <c r="B83" s="499"/>
      <c r="C83" s="499"/>
      <c r="D83" s="502"/>
      <c r="E83" s="1"/>
      <c r="F83" s="492"/>
    </row>
    <row r="84" spans="1:6">
      <c r="A84" s="498" t="s">
        <v>169</v>
      </c>
      <c r="B84" s="499"/>
      <c r="C84" s="499"/>
      <c r="D84" s="500" t="s">
        <v>53</v>
      </c>
      <c r="E84" s="1"/>
      <c r="F84" s="492"/>
    </row>
    <row r="85" spans="1:6">
      <c r="A85" s="501"/>
      <c r="B85" s="499"/>
      <c r="C85" s="499"/>
      <c r="D85" s="502"/>
      <c r="E85" s="1"/>
      <c r="F85" s="492"/>
    </row>
    <row r="86" spans="1:6">
      <c r="A86" s="498" t="s">
        <v>170</v>
      </c>
      <c r="B86" s="499"/>
      <c r="C86" s="499"/>
      <c r="D86" s="503" t="s">
        <v>171</v>
      </c>
      <c r="E86" s="1"/>
      <c r="F86" s="493"/>
    </row>
    <row r="87" spans="1:6" ht="12.95" thickBot="1">
      <c r="A87" s="494"/>
      <c r="B87" s="495"/>
      <c r="C87" s="495"/>
      <c r="D87" s="496"/>
      <c r="E87" s="496"/>
      <c r="F87" s="497"/>
    </row>
  </sheetData>
  <mergeCells count="18">
    <mergeCell ref="D11:D12"/>
    <mergeCell ref="C11:C12"/>
    <mergeCell ref="B10:B12"/>
    <mergeCell ref="A11:A12"/>
    <mergeCell ref="F9:K10"/>
    <mergeCell ref="F11:F12"/>
    <mergeCell ref="G11:G12"/>
    <mergeCell ref="H11:H12"/>
    <mergeCell ref="I11:I12"/>
    <mergeCell ref="J11:J12"/>
    <mergeCell ref="K11:K12"/>
    <mergeCell ref="M9:R10"/>
    <mergeCell ref="R11:R12"/>
    <mergeCell ref="M11:M12"/>
    <mergeCell ref="N11:N12"/>
    <mergeCell ref="O11:O12"/>
    <mergeCell ref="P11:P12"/>
    <mergeCell ref="Q11:Q12"/>
  </mergeCells>
  <phoneticPr fontId="15" type="noConversion"/>
  <pageMargins left="0.55118110236220474" right="0.55118110236220474" top="0.74803149606299213" bottom="0.70866141732283472" header="0.51181102362204722" footer="0.51181102362204722"/>
  <pageSetup paperSize="8" scale="63" orientation="landscape" r:id="rId1"/>
  <headerFooter alignWithMargins="0">
    <oddFooter>&amp;L&amp;1#&amp;"Arial"&amp;11&amp;K000000SW Public Published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B28F-8011-4243-8C93-B3E29CD00392}">
  <sheetPr>
    <pageSetUpPr fitToPage="1"/>
  </sheetPr>
  <dimension ref="A1:GQ36"/>
  <sheetViews>
    <sheetView zoomScaleNormal="100" workbookViewId="0">
      <selection sqref="A1:XFD1048576"/>
    </sheetView>
  </sheetViews>
  <sheetFormatPr defaultRowHeight="12.6"/>
  <cols>
    <col min="1" max="1" width="7.140625" customWidth="1"/>
    <col min="2" max="2" width="72.5703125" customWidth="1"/>
    <col min="3" max="3" width="9.5703125" customWidth="1"/>
    <col min="5" max="5" width="4" customWidth="1"/>
    <col min="6" max="6" width="13.5703125" customWidth="1"/>
    <col min="7" max="7" width="8.5703125" customWidth="1"/>
    <col min="8" max="8" width="13.5703125" customWidth="1"/>
    <col min="9" max="9" width="8.140625" customWidth="1"/>
    <col min="10" max="10" width="13.5703125" customWidth="1"/>
    <col min="11" max="11" width="8.42578125" customWidth="1"/>
    <col min="12" max="12" width="4" customWidth="1"/>
    <col min="13" max="13" width="13.5703125" customWidth="1"/>
    <col min="14" max="14" width="7.140625" customWidth="1"/>
    <col min="15" max="15" width="13.5703125" customWidth="1"/>
    <col min="16" max="16" width="7.140625" customWidth="1"/>
    <col min="17" max="17" width="13.5703125" customWidth="1"/>
    <col min="18" max="18" width="7.140625" customWidth="1"/>
    <col min="19" max="24" width="8.7109375" customWidth="1"/>
  </cols>
  <sheetData>
    <row r="1" spans="1:199" s="5" customFormat="1" ht="20.100000000000001">
      <c r="A1" s="269" t="s">
        <v>0</v>
      </c>
      <c r="B1" s="96"/>
    </row>
    <row r="2" spans="1:199" s="5" customFormat="1" ht="20.100000000000001">
      <c r="A2" s="270"/>
      <c r="B2" s="96"/>
    </row>
    <row r="3" spans="1:199" s="5" customFormat="1" ht="20.100000000000001">
      <c r="A3" s="271" t="s">
        <v>1</v>
      </c>
      <c r="B3" s="275"/>
      <c r="C3" s="273"/>
      <c r="D3" s="273"/>
      <c r="E3" s="273"/>
      <c r="T3"/>
      <c r="U3"/>
      <c r="V3"/>
    </row>
    <row r="4" spans="1:199" s="5" customFormat="1" ht="15.6" customHeight="1">
      <c r="A4" s="9"/>
      <c r="B4" s="96"/>
      <c r="T4"/>
      <c r="U4"/>
      <c r="V4"/>
    </row>
    <row r="5" spans="1:199" ht="15.6" customHeight="1" thickBot="1">
      <c r="A5" s="37"/>
      <c r="B5" s="3"/>
      <c r="H5" s="5"/>
      <c r="I5" s="5"/>
      <c r="J5" s="5"/>
      <c r="K5" s="5"/>
      <c r="L5" s="5"/>
      <c r="M5" s="5"/>
    </row>
    <row r="6" spans="1:199" ht="20.100000000000001">
      <c r="A6" s="50" t="s">
        <v>56</v>
      </c>
      <c r="B6" s="99"/>
      <c r="C6" s="99"/>
      <c r="D6" s="100"/>
      <c r="H6" s="5"/>
      <c r="I6" s="5"/>
      <c r="J6" s="5"/>
      <c r="K6" s="5"/>
      <c r="L6" s="5"/>
      <c r="M6" s="5"/>
    </row>
    <row r="7" spans="1:199" ht="20.45" thickBot="1">
      <c r="A7" s="11" t="s">
        <v>172</v>
      </c>
      <c r="B7" s="101"/>
      <c r="C7" s="101"/>
      <c r="D7" s="102"/>
    </row>
    <row r="8" spans="1:199" ht="23.1" thickBot="1">
      <c r="A8" s="103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</row>
    <row r="9" spans="1:199" s="13" customFormat="1" ht="36" customHeight="1" thickBot="1">
      <c r="A9" s="52" t="s">
        <v>4</v>
      </c>
      <c r="B9" s="41" t="s">
        <v>5</v>
      </c>
      <c r="C9" s="42" t="s">
        <v>6</v>
      </c>
      <c r="D9" s="43" t="s">
        <v>7</v>
      </c>
      <c r="E9" s="3"/>
      <c r="F9" s="542" t="s">
        <v>8</v>
      </c>
      <c r="G9" s="543"/>
      <c r="H9" s="544"/>
      <c r="I9" s="544"/>
      <c r="J9" s="544"/>
      <c r="K9" s="545"/>
      <c r="L9" s="3"/>
      <c r="M9" s="542" t="s">
        <v>58</v>
      </c>
      <c r="N9" s="543"/>
      <c r="O9" s="544"/>
      <c r="P9" s="544"/>
      <c r="Q9" s="544"/>
      <c r="R9" s="545"/>
      <c r="S9"/>
      <c r="T9"/>
      <c r="U9"/>
      <c r="V9"/>
      <c r="W9"/>
    </row>
    <row r="10" spans="1:199" s="13" customFormat="1" ht="15.6">
      <c r="A10" s="14" t="s">
        <v>10</v>
      </c>
      <c r="B10" s="15"/>
      <c r="C10" s="16"/>
      <c r="D10" s="17" t="s">
        <v>11</v>
      </c>
      <c r="E10" s="3"/>
      <c r="F10" s="538" t="s">
        <v>59</v>
      </c>
      <c r="G10" s="546" t="s">
        <v>15</v>
      </c>
      <c r="H10" s="538" t="s">
        <v>60</v>
      </c>
      <c r="I10" s="546" t="s">
        <v>15</v>
      </c>
      <c r="J10" s="540" t="s">
        <v>61</v>
      </c>
      <c r="K10" s="546" t="s">
        <v>15</v>
      </c>
      <c r="L10" s="3"/>
      <c r="M10" s="538" t="s">
        <v>59</v>
      </c>
      <c r="N10" s="546" t="s">
        <v>15</v>
      </c>
      <c r="O10" s="538" t="s">
        <v>60</v>
      </c>
      <c r="P10" s="546" t="s">
        <v>15</v>
      </c>
      <c r="Q10" s="540" t="s">
        <v>61</v>
      </c>
      <c r="R10" s="546" t="s">
        <v>15</v>
      </c>
      <c r="S10"/>
      <c r="T10"/>
      <c r="U10"/>
      <c r="V10"/>
      <c r="W10"/>
    </row>
    <row r="11" spans="1:199" ht="15.75" customHeight="1" thickBot="1">
      <c r="A11" s="18"/>
      <c r="B11" s="104"/>
      <c r="C11" s="19"/>
      <c r="D11" s="20"/>
      <c r="E11" s="3"/>
      <c r="F11" s="539"/>
      <c r="G11" s="547"/>
      <c r="H11" s="539"/>
      <c r="I11" s="547"/>
      <c r="J11" s="541"/>
      <c r="K11" s="547"/>
      <c r="L11" s="3"/>
      <c r="M11" s="539"/>
      <c r="N11" s="547"/>
      <c r="O11" s="539"/>
      <c r="P11" s="547"/>
      <c r="Q11" s="541"/>
      <c r="R11" s="547"/>
    </row>
    <row r="12" spans="1:199" ht="15.95" customHeight="1" thickBot="1">
      <c r="A12" s="36"/>
      <c r="C12" s="8"/>
      <c r="D12" s="8"/>
    </row>
    <row r="13" spans="1:199" s="13" customFormat="1" ht="15.95" thickBot="1">
      <c r="A13" s="46"/>
      <c r="B13" s="48" t="s">
        <v>173</v>
      </c>
      <c r="C13" s="49"/>
      <c r="D13" s="47"/>
      <c r="J13" s="31"/>
      <c r="K13" s="30"/>
      <c r="Q13" s="31"/>
      <c r="R13" s="30"/>
      <c r="T13"/>
      <c r="U13"/>
      <c r="V13"/>
      <c r="W13"/>
    </row>
    <row r="14" spans="1:199">
      <c r="A14" s="105" t="s">
        <v>174</v>
      </c>
      <c r="B14" s="106" t="s">
        <v>175</v>
      </c>
      <c r="C14" s="107" t="s">
        <v>176</v>
      </c>
      <c r="D14" s="108" t="s">
        <v>48</v>
      </c>
      <c r="F14" s="202">
        <v>174.76347598541872</v>
      </c>
      <c r="G14" s="285" t="s">
        <v>32</v>
      </c>
      <c r="H14" s="202">
        <v>174.76347598541872</v>
      </c>
      <c r="I14" s="288" t="s">
        <v>32</v>
      </c>
      <c r="J14" s="202">
        <v>174.76347598541872</v>
      </c>
      <c r="K14" s="285" t="s">
        <v>32</v>
      </c>
      <c r="M14" s="202">
        <v>165.386</v>
      </c>
      <c r="N14" s="285" t="s">
        <v>32</v>
      </c>
      <c r="O14" s="202">
        <v>165.386</v>
      </c>
      <c r="P14" s="288" t="s">
        <v>32</v>
      </c>
      <c r="Q14" s="202">
        <v>165.386</v>
      </c>
      <c r="R14" s="285" t="s">
        <v>32</v>
      </c>
    </row>
    <row r="15" spans="1:199">
      <c r="A15" s="109" t="s">
        <v>177</v>
      </c>
      <c r="B15" s="6" t="s">
        <v>178</v>
      </c>
      <c r="C15" s="7" t="s">
        <v>176</v>
      </c>
      <c r="D15" s="110" t="s">
        <v>48</v>
      </c>
      <c r="F15" s="214">
        <v>262.14521397812808</v>
      </c>
      <c r="G15" s="286" t="s">
        <v>32</v>
      </c>
      <c r="H15" s="214">
        <v>262.14521397812808</v>
      </c>
      <c r="I15" s="289" t="s">
        <v>32</v>
      </c>
      <c r="J15" s="214">
        <v>262.14521397812808</v>
      </c>
      <c r="K15" s="286" t="s">
        <v>32</v>
      </c>
      <c r="M15" s="214">
        <v>248.07900000000001</v>
      </c>
      <c r="N15" s="286" t="s">
        <v>32</v>
      </c>
      <c r="O15" s="214">
        <v>248.07900000000001</v>
      </c>
      <c r="P15" s="289" t="s">
        <v>32</v>
      </c>
      <c r="Q15" s="214">
        <v>248.07900000000001</v>
      </c>
      <c r="R15" s="286" t="s">
        <v>32</v>
      </c>
    </row>
    <row r="16" spans="1:199">
      <c r="A16" s="109" t="s">
        <v>179</v>
      </c>
      <c r="B16" s="6" t="s">
        <v>180</v>
      </c>
      <c r="C16" s="7" t="s">
        <v>181</v>
      </c>
      <c r="D16" s="110" t="s">
        <v>48</v>
      </c>
      <c r="F16" s="214">
        <v>503.26405985541913</v>
      </c>
      <c r="G16" s="286" t="s">
        <v>182</v>
      </c>
      <c r="H16" s="214">
        <v>408.9557213625805</v>
      </c>
      <c r="I16" s="289" t="s">
        <v>182</v>
      </c>
      <c r="J16" s="146">
        <f>F16+H16</f>
        <v>912.21978121799964</v>
      </c>
      <c r="K16" s="286" t="s">
        <v>182</v>
      </c>
      <c r="M16" s="214">
        <v>570.47282785369998</v>
      </c>
      <c r="N16" s="286" t="s">
        <v>182</v>
      </c>
      <c r="O16" s="214">
        <v>487.37968416912003</v>
      </c>
      <c r="P16" s="289" t="s">
        <v>182</v>
      </c>
      <c r="Q16" s="146">
        <f>M16+O16</f>
        <v>1057.8525120228201</v>
      </c>
      <c r="R16" s="286" t="s">
        <v>182</v>
      </c>
    </row>
    <row r="17" spans="1:22">
      <c r="A17" s="109" t="s">
        <v>183</v>
      </c>
      <c r="B17" s="6" t="s">
        <v>184</v>
      </c>
      <c r="C17" s="7" t="s">
        <v>19</v>
      </c>
      <c r="D17" s="110" t="s">
        <v>20</v>
      </c>
      <c r="F17" s="146">
        <f>F14*F$16</f>
        <v>87952.176438866867</v>
      </c>
      <c r="G17" s="286" t="s">
        <v>32</v>
      </c>
      <c r="H17" s="265">
        <f t="shared" ref="H17" si="0">H14*H$16</f>
        <v>71470.523389448936</v>
      </c>
      <c r="I17" s="289" t="s">
        <v>32</v>
      </c>
      <c r="J17" s="146">
        <f>J14*J$16</f>
        <v>159422.69982831579</v>
      </c>
      <c r="K17" s="286" t="s">
        <v>32</v>
      </c>
      <c r="M17" s="146">
        <f t="shared" ref="M17:O17" si="1">M14*M$16</f>
        <v>94348.21910741202</v>
      </c>
      <c r="N17" s="286" t="s">
        <v>32</v>
      </c>
      <c r="O17" s="265">
        <f t="shared" si="1"/>
        <v>80605.776445994081</v>
      </c>
      <c r="P17" s="289" t="s">
        <v>32</v>
      </c>
      <c r="Q17" s="146">
        <f>Q14*Q$16</f>
        <v>174953.9955534061</v>
      </c>
      <c r="R17" s="286" t="s">
        <v>32</v>
      </c>
    </row>
    <row r="18" spans="1:22" ht="12.95" thickBot="1">
      <c r="A18" s="111" t="s">
        <v>185</v>
      </c>
      <c r="B18" s="112" t="s">
        <v>186</v>
      </c>
      <c r="C18" s="113" t="s">
        <v>19</v>
      </c>
      <c r="D18" s="114" t="s">
        <v>20</v>
      </c>
      <c r="F18" s="146">
        <f>F15*F$16</f>
        <v>131928.26465830032</v>
      </c>
      <c r="G18" s="286" t="s">
        <v>32</v>
      </c>
      <c r="H18" s="266">
        <f t="shared" ref="H18" si="2">H15*H$16</f>
        <v>107205.78508417339</v>
      </c>
      <c r="I18" s="290" t="s">
        <v>32</v>
      </c>
      <c r="J18" s="32">
        <f>J15*J$16</f>
        <v>239134.0497424737</v>
      </c>
      <c r="K18" s="287" t="s">
        <v>32</v>
      </c>
      <c r="M18" s="146">
        <f t="shared" ref="M18:O18" si="3">M15*M$16</f>
        <v>141522.32866111805</v>
      </c>
      <c r="N18" s="286" t="s">
        <v>32</v>
      </c>
      <c r="O18" s="266">
        <f t="shared" si="3"/>
        <v>120908.66466899113</v>
      </c>
      <c r="P18" s="290" t="s">
        <v>32</v>
      </c>
      <c r="Q18" s="32">
        <f>Q15*Q$16</f>
        <v>262430.99333010917</v>
      </c>
      <c r="R18" s="287" t="s">
        <v>32</v>
      </c>
    </row>
    <row r="19" spans="1:22" ht="14.45" customHeight="1">
      <c r="A19" s="115" t="s">
        <v>187</v>
      </c>
      <c r="B19" s="116" t="s">
        <v>188</v>
      </c>
      <c r="C19" s="117" t="s">
        <v>176</v>
      </c>
      <c r="D19" s="118" t="s">
        <v>48</v>
      </c>
      <c r="F19" s="214">
        <v>227.19251878104433</v>
      </c>
      <c r="G19" s="291" t="s">
        <v>189</v>
      </c>
      <c r="H19" s="292"/>
      <c r="M19" s="214">
        <v>215.00200000000001</v>
      </c>
      <c r="N19" s="291" t="s">
        <v>189</v>
      </c>
      <c r="O19" s="292"/>
    </row>
    <row r="20" spans="1:22" ht="14.45" customHeight="1" thickBot="1">
      <c r="A20" s="109" t="s">
        <v>190</v>
      </c>
      <c r="B20" s="6" t="s">
        <v>191</v>
      </c>
      <c r="C20" s="7" t="s">
        <v>176</v>
      </c>
      <c r="D20" s="110" t="s">
        <v>48</v>
      </c>
      <c r="F20" s="264">
        <v>174.76347598541872</v>
      </c>
      <c r="G20" s="293" t="s">
        <v>189</v>
      </c>
      <c r="H20" s="294"/>
      <c r="M20" s="264">
        <v>165.386</v>
      </c>
      <c r="N20" s="293" t="s">
        <v>189</v>
      </c>
      <c r="O20" s="294"/>
    </row>
    <row r="21" spans="1:22" ht="14.45" customHeight="1">
      <c r="A21" s="115" t="s">
        <v>192</v>
      </c>
      <c r="B21" s="116" t="s">
        <v>193</v>
      </c>
      <c r="C21" s="117" t="s">
        <v>176</v>
      </c>
      <c r="D21" s="118" t="s">
        <v>48</v>
      </c>
      <c r="H21" s="467">
        <v>192.2398235839606</v>
      </c>
      <c r="I21" s="285" t="s">
        <v>189</v>
      </c>
      <c r="O21" s="467">
        <v>181.92500000000001</v>
      </c>
      <c r="P21" s="285" t="s">
        <v>189</v>
      </c>
    </row>
    <row r="22" spans="1:22" ht="14.45" customHeight="1" thickBot="1">
      <c r="A22" s="119" t="s">
        <v>194</v>
      </c>
      <c r="B22" s="120" t="s">
        <v>195</v>
      </c>
      <c r="C22" s="121" t="s">
        <v>176</v>
      </c>
      <c r="D22" s="122" t="s">
        <v>48</v>
      </c>
      <c r="H22" s="264">
        <v>166.02530218614777</v>
      </c>
      <c r="I22" s="287" t="s">
        <v>189</v>
      </c>
      <c r="O22" s="264">
        <v>157.11699999999999</v>
      </c>
      <c r="P22" s="287" t="s">
        <v>189</v>
      </c>
    </row>
    <row r="23" spans="1:22" ht="12.95" thickBot="1">
      <c r="A23" s="123"/>
    </row>
    <row r="24" spans="1:22" s="13" customFormat="1" ht="15.6">
      <c r="A24" s="83"/>
      <c r="B24" s="84" t="s">
        <v>196</v>
      </c>
      <c r="C24" s="85"/>
      <c r="D24" s="40"/>
      <c r="J24" s="31"/>
      <c r="K24" s="31"/>
      <c r="Q24" s="31"/>
      <c r="R24" s="31"/>
      <c r="T24"/>
      <c r="U24"/>
      <c r="V24"/>
    </row>
    <row r="25" spans="1:22" ht="15.6">
      <c r="A25" s="124" t="s">
        <v>197</v>
      </c>
      <c r="B25" s="125" t="s">
        <v>198</v>
      </c>
      <c r="C25" s="126" t="s">
        <v>19</v>
      </c>
      <c r="D25" s="127" t="s">
        <v>48</v>
      </c>
      <c r="E25" s="13"/>
      <c r="F25" s="202">
        <v>6031210.1764388699</v>
      </c>
      <c r="G25" s="285" t="s">
        <v>199</v>
      </c>
      <c r="H25" s="202">
        <v>7955456.5233894503</v>
      </c>
      <c r="I25" s="285" t="s">
        <v>199</v>
      </c>
      <c r="J25" s="95">
        <f>F25+H25</f>
        <v>13986666.699828319</v>
      </c>
      <c r="K25" s="285" t="s">
        <v>199</v>
      </c>
      <c r="L25" s="13"/>
      <c r="M25" s="202">
        <v>6125558.3955462798</v>
      </c>
      <c r="N25" s="285" t="s">
        <v>199</v>
      </c>
      <c r="O25" s="202">
        <v>8036062.2998354398</v>
      </c>
      <c r="P25" s="285" t="s">
        <v>199</v>
      </c>
      <c r="Q25" s="95">
        <f>M25+O25</f>
        <v>14161620.69538172</v>
      </c>
      <c r="R25" s="285" t="s">
        <v>199</v>
      </c>
    </row>
    <row r="26" spans="1:22" ht="15.6">
      <c r="A26" s="128" t="s">
        <v>200</v>
      </c>
      <c r="B26" s="120" t="s">
        <v>201</v>
      </c>
      <c r="C26" s="121" t="s">
        <v>19</v>
      </c>
      <c r="D26" s="122" t="s">
        <v>48</v>
      </c>
      <c r="E26" s="13"/>
      <c r="F26" s="264">
        <v>11833064.2646583</v>
      </c>
      <c r="G26" s="287" t="s">
        <v>189</v>
      </c>
      <c r="H26" s="264">
        <v>9684558.7850841694</v>
      </c>
      <c r="I26" s="287" t="s">
        <v>189</v>
      </c>
      <c r="J26" s="267">
        <f>F26+H26</f>
        <v>21517623.049742468</v>
      </c>
      <c r="K26" s="287" t="s">
        <v>189</v>
      </c>
      <c r="L26" s="13"/>
      <c r="M26" s="264">
        <v>11974586.593319399</v>
      </c>
      <c r="N26" s="287" t="s">
        <v>189</v>
      </c>
      <c r="O26" s="264">
        <v>9805467.4497531708</v>
      </c>
      <c r="P26" s="287" t="s">
        <v>189</v>
      </c>
      <c r="Q26" s="267">
        <f>M26+O26</f>
        <v>21780054.04307257</v>
      </c>
      <c r="R26" s="287" t="s">
        <v>189</v>
      </c>
    </row>
    <row r="27" spans="1:22">
      <c r="G27" s="8"/>
      <c r="I27" s="8"/>
      <c r="K27" s="8"/>
    </row>
    <row r="28" spans="1:22">
      <c r="G28" s="8"/>
      <c r="I28" s="8"/>
      <c r="K28" s="8"/>
    </row>
    <row r="29" spans="1:22" ht="12.95" thickBot="1"/>
    <row r="30" spans="1:22">
      <c r="A30" s="488"/>
      <c r="B30" s="489"/>
      <c r="C30" s="489"/>
      <c r="D30" s="490"/>
      <c r="E30" s="490"/>
      <c r="F30" s="491"/>
    </row>
    <row r="31" spans="1:22" ht="12.75" customHeight="1">
      <c r="A31" s="498" t="s">
        <v>202</v>
      </c>
      <c r="B31" s="507"/>
      <c r="C31" s="499"/>
      <c r="D31" s="500" t="s">
        <v>53</v>
      </c>
      <c r="E31" s="506"/>
      <c r="F31" s="492"/>
    </row>
    <row r="32" spans="1:22" ht="12.75" customHeight="1">
      <c r="A32" s="501"/>
      <c r="B32" s="499"/>
      <c r="C32" s="499"/>
      <c r="D32" s="502"/>
      <c r="E32" s="1"/>
      <c r="F32" s="492"/>
    </row>
    <row r="33" spans="1:6" ht="12.75" customHeight="1">
      <c r="A33" s="498" t="s">
        <v>203</v>
      </c>
      <c r="B33" s="499"/>
      <c r="C33" s="499"/>
      <c r="D33" s="500" t="s">
        <v>53</v>
      </c>
      <c r="E33" s="1"/>
      <c r="F33" s="492"/>
    </row>
    <row r="34" spans="1:6" ht="12.75" customHeight="1">
      <c r="A34" s="501"/>
      <c r="B34" s="499"/>
      <c r="C34" s="499"/>
      <c r="D34" s="502"/>
      <c r="E34" s="1"/>
      <c r="F34" s="492"/>
    </row>
    <row r="35" spans="1:6">
      <c r="A35" s="498" t="s">
        <v>54</v>
      </c>
      <c r="B35" s="499"/>
      <c r="C35" s="499"/>
      <c r="D35" s="503" t="s">
        <v>204</v>
      </c>
      <c r="E35" s="1"/>
      <c r="F35" s="493"/>
    </row>
    <row r="36" spans="1:6" ht="12.95" thickBot="1">
      <c r="A36" s="494"/>
      <c r="B36" s="495"/>
      <c r="C36" s="495"/>
      <c r="D36" s="496"/>
      <c r="E36" s="496"/>
      <c r="F36" s="497"/>
    </row>
  </sheetData>
  <mergeCells count="14">
    <mergeCell ref="F9:K9"/>
    <mergeCell ref="F10:F11"/>
    <mergeCell ref="G10:G11"/>
    <mergeCell ref="H10:H11"/>
    <mergeCell ref="I10:I11"/>
    <mergeCell ref="J10:J11"/>
    <mergeCell ref="K10:K11"/>
    <mergeCell ref="M10:M11"/>
    <mergeCell ref="O10:O11"/>
    <mergeCell ref="Q10:Q11"/>
    <mergeCell ref="M9:R9"/>
    <mergeCell ref="R10:R11"/>
    <mergeCell ref="N10:N11"/>
    <mergeCell ref="P10:P11"/>
  </mergeCells>
  <pageMargins left="0.7" right="0.7" top="0.75" bottom="0.75" header="0.3" footer="0.3"/>
  <pageSetup paperSize="9" scale="38" orientation="portrait" r:id="rId1"/>
  <headerFooter>
    <oddFooter>&amp;L&amp;1#&amp;"Arial"&amp;11&amp;K000000SW Public Published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59F2-BF02-4333-9527-8373415811CB}">
  <sheetPr codeName="Sheet3">
    <pageSetUpPr fitToPage="1"/>
  </sheetPr>
  <dimension ref="A1:GT66"/>
  <sheetViews>
    <sheetView zoomScaleNormal="100" workbookViewId="0">
      <selection sqref="A1:XFD1048576"/>
    </sheetView>
  </sheetViews>
  <sheetFormatPr defaultColWidth="9.140625" defaultRowHeight="12.6"/>
  <cols>
    <col min="1" max="1" width="9.42578125" style="326" customWidth="1"/>
    <col min="2" max="2" width="85.5703125" customWidth="1"/>
    <col min="3" max="3" width="7.42578125" customWidth="1"/>
    <col min="4" max="4" width="8.140625" customWidth="1"/>
    <col min="5" max="5" width="3.85546875" customWidth="1"/>
    <col min="6" max="6" width="17.140625" customWidth="1"/>
    <col min="7" max="7" width="4.42578125" style="8" customWidth="1"/>
    <col min="8" max="8" width="20.42578125" customWidth="1"/>
    <col min="9" max="9" width="4.42578125" style="8" customWidth="1"/>
    <col min="10" max="10" width="17.140625" customWidth="1"/>
    <col min="11" max="11" width="4.42578125" style="8" customWidth="1"/>
    <col min="12" max="12" width="17.140625" customWidth="1"/>
    <col min="13" max="13" width="4.42578125" style="8" customWidth="1"/>
    <col min="14" max="14" width="17.140625" customWidth="1"/>
    <col min="15" max="15" width="4.42578125" style="8" customWidth="1"/>
    <col min="16" max="16" width="17.140625" customWidth="1"/>
    <col min="17" max="17" width="4.42578125" style="8" customWidth="1"/>
    <col min="18" max="18" width="17.140625" customWidth="1"/>
    <col min="19" max="19" width="4.42578125" style="8" customWidth="1"/>
    <col min="20" max="20" width="3.85546875" customWidth="1"/>
    <col min="21" max="21" width="17.140625" customWidth="1"/>
    <col min="22" max="22" width="4.42578125" style="8" customWidth="1"/>
    <col min="23" max="23" width="20.42578125" customWidth="1"/>
    <col min="24" max="24" width="4.42578125" style="8" customWidth="1"/>
    <col min="25" max="25" width="17.140625" customWidth="1"/>
    <col min="26" max="26" width="4.42578125" style="8" customWidth="1"/>
    <col min="27" max="27" width="17.140625" customWidth="1"/>
    <col min="28" max="28" width="4.42578125" style="8" customWidth="1"/>
    <col min="29" max="29" width="17.140625" customWidth="1"/>
    <col min="30" max="30" width="4.42578125" style="8" customWidth="1"/>
    <col min="31" max="31" width="17.140625" customWidth="1"/>
    <col min="32" max="32" width="4.42578125" style="8" customWidth="1"/>
    <col min="33" max="33" width="17.140625" customWidth="1"/>
    <col min="34" max="34" width="4.42578125" style="8" customWidth="1"/>
    <col min="35" max="47" width="9.28515625" customWidth="1"/>
  </cols>
  <sheetData>
    <row r="1" spans="1:202" s="5" customFormat="1" ht="20.100000000000001">
      <c r="A1" s="269" t="s">
        <v>0</v>
      </c>
      <c r="B1" s="96"/>
      <c r="G1" s="303"/>
      <c r="I1" s="303"/>
      <c r="K1" s="303"/>
      <c r="M1" s="303"/>
      <c r="O1" s="303"/>
      <c r="Q1" s="303"/>
      <c r="S1" s="303"/>
      <c r="U1"/>
      <c r="V1" s="8"/>
      <c r="W1"/>
      <c r="X1" s="8"/>
      <c r="Y1"/>
      <c r="Z1" s="303"/>
      <c r="AB1" s="303"/>
      <c r="AD1" s="303"/>
      <c r="AF1" s="303"/>
      <c r="AH1" s="303"/>
      <c r="AJ1"/>
      <c r="AK1"/>
      <c r="AL1"/>
      <c r="AM1"/>
      <c r="AN1"/>
      <c r="AO1"/>
      <c r="AP1"/>
      <c r="AQ1"/>
      <c r="AR1"/>
    </row>
    <row r="2" spans="1:202" s="5" customFormat="1" ht="20.100000000000001">
      <c r="A2" s="270"/>
      <c r="B2" s="96"/>
      <c r="G2" s="303"/>
      <c r="I2" s="303"/>
      <c r="K2" s="303"/>
      <c r="M2" s="303"/>
      <c r="O2" s="303"/>
      <c r="Q2" s="303"/>
      <c r="S2" s="303"/>
      <c r="U2"/>
      <c r="V2" s="8"/>
      <c r="W2"/>
      <c r="X2" s="8"/>
      <c r="Y2"/>
      <c r="Z2" s="303"/>
      <c r="AB2" s="303"/>
      <c r="AD2" s="303"/>
      <c r="AF2" s="303"/>
      <c r="AH2" s="303"/>
      <c r="AJ2"/>
      <c r="AK2"/>
      <c r="AL2"/>
      <c r="AM2"/>
      <c r="AN2"/>
      <c r="AO2"/>
      <c r="AP2"/>
      <c r="AQ2"/>
      <c r="AR2"/>
    </row>
    <row r="3" spans="1:202" s="5" customFormat="1" ht="20.100000000000001">
      <c r="A3" s="271" t="s">
        <v>1</v>
      </c>
      <c r="B3" s="275"/>
      <c r="C3" s="273"/>
      <c r="D3" s="273"/>
      <c r="E3" s="273"/>
      <c r="F3" s="273"/>
      <c r="G3" s="303"/>
      <c r="I3" s="303"/>
      <c r="K3" s="303"/>
      <c r="M3" s="303"/>
      <c r="O3" s="303"/>
      <c r="Q3" s="303"/>
      <c r="S3" s="303"/>
      <c r="U3"/>
      <c r="V3" s="8"/>
      <c r="W3"/>
      <c r="X3" s="8"/>
      <c r="Y3"/>
      <c r="Z3" s="303"/>
      <c r="AB3" s="303"/>
      <c r="AD3" s="303"/>
      <c r="AF3" s="303"/>
      <c r="AH3" s="303"/>
      <c r="AJ3"/>
      <c r="AK3"/>
      <c r="AL3"/>
      <c r="AM3"/>
      <c r="AN3"/>
      <c r="AO3"/>
      <c r="AP3"/>
      <c r="AQ3"/>
      <c r="AR3"/>
    </row>
    <row r="4" spans="1:202" s="5" customFormat="1" ht="15.6" customHeight="1">
      <c r="A4" s="9"/>
      <c r="B4" s="96"/>
      <c r="G4" s="303"/>
      <c r="I4" s="303"/>
      <c r="K4" s="303"/>
      <c r="M4" s="303"/>
      <c r="O4" s="303"/>
      <c r="Q4" s="303"/>
      <c r="S4" s="303"/>
      <c r="U4"/>
      <c r="V4" s="8"/>
      <c r="W4"/>
      <c r="X4" s="8"/>
      <c r="Y4"/>
      <c r="Z4" s="303"/>
      <c r="AB4" s="303"/>
      <c r="AD4" s="303"/>
      <c r="AF4" s="303"/>
      <c r="AH4" s="303"/>
      <c r="AJ4"/>
      <c r="AK4"/>
      <c r="AL4"/>
      <c r="AM4"/>
      <c r="AN4"/>
      <c r="AO4"/>
      <c r="AP4"/>
      <c r="AQ4"/>
      <c r="AR4"/>
    </row>
    <row r="5" spans="1:202" ht="15.6" customHeight="1" thickBot="1">
      <c r="A5" s="10"/>
      <c r="B5" s="3"/>
    </row>
    <row r="6" spans="1:202" ht="20.100000000000001" customHeight="1">
      <c r="A6" s="50" t="s">
        <v>56</v>
      </c>
      <c r="B6" s="99"/>
      <c r="C6" s="99"/>
      <c r="D6" s="100"/>
    </row>
    <row r="7" spans="1:202" ht="20.45" thickBot="1">
      <c r="A7" s="11" t="s">
        <v>205</v>
      </c>
      <c r="B7" s="101"/>
      <c r="C7" s="101"/>
      <c r="D7" s="102"/>
    </row>
    <row r="8" spans="1:202" ht="23.1" customHeight="1" thickBot="1">
      <c r="Z8" s="316"/>
      <c r="AA8" s="4"/>
      <c r="AB8" s="316"/>
      <c r="AC8" s="4"/>
      <c r="AD8" s="316"/>
      <c r="AE8" s="4"/>
      <c r="AF8" s="316"/>
      <c r="AG8" s="4"/>
      <c r="AH8" s="316"/>
      <c r="AI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</row>
    <row r="9" spans="1:202" s="13" customFormat="1" ht="15.6" customHeight="1">
      <c r="A9" s="52" t="s">
        <v>4</v>
      </c>
      <c r="B9" s="44" t="s">
        <v>5</v>
      </c>
      <c r="C9" s="45" t="s">
        <v>6</v>
      </c>
      <c r="D9" s="43" t="s">
        <v>7</v>
      </c>
      <c r="E9" s="33"/>
      <c r="F9" s="548" t="s">
        <v>8</v>
      </c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50"/>
      <c r="T9" s="33"/>
      <c r="U9" s="548" t="s">
        <v>58</v>
      </c>
      <c r="V9" s="549"/>
      <c r="W9" s="549"/>
      <c r="X9" s="549"/>
      <c r="Y9" s="549"/>
      <c r="Z9" s="549"/>
      <c r="AA9" s="549"/>
      <c r="AB9" s="549"/>
      <c r="AC9" s="549"/>
      <c r="AD9" s="549"/>
      <c r="AE9" s="549"/>
      <c r="AF9" s="549"/>
      <c r="AG9" s="549"/>
      <c r="AH9" s="550"/>
      <c r="AI9" s="38"/>
      <c r="AJ9"/>
      <c r="AK9"/>
      <c r="AL9"/>
      <c r="AM9"/>
      <c r="AN9"/>
      <c r="AO9"/>
      <c r="AP9"/>
      <c r="AQ9"/>
      <c r="AR9"/>
    </row>
    <row r="10" spans="1:202" s="13" customFormat="1" ht="15.95" thickBot="1">
      <c r="A10" s="14" t="s">
        <v>10</v>
      </c>
      <c r="B10" s="34"/>
      <c r="C10" s="35"/>
      <c r="D10" s="284" t="s">
        <v>11</v>
      </c>
      <c r="E10" s="33"/>
      <c r="F10" s="551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3"/>
      <c r="T10" s="33"/>
      <c r="U10" s="551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3"/>
      <c r="AI10" s="38"/>
      <c r="AJ10"/>
      <c r="AK10"/>
      <c r="AL10"/>
      <c r="AM10"/>
      <c r="AN10"/>
      <c r="AO10"/>
      <c r="AP10"/>
      <c r="AQ10"/>
      <c r="AR10"/>
    </row>
    <row r="11" spans="1:202" ht="45.95" customHeight="1" thickBot="1">
      <c r="A11" s="18"/>
      <c r="B11" s="104"/>
      <c r="C11" s="19"/>
      <c r="D11" s="20"/>
      <c r="E11" s="3"/>
      <c r="F11" s="53" t="s">
        <v>206</v>
      </c>
      <c r="G11" s="55" t="s">
        <v>15</v>
      </c>
      <c r="H11" s="53" t="s">
        <v>207</v>
      </c>
      <c r="I11" s="55" t="s">
        <v>15</v>
      </c>
      <c r="J11" s="53" t="s">
        <v>208</v>
      </c>
      <c r="K11" s="55" t="s">
        <v>15</v>
      </c>
      <c r="L11" s="86" t="s">
        <v>209</v>
      </c>
      <c r="M11" s="55" t="s">
        <v>15</v>
      </c>
      <c r="N11" s="86" t="s">
        <v>210</v>
      </c>
      <c r="O11" s="55" t="s">
        <v>15</v>
      </c>
      <c r="P11" s="86" t="s">
        <v>211</v>
      </c>
      <c r="Q11" s="55" t="s">
        <v>15</v>
      </c>
      <c r="R11" s="54" t="s">
        <v>212</v>
      </c>
      <c r="S11" s="55" t="s">
        <v>15</v>
      </c>
      <c r="T11" s="3"/>
      <c r="U11" s="53" t="s">
        <v>206</v>
      </c>
      <c r="V11" s="55" t="s">
        <v>15</v>
      </c>
      <c r="W11" s="53" t="s">
        <v>207</v>
      </c>
      <c r="X11" s="55" t="s">
        <v>15</v>
      </c>
      <c r="Y11" s="53" t="s">
        <v>208</v>
      </c>
      <c r="Z11" s="55" t="s">
        <v>15</v>
      </c>
      <c r="AA11" s="86" t="s">
        <v>209</v>
      </c>
      <c r="AB11" s="55" t="s">
        <v>15</v>
      </c>
      <c r="AC11" s="86" t="s">
        <v>210</v>
      </c>
      <c r="AD11" s="55" t="s">
        <v>15</v>
      </c>
      <c r="AE11" s="86" t="s">
        <v>211</v>
      </c>
      <c r="AF11" s="55" t="s">
        <v>15</v>
      </c>
      <c r="AG11" s="54" t="s">
        <v>212</v>
      </c>
      <c r="AH11" s="55" t="s">
        <v>15</v>
      </c>
      <c r="AI11" s="39"/>
    </row>
    <row r="12" spans="1:202" ht="13.5" thickBot="1">
      <c r="A12" s="21"/>
      <c r="C12" s="327"/>
      <c r="D12" s="8"/>
    </row>
    <row r="13" spans="1:202" s="13" customFormat="1" ht="15.95" thickBot="1">
      <c r="A13" s="22"/>
      <c r="B13" s="23" t="s">
        <v>213</v>
      </c>
      <c r="C13" s="24"/>
      <c r="D13" s="25"/>
      <c r="G13" s="295"/>
      <c r="I13" s="295"/>
      <c r="K13" s="295"/>
      <c r="L13" s="328"/>
      <c r="M13" s="295"/>
      <c r="O13" s="295"/>
      <c r="Q13" s="295"/>
      <c r="S13" s="295"/>
      <c r="V13" s="295"/>
      <c r="X13" s="295"/>
      <c r="Z13" s="295"/>
      <c r="AA13" s="328"/>
      <c r="AB13" s="295"/>
      <c r="AD13" s="295"/>
      <c r="AF13" s="295"/>
      <c r="AH13" s="295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202" ht="14.1" customHeight="1">
      <c r="A14" s="329" t="s">
        <v>214</v>
      </c>
      <c r="B14" s="330" t="s">
        <v>215</v>
      </c>
      <c r="C14" s="331" t="s">
        <v>216</v>
      </c>
      <c r="D14" s="332" t="s">
        <v>20</v>
      </c>
      <c r="F14" s="404">
        <f>SUM(F15,F16,F18)</f>
        <v>485.09909580000004</v>
      </c>
      <c r="G14" s="422" t="s">
        <v>27</v>
      </c>
      <c r="H14" s="405">
        <f>SUM(H15,H16,H18)</f>
        <v>125.193618</v>
      </c>
      <c r="I14" s="422" t="s">
        <v>217</v>
      </c>
      <c r="J14" s="405">
        <f>SUM(J15,J16,J18)</f>
        <v>8.2692982999999991</v>
      </c>
      <c r="K14" s="425" t="s">
        <v>27</v>
      </c>
      <c r="L14" s="406">
        <f>SUM(F14,H14,J14)</f>
        <v>618.56201209999995</v>
      </c>
      <c r="M14" s="429" t="s">
        <v>217</v>
      </c>
      <c r="N14" s="407">
        <f>SUM(N15,N16,N18)</f>
        <v>1.8016987000000002</v>
      </c>
      <c r="O14" s="432" t="s">
        <v>27</v>
      </c>
      <c r="P14" s="408"/>
      <c r="Q14" s="409"/>
      <c r="R14" s="408"/>
      <c r="S14" s="410"/>
      <c r="T14" s="408"/>
      <c r="U14" s="404">
        <f>SUM(U15,U16,U18)</f>
        <v>503.06970814000005</v>
      </c>
      <c r="V14" s="422" t="s">
        <v>27</v>
      </c>
      <c r="W14" s="405">
        <f>SUM(W15,W16,W18)</f>
        <v>122.160319</v>
      </c>
      <c r="X14" s="422" t="s">
        <v>217</v>
      </c>
      <c r="Y14" s="405">
        <f>SUM(Y15,Y16,Y18)</f>
        <v>0</v>
      </c>
      <c r="Z14" s="425" t="s">
        <v>81</v>
      </c>
      <c r="AA14" s="406">
        <f>SUM(U14,W14,Y14)</f>
        <v>625.23002714000006</v>
      </c>
      <c r="AB14" s="429" t="s">
        <v>217</v>
      </c>
      <c r="AC14" s="407">
        <f>SUM(AC15,AC16,AC18)</f>
        <v>1.5274880000000011</v>
      </c>
      <c r="AD14" s="432" t="s">
        <v>27</v>
      </c>
      <c r="AE14" s="408"/>
      <c r="AF14" s="409"/>
      <c r="AG14" s="408"/>
    </row>
    <row r="15" spans="1:202" ht="14.1" customHeight="1">
      <c r="A15" s="334" t="s">
        <v>218</v>
      </c>
      <c r="B15" s="335" t="s">
        <v>219</v>
      </c>
      <c r="C15" s="140" t="s">
        <v>216</v>
      </c>
      <c r="D15" s="336" t="s">
        <v>48</v>
      </c>
      <c r="F15" s="411">
        <v>454.68411930000002</v>
      </c>
      <c r="G15" s="423" t="s">
        <v>27</v>
      </c>
      <c r="H15" s="412">
        <v>103.7</v>
      </c>
      <c r="I15" s="423" t="s">
        <v>217</v>
      </c>
      <c r="J15" s="412">
        <v>3.7881</v>
      </c>
      <c r="K15" s="426" t="s">
        <v>27</v>
      </c>
      <c r="L15" s="413">
        <f>SUM(F15,H15,J15)</f>
        <v>562.17221930000005</v>
      </c>
      <c r="M15" s="430" t="s">
        <v>217</v>
      </c>
      <c r="N15" s="412">
        <v>0.53200000000000003</v>
      </c>
      <c r="O15" s="433" t="s">
        <v>27</v>
      </c>
      <c r="P15" s="408"/>
      <c r="Q15" s="409"/>
      <c r="R15" s="408"/>
      <c r="S15" s="410"/>
      <c r="T15" s="408"/>
      <c r="U15" s="411">
        <v>464.35250174000004</v>
      </c>
      <c r="V15" s="423" t="s">
        <v>27</v>
      </c>
      <c r="W15" s="412">
        <v>103.242361</v>
      </c>
      <c r="X15" s="423" t="s">
        <v>217</v>
      </c>
      <c r="Y15" s="412">
        <v>0</v>
      </c>
      <c r="Z15" s="426" t="s">
        <v>81</v>
      </c>
      <c r="AA15" s="413">
        <f>SUM(U15,W15,Y15)</f>
        <v>567.59486274000005</v>
      </c>
      <c r="AB15" s="430" t="s">
        <v>217</v>
      </c>
      <c r="AC15" s="412">
        <v>9.3708E-2</v>
      </c>
      <c r="AD15" s="433" t="s">
        <v>27</v>
      </c>
      <c r="AE15" s="408"/>
      <c r="AF15" s="409"/>
      <c r="AG15" s="408"/>
    </row>
    <row r="16" spans="1:202" ht="14.1" customHeight="1">
      <c r="A16" s="334" t="s">
        <v>220</v>
      </c>
      <c r="B16" s="339" t="s">
        <v>221</v>
      </c>
      <c r="C16" s="340" t="s">
        <v>216</v>
      </c>
      <c r="D16" s="341" t="s">
        <v>48</v>
      </c>
      <c r="F16" s="411">
        <v>6.376436</v>
      </c>
      <c r="G16" s="423" t="s">
        <v>27</v>
      </c>
      <c r="H16" s="412">
        <v>0</v>
      </c>
      <c r="I16" s="423" t="s">
        <v>81</v>
      </c>
      <c r="J16" s="412">
        <v>0</v>
      </c>
      <c r="K16" s="426" t="s">
        <v>81</v>
      </c>
      <c r="L16" s="413">
        <f>SUM(F16,H16,J16)</f>
        <v>6.376436</v>
      </c>
      <c r="M16" s="430" t="s">
        <v>27</v>
      </c>
      <c r="N16" s="412">
        <v>0</v>
      </c>
      <c r="O16" s="433" t="s">
        <v>81</v>
      </c>
      <c r="P16" s="408"/>
      <c r="Q16" s="410"/>
      <c r="R16" s="408"/>
      <c r="S16" s="410"/>
      <c r="T16" s="408"/>
      <c r="U16" s="411">
        <v>9.4914590000000008</v>
      </c>
      <c r="V16" s="423" t="s">
        <v>27</v>
      </c>
      <c r="W16" s="412">
        <v>2.0109999999999999E-2</v>
      </c>
      <c r="X16" s="423" t="s">
        <v>81</v>
      </c>
      <c r="Y16" s="412">
        <v>0</v>
      </c>
      <c r="Z16" s="426" t="s">
        <v>81</v>
      </c>
      <c r="AA16" s="413">
        <f>SUM(U16,W16,Y16)</f>
        <v>9.5115690000000015</v>
      </c>
      <c r="AB16" s="430" t="s">
        <v>27</v>
      </c>
      <c r="AC16" s="412">
        <v>0</v>
      </c>
      <c r="AD16" s="433" t="s">
        <v>81</v>
      </c>
      <c r="AE16" s="408"/>
      <c r="AF16" s="410"/>
      <c r="AG16" s="408"/>
    </row>
    <row r="17" spans="1:35" ht="15" customHeight="1">
      <c r="A17" s="334" t="s">
        <v>222</v>
      </c>
      <c r="B17" s="342" t="s">
        <v>223</v>
      </c>
      <c r="C17" s="343" t="s">
        <v>216</v>
      </c>
      <c r="D17" s="336" t="s">
        <v>48</v>
      </c>
      <c r="F17" s="411">
        <v>38.427605599999985</v>
      </c>
      <c r="G17" s="423" t="s">
        <v>27</v>
      </c>
      <c r="H17" s="412">
        <v>23.727722</v>
      </c>
      <c r="I17" s="423" t="s">
        <v>217</v>
      </c>
      <c r="J17" s="412">
        <v>4.5056986999999991</v>
      </c>
      <c r="K17" s="426" t="s">
        <v>27</v>
      </c>
      <c r="L17" s="413">
        <f>SUM(F17,H17,J17)</f>
        <v>66.661026299999989</v>
      </c>
      <c r="M17" s="430" t="s">
        <v>217</v>
      </c>
      <c r="N17" s="412">
        <v>12.732060099999998</v>
      </c>
      <c r="O17" s="433" t="s">
        <v>27</v>
      </c>
      <c r="P17" s="408"/>
      <c r="Q17" s="409"/>
      <c r="R17" s="408"/>
      <c r="S17" s="410"/>
      <c r="T17" s="408"/>
      <c r="U17" s="411">
        <v>42.488460399999994</v>
      </c>
      <c r="V17" s="423" t="s">
        <v>27</v>
      </c>
      <c r="W17" s="412">
        <v>20.047328</v>
      </c>
      <c r="X17" s="423" t="s">
        <v>217</v>
      </c>
      <c r="Y17" s="412">
        <v>0</v>
      </c>
      <c r="Z17" s="426" t="s">
        <v>81</v>
      </c>
      <c r="AA17" s="413">
        <f>SUM(U17,W17,Y17)</f>
        <v>62.535788399999994</v>
      </c>
      <c r="AB17" s="430" t="s">
        <v>217</v>
      </c>
      <c r="AC17" s="412">
        <v>16.6140255</v>
      </c>
      <c r="AD17" s="433" t="s">
        <v>27</v>
      </c>
      <c r="AE17" s="408"/>
      <c r="AF17" s="409"/>
      <c r="AG17" s="408"/>
    </row>
    <row r="18" spans="1:35" ht="15" customHeight="1" thickBot="1">
      <c r="A18" s="334" t="s">
        <v>224</v>
      </c>
      <c r="B18" s="342" t="s">
        <v>225</v>
      </c>
      <c r="C18" s="343" t="s">
        <v>216</v>
      </c>
      <c r="D18" s="336" t="s">
        <v>48</v>
      </c>
      <c r="F18" s="411">
        <v>24.0385405</v>
      </c>
      <c r="G18" s="423" t="s">
        <v>27</v>
      </c>
      <c r="H18" s="412">
        <v>21.493618000000001</v>
      </c>
      <c r="I18" s="423" t="s">
        <v>217</v>
      </c>
      <c r="J18" s="412">
        <v>4.4811982999999991</v>
      </c>
      <c r="K18" s="426" t="s">
        <v>27</v>
      </c>
      <c r="L18" s="414">
        <f>SUM(F18,H18,J18)</f>
        <v>50.013356799999997</v>
      </c>
      <c r="M18" s="431" t="s">
        <v>217</v>
      </c>
      <c r="N18" s="412">
        <v>1.2696987000000002</v>
      </c>
      <c r="O18" s="433" t="s">
        <v>27</v>
      </c>
      <c r="P18" s="408"/>
      <c r="Q18" s="409"/>
      <c r="R18" s="408"/>
      <c r="S18" s="410"/>
      <c r="T18" s="408"/>
      <c r="U18" s="411">
        <v>29.22574740000001</v>
      </c>
      <c r="V18" s="423" t="s">
        <v>27</v>
      </c>
      <c r="W18" s="412">
        <v>18.897848</v>
      </c>
      <c r="X18" s="423" t="s">
        <v>217</v>
      </c>
      <c r="Y18" s="412">
        <v>0</v>
      </c>
      <c r="Z18" s="426" t="s">
        <v>81</v>
      </c>
      <c r="AA18" s="414">
        <f>SUM(U18,W18,Y18)</f>
        <v>48.123595400000013</v>
      </c>
      <c r="AB18" s="431" t="s">
        <v>217</v>
      </c>
      <c r="AC18" s="412">
        <v>1.4337800000000012</v>
      </c>
      <c r="AD18" s="433" t="s">
        <v>27</v>
      </c>
      <c r="AE18" s="408"/>
      <c r="AF18" s="409"/>
      <c r="AG18" s="408"/>
    </row>
    <row r="19" spans="1:35" ht="15" customHeight="1" thickBot="1">
      <c r="A19" s="334" t="s">
        <v>226</v>
      </c>
      <c r="B19" s="342" t="s">
        <v>227</v>
      </c>
      <c r="C19" s="340" t="s">
        <v>216</v>
      </c>
      <c r="D19" s="341" t="s">
        <v>48</v>
      </c>
      <c r="F19" s="411">
        <v>20.415369800000001</v>
      </c>
      <c r="G19" s="423" t="s">
        <v>27</v>
      </c>
      <c r="H19" s="412">
        <v>2.2341030000000002</v>
      </c>
      <c r="I19" s="423" t="s">
        <v>217</v>
      </c>
      <c r="J19" s="412">
        <v>0.29991440000000003</v>
      </c>
      <c r="K19" s="427" t="s">
        <v>27</v>
      </c>
      <c r="L19" s="408"/>
      <c r="M19" s="410"/>
      <c r="N19" s="415">
        <v>4.5791846999999999</v>
      </c>
      <c r="O19" s="433" t="s">
        <v>27</v>
      </c>
      <c r="P19" s="416"/>
      <c r="Q19" s="409"/>
      <c r="R19" s="408"/>
      <c r="S19" s="410"/>
      <c r="T19" s="408"/>
      <c r="U19" s="411">
        <v>21.1432118</v>
      </c>
      <c r="V19" s="423" t="s">
        <v>27</v>
      </c>
      <c r="W19" s="412">
        <v>1.1494801000000001</v>
      </c>
      <c r="X19" s="423" t="s">
        <v>217</v>
      </c>
      <c r="Y19" s="412">
        <v>0</v>
      </c>
      <c r="Z19" s="427" t="s">
        <v>81</v>
      </c>
      <c r="AA19" s="408"/>
      <c r="AB19" s="410"/>
      <c r="AC19" s="415">
        <v>6.3829136999999996</v>
      </c>
      <c r="AD19" s="433" t="s">
        <v>27</v>
      </c>
      <c r="AE19" s="416"/>
      <c r="AF19" s="409"/>
      <c r="AG19" s="408"/>
    </row>
    <row r="20" spans="1:35" ht="15" customHeight="1" thickBot="1">
      <c r="A20" s="334" t="s">
        <v>228</v>
      </c>
      <c r="B20" s="6" t="s">
        <v>229</v>
      </c>
      <c r="C20" s="320" t="s">
        <v>216</v>
      </c>
      <c r="D20" s="184" t="s">
        <v>48</v>
      </c>
      <c r="F20" s="417">
        <v>59.510000000000005</v>
      </c>
      <c r="G20" s="424" t="s">
        <v>65</v>
      </c>
      <c r="H20" s="418">
        <v>23</v>
      </c>
      <c r="I20" s="424" t="s">
        <v>65</v>
      </c>
      <c r="J20" s="418">
        <v>0</v>
      </c>
      <c r="K20" s="428" t="s">
        <v>81</v>
      </c>
      <c r="L20" s="416"/>
      <c r="M20" s="409"/>
      <c r="N20" s="419">
        <v>24.64</v>
      </c>
      <c r="O20" s="434" t="s">
        <v>65</v>
      </c>
      <c r="P20" s="420">
        <v>832.62400000000002</v>
      </c>
      <c r="Q20" s="435" t="s">
        <v>65</v>
      </c>
      <c r="R20" s="421">
        <f>SUM(F20,H20,J20,N20,P20)</f>
        <v>939.774</v>
      </c>
      <c r="S20" s="432" t="s">
        <v>65</v>
      </c>
      <c r="T20" s="408"/>
      <c r="U20" s="417">
        <v>62.288800000000002</v>
      </c>
      <c r="V20" s="424" t="s">
        <v>65</v>
      </c>
      <c r="W20" s="418">
        <v>23</v>
      </c>
      <c r="X20" s="424" t="s">
        <v>65</v>
      </c>
      <c r="Y20" s="418">
        <v>0</v>
      </c>
      <c r="Z20" s="428" t="s">
        <v>81</v>
      </c>
      <c r="AA20" s="416"/>
      <c r="AB20" s="409"/>
      <c r="AC20" s="419">
        <v>27.925999999999998</v>
      </c>
      <c r="AD20" s="434" t="s">
        <v>65</v>
      </c>
      <c r="AE20" s="420">
        <v>832.62400000000002</v>
      </c>
      <c r="AF20" s="435" t="s">
        <v>65</v>
      </c>
      <c r="AG20" s="421">
        <f>SUM(U20,W20,Y20,AC20,AE20)</f>
        <v>945.83879999999999</v>
      </c>
      <c r="AH20" s="432" t="s">
        <v>65</v>
      </c>
      <c r="AI20" s="345"/>
    </row>
    <row r="21" spans="1:35" ht="14.1" customHeight="1" thickBot="1">
      <c r="A21" s="258" t="s">
        <v>230</v>
      </c>
      <c r="B21" s="26" t="s">
        <v>231</v>
      </c>
      <c r="C21" s="27" t="s">
        <v>144</v>
      </c>
      <c r="D21" s="151" t="s">
        <v>20</v>
      </c>
      <c r="F21" s="349"/>
      <c r="G21" s="333"/>
      <c r="H21" s="349"/>
      <c r="I21" s="333"/>
      <c r="J21" s="345"/>
      <c r="K21" s="333"/>
      <c r="L21" s="345"/>
      <c r="M21" s="333"/>
      <c r="N21" s="349"/>
      <c r="O21" s="333"/>
      <c r="P21" s="349"/>
      <c r="Q21" s="333"/>
      <c r="R21" s="477">
        <f>R20/1320</f>
        <v>0.71194999999999997</v>
      </c>
      <c r="S21" s="436" t="s">
        <v>65</v>
      </c>
      <c r="U21" s="349"/>
      <c r="V21" s="333"/>
      <c r="W21" s="349"/>
      <c r="X21" s="333"/>
      <c r="Y21" s="345"/>
      <c r="Z21" s="333"/>
      <c r="AA21" s="345"/>
      <c r="AB21" s="333"/>
      <c r="AC21" s="349"/>
      <c r="AD21" s="333"/>
      <c r="AE21" s="349"/>
      <c r="AF21" s="333"/>
      <c r="AG21" s="477">
        <f>AG20/1320</f>
        <v>0.71654454545454549</v>
      </c>
      <c r="AH21" s="436" t="s">
        <v>65</v>
      </c>
      <c r="AI21" s="13"/>
    </row>
    <row r="22" spans="1:35" ht="12.95" thickBot="1">
      <c r="A22" s="237"/>
      <c r="C22" s="237"/>
      <c r="D22" s="237"/>
      <c r="E22" s="237"/>
      <c r="F22" s="237"/>
      <c r="G22" s="351"/>
      <c r="H22" s="237"/>
      <c r="I22" s="351"/>
      <c r="J22" s="237"/>
      <c r="K22" s="351"/>
      <c r="L22" s="237"/>
      <c r="M22" s="351"/>
      <c r="N22" s="237"/>
      <c r="O22" s="351"/>
      <c r="P22" s="237"/>
      <c r="Q22" s="351"/>
      <c r="R22" s="237"/>
      <c r="S22" s="351"/>
      <c r="T22" s="237"/>
      <c r="U22" s="237"/>
      <c r="V22" s="351"/>
      <c r="W22" s="237"/>
      <c r="X22" s="351"/>
      <c r="Y22" s="237"/>
      <c r="Z22" s="351"/>
      <c r="AA22" s="237"/>
      <c r="AB22" s="351"/>
      <c r="AC22" s="237"/>
      <c r="AD22" s="351"/>
      <c r="AE22" s="237"/>
      <c r="AF22" s="351"/>
      <c r="AG22" s="237"/>
      <c r="AH22" s="351"/>
      <c r="AI22" s="237"/>
    </row>
    <row r="23" spans="1:35" ht="15.6">
      <c r="A23" s="22"/>
      <c r="B23" s="23" t="s">
        <v>232</v>
      </c>
      <c r="C23" s="24"/>
      <c r="D23" s="25"/>
      <c r="E23" s="237"/>
      <c r="F23" s="237"/>
      <c r="G23" s="351"/>
      <c r="H23" s="237"/>
      <c r="I23" s="351"/>
      <c r="J23" s="237"/>
      <c r="K23" s="351"/>
      <c r="L23" s="237"/>
      <c r="M23" s="351"/>
      <c r="N23" s="237"/>
      <c r="O23" s="351"/>
      <c r="P23" s="237"/>
      <c r="Q23" s="351"/>
      <c r="R23" s="237"/>
      <c r="S23" s="351"/>
      <c r="T23" s="237"/>
      <c r="U23" s="237"/>
      <c r="V23" s="351"/>
      <c r="W23" s="237"/>
      <c r="X23" s="351"/>
      <c r="Y23" s="237"/>
      <c r="Z23" s="351"/>
      <c r="AA23" s="237"/>
      <c r="AB23" s="351"/>
      <c r="AC23" s="237"/>
      <c r="AD23" s="351"/>
      <c r="AE23" s="237"/>
      <c r="AF23" s="351"/>
      <c r="AG23" s="237"/>
      <c r="AH23" s="351"/>
      <c r="AI23" s="237"/>
    </row>
    <row r="24" spans="1:35">
      <c r="A24" s="352" t="s">
        <v>233</v>
      </c>
      <c r="B24" s="125" t="s">
        <v>234</v>
      </c>
      <c r="C24" s="126" t="s">
        <v>216</v>
      </c>
      <c r="D24" s="353" t="s">
        <v>48</v>
      </c>
      <c r="E24" s="237"/>
      <c r="F24" s="437">
        <v>29.189409999999999</v>
      </c>
      <c r="G24" s="354" t="s">
        <v>27</v>
      </c>
      <c r="H24" s="440">
        <v>0</v>
      </c>
      <c r="I24" s="354" t="s">
        <v>81</v>
      </c>
      <c r="J24" s="440">
        <v>0</v>
      </c>
      <c r="K24" s="354" t="s">
        <v>81</v>
      </c>
      <c r="L24" s="443">
        <f>SUM(F24,H24,J24)</f>
        <v>29.189409999999999</v>
      </c>
      <c r="M24" s="354" t="s">
        <v>27</v>
      </c>
      <c r="N24" s="440">
        <v>0</v>
      </c>
      <c r="O24" s="355" t="s">
        <v>81</v>
      </c>
      <c r="T24" s="237"/>
      <c r="U24" s="437">
        <v>28.751155099999995</v>
      </c>
      <c r="V24" s="354" t="s">
        <v>27</v>
      </c>
      <c r="W24" s="440">
        <v>0</v>
      </c>
      <c r="X24" s="354" t="s">
        <v>81</v>
      </c>
      <c r="Y24" s="440">
        <v>0</v>
      </c>
      <c r="Z24" s="354" t="s">
        <v>81</v>
      </c>
      <c r="AA24" s="443">
        <f>SUM(U24,W24,Y24)</f>
        <v>28.751155099999995</v>
      </c>
      <c r="AB24" s="354" t="s">
        <v>27</v>
      </c>
      <c r="AC24" s="440">
        <v>0</v>
      </c>
      <c r="AD24" s="355" t="s">
        <v>81</v>
      </c>
    </row>
    <row r="25" spans="1:35">
      <c r="A25" s="356" t="s">
        <v>235</v>
      </c>
      <c r="B25" s="6" t="s">
        <v>236</v>
      </c>
      <c r="C25" s="7" t="s">
        <v>216</v>
      </c>
      <c r="D25" s="357" t="s">
        <v>48</v>
      </c>
      <c r="F25" s="438">
        <v>1.3804099999999999</v>
      </c>
      <c r="G25" s="358" t="s">
        <v>27</v>
      </c>
      <c r="H25" s="441">
        <v>0</v>
      </c>
      <c r="I25" s="358" t="s">
        <v>81</v>
      </c>
      <c r="J25" s="441">
        <v>0</v>
      </c>
      <c r="K25" s="358" t="s">
        <v>81</v>
      </c>
      <c r="L25" s="413">
        <f>SUM(F25,H25,J25)</f>
        <v>1.3804099999999999</v>
      </c>
      <c r="M25" s="358" t="s">
        <v>27</v>
      </c>
      <c r="N25" s="441">
        <v>7.6738099999999996</v>
      </c>
      <c r="O25" s="359" t="s">
        <v>27</v>
      </c>
      <c r="U25" s="438">
        <v>1.4875079</v>
      </c>
      <c r="V25" s="358" t="s">
        <v>27</v>
      </c>
      <c r="W25" s="441">
        <v>0</v>
      </c>
      <c r="X25" s="358" t="s">
        <v>81</v>
      </c>
      <c r="Y25" s="441">
        <v>0</v>
      </c>
      <c r="Z25" s="358" t="s">
        <v>81</v>
      </c>
      <c r="AA25" s="413">
        <f>SUM(U25,W25,Y25)</f>
        <v>1.4875079</v>
      </c>
      <c r="AB25" s="358" t="s">
        <v>27</v>
      </c>
      <c r="AC25" s="441">
        <v>9.6535593000000013</v>
      </c>
      <c r="AD25" s="359" t="s">
        <v>27</v>
      </c>
    </row>
    <row r="26" spans="1:35">
      <c r="A26" s="352" t="s">
        <v>237</v>
      </c>
      <c r="B26" s="112" t="s">
        <v>238</v>
      </c>
      <c r="C26" s="113" t="s">
        <v>216</v>
      </c>
      <c r="D26" s="360" t="s">
        <v>48</v>
      </c>
      <c r="F26" s="438">
        <v>0.65391100000000002</v>
      </c>
      <c r="G26" s="358" t="s">
        <v>27</v>
      </c>
      <c r="H26" s="441">
        <v>0</v>
      </c>
      <c r="I26" s="358" t="s">
        <v>81</v>
      </c>
      <c r="J26" s="441">
        <v>0</v>
      </c>
      <c r="K26" s="358" t="s">
        <v>81</v>
      </c>
      <c r="L26" s="413">
        <f>SUM(F26,H26,J26)</f>
        <v>0.65391100000000002</v>
      </c>
      <c r="M26" s="358" t="s">
        <v>27</v>
      </c>
      <c r="N26" s="441">
        <v>0.352796</v>
      </c>
      <c r="O26" s="359" t="s">
        <v>27</v>
      </c>
      <c r="U26" s="438">
        <v>0.58697389999999994</v>
      </c>
      <c r="V26" s="358" t="s">
        <v>27</v>
      </c>
      <c r="W26" s="441">
        <v>0</v>
      </c>
      <c r="X26" s="358" t="s">
        <v>81</v>
      </c>
      <c r="Y26" s="441">
        <v>0</v>
      </c>
      <c r="Z26" s="358" t="s">
        <v>81</v>
      </c>
      <c r="AA26" s="413">
        <f>SUM(U26,W26,Y26)</f>
        <v>0.58697389999999994</v>
      </c>
      <c r="AB26" s="358" t="s">
        <v>27</v>
      </c>
      <c r="AC26" s="441">
        <v>0.33158790000000005</v>
      </c>
      <c r="AD26" s="359" t="s">
        <v>27</v>
      </c>
    </row>
    <row r="27" spans="1:35">
      <c r="A27" s="356" t="s">
        <v>239</v>
      </c>
      <c r="B27" s="6" t="s">
        <v>240</v>
      </c>
      <c r="C27" s="7" t="s">
        <v>216</v>
      </c>
      <c r="D27" s="357" t="s">
        <v>48</v>
      </c>
      <c r="F27" s="438">
        <v>7.203875</v>
      </c>
      <c r="G27" s="358" t="s">
        <v>27</v>
      </c>
      <c r="H27" s="441">
        <v>23.727720000000001</v>
      </c>
      <c r="I27" s="358" t="s">
        <v>217</v>
      </c>
      <c r="J27" s="441">
        <v>4.5056989999999999</v>
      </c>
      <c r="K27" s="358" t="s">
        <v>27</v>
      </c>
      <c r="L27" s="413">
        <f>SUM(F27,H27,J27)</f>
        <v>35.437294000000001</v>
      </c>
      <c r="M27" s="358" t="s">
        <v>217</v>
      </c>
      <c r="N27" s="441">
        <v>4.7054530000000003</v>
      </c>
      <c r="O27" s="359" t="s">
        <v>27</v>
      </c>
      <c r="U27" s="438">
        <v>11.662823499999998</v>
      </c>
      <c r="V27" s="358" t="s">
        <v>27</v>
      </c>
      <c r="W27" s="441">
        <v>20.047328</v>
      </c>
      <c r="X27" s="358" t="s">
        <v>217</v>
      </c>
      <c r="Y27" s="441">
        <v>0</v>
      </c>
      <c r="Z27" s="358" t="s">
        <v>81</v>
      </c>
      <c r="AA27" s="413">
        <f>SUM(U27,W27,Y27)</f>
        <v>31.710151499999998</v>
      </c>
      <c r="AB27" s="358" t="s">
        <v>217</v>
      </c>
      <c r="AC27" s="441">
        <v>6.6288783000000002</v>
      </c>
      <c r="AD27" s="359" t="s">
        <v>27</v>
      </c>
    </row>
    <row r="28" spans="1:35">
      <c r="A28" s="361" t="s">
        <v>241</v>
      </c>
      <c r="B28" s="26" t="s">
        <v>242</v>
      </c>
      <c r="C28" s="27" t="s">
        <v>216</v>
      </c>
      <c r="D28" s="362" t="s">
        <v>48</v>
      </c>
      <c r="F28" s="439">
        <v>0</v>
      </c>
      <c r="G28" s="363" t="s">
        <v>81</v>
      </c>
      <c r="H28" s="442">
        <v>0</v>
      </c>
      <c r="I28" s="363" t="s">
        <v>81</v>
      </c>
      <c r="J28" s="442">
        <v>0</v>
      </c>
      <c r="K28" s="363" t="s">
        <v>81</v>
      </c>
      <c r="L28" s="444">
        <f>SUM(F28,H28,J28)</f>
        <v>0</v>
      </c>
      <c r="M28" s="363" t="s">
        <v>81</v>
      </c>
      <c r="N28" s="442">
        <v>0</v>
      </c>
      <c r="O28" s="364" t="s">
        <v>81</v>
      </c>
      <c r="U28" s="439">
        <v>0</v>
      </c>
      <c r="V28" s="363" t="s">
        <v>81</v>
      </c>
      <c r="W28" s="442">
        <v>0</v>
      </c>
      <c r="X28" s="363" t="s">
        <v>81</v>
      </c>
      <c r="Y28" s="442">
        <v>0</v>
      </c>
      <c r="Z28" s="363" t="s">
        <v>81</v>
      </c>
      <c r="AA28" s="444">
        <f>SUM(U28,W28,Y28)</f>
        <v>0</v>
      </c>
      <c r="AB28" s="363" t="s">
        <v>81</v>
      </c>
      <c r="AC28" s="442">
        <v>0</v>
      </c>
      <c r="AD28" s="364" t="s">
        <v>81</v>
      </c>
    </row>
    <row r="29" spans="1:35">
      <c r="A29" s="237"/>
      <c r="C29" s="237"/>
      <c r="D29" s="237"/>
      <c r="E29" s="237"/>
      <c r="F29" s="237"/>
      <c r="G29" s="351"/>
      <c r="H29" s="237"/>
      <c r="I29" s="351"/>
      <c r="J29" s="237"/>
      <c r="K29" s="351"/>
      <c r="L29" s="237"/>
      <c r="M29" s="351"/>
      <c r="T29" s="237"/>
      <c r="U29" s="237"/>
      <c r="V29" s="351"/>
      <c r="W29" s="237"/>
      <c r="X29" s="351"/>
      <c r="Y29" s="237"/>
      <c r="Z29" s="351"/>
      <c r="AA29" s="237"/>
      <c r="AB29" s="351"/>
    </row>
    <row r="30" spans="1:35" ht="15.95" thickBot="1">
      <c r="A30" s="365"/>
      <c r="B30" s="48" t="s">
        <v>243</v>
      </c>
      <c r="C30" s="49"/>
      <c r="D30" s="47"/>
      <c r="E30" s="237"/>
      <c r="F30" s="237"/>
      <c r="G30" s="351"/>
      <c r="H30" s="237"/>
      <c r="I30" s="351"/>
      <c r="J30" s="237"/>
      <c r="K30" s="351"/>
      <c r="L30" s="237"/>
      <c r="M30" s="351"/>
      <c r="T30" s="237"/>
      <c r="U30" s="237"/>
      <c r="V30" s="351"/>
      <c r="W30" s="237"/>
      <c r="X30" s="351"/>
      <c r="Y30" s="237"/>
      <c r="Z30" s="351"/>
      <c r="AA30" s="237"/>
      <c r="AB30" s="351"/>
    </row>
    <row r="31" spans="1:35" ht="12.6" customHeight="1">
      <c r="A31" s="366" t="s">
        <v>244</v>
      </c>
      <c r="B31" s="116" t="s">
        <v>245</v>
      </c>
      <c r="C31" s="117" t="s">
        <v>246</v>
      </c>
      <c r="D31" s="148" t="s">
        <v>48</v>
      </c>
      <c r="E31" s="237"/>
      <c r="F31" s="463">
        <v>4382520</v>
      </c>
      <c r="G31" s="367" t="s">
        <v>27</v>
      </c>
      <c r="H31" s="464">
        <v>260527</v>
      </c>
      <c r="I31" s="367" t="s">
        <v>65</v>
      </c>
      <c r="J31" s="464">
        <v>22124</v>
      </c>
      <c r="K31" s="367" t="s">
        <v>27</v>
      </c>
      <c r="L31" s="465">
        <f>SUM(F31,H31,J31)</f>
        <v>4665171</v>
      </c>
      <c r="M31" s="368" t="s">
        <v>27</v>
      </c>
      <c r="N31" s="464">
        <v>6233</v>
      </c>
      <c r="O31" s="348" t="s">
        <v>27</v>
      </c>
      <c r="T31" s="237"/>
      <c r="U31" s="463">
        <v>4561571.4200000018</v>
      </c>
      <c r="V31" s="367" t="s">
        <v>27</v>
      </c>
      <c r="W31" s="464">
        <v>250647.3</v>
      </c>
      <c r="X31" s="367" t="s">
        <v>65</v>
      </c>
      <c r="Y31" s="487">
        <v>0</v>
      </c>
      <c r="Z31" s="367" t="s">
        <v>81</v>
      </c>
      <c r="AA31" s="465">
        <f>SUM(U31,W31,Y31)</f>
        <v>4812218.7200000016</v>
      </c>
      <c r="AB31" s="368" t="s">
        <v>27</v>
      </c>
      <c r="AC31" s="464">
        <v>5974.59</v>
      </c>
      <c r="AD31" s="348" t="s">
        <v>27</v>
      </c>
    </row>
    <row r="32" spans="1:35" ht="12.95" thickBot="1">
      <c r="A32" s="369" t="s">
        <v>247</v>
      </c>
      <c r="B32" s="26" t="s">
        <v>248</v>
      </c>
      <c r="C32" s="27" t="s">
        <v>216</v>
      </c>
      <c r="D32" s="151" t="s">
        <v>48</v>
      </c>
      <c r="E32" s="237"/>
      <c r="F32" s="419">
        <v>33.474800000000002</v>
      </c>
      <c r="G32" s="347" t="s">
        <v>65</v>
      </c>
      <c r="H32" s="445">
        <v>216.155</v>
      </c>
      <c r="I32" s="347" t="s">
        <v>65</v>
      </c>
      <c r="J32" s="445">
        <v>11.058</v>
      </c>
      <c r="K32" s="347" t="s">
        <v>65</v>
      </c>
      <c r="L32" s="446">
        <f>SUM(F32,H32,J32)</f>
        <v>260.68779999999998</v>
      </c>
      <c r="M32" s="370" t="s">
        <v>65</v>
      </c>
      <c r="N32" s="445">
        <v>31.238</v>
      </c>
      <c r="O32" s="350" t="s">
        <v>65</v>
      </c>
      <c r="T32" s="237"/>
      <c r="U32" s="419">
        <v>44.328286933381925</v>
      </c>
      <c r="V32" s="347" t="s">
        <v>65</v>
      </c>
      <c r="W32" s="445">
        <v>193.07297659827509</v>
      </c>
      <c r="X32" s="347" t="s">
        <v>65</v>
      </c>
      <c r="Y32" s="445">
        <v>0</v>
      </c>
      <c r="Z32" s="347" t="s">
        <v>81</v>
      </c>
      <c r="AA32" s="446">
        <f>SUM(U32,W32,Y32)</f>
        <v>237.40126353165701</v>
      </c>
      <c r="AB32" s="370" t="s">
        <v>65</v>
      </c>
      <c r="AC32" s="445">
        <v>31.243982242898525</v>
      </c>
      <c r="AD32" s="350" t="s">
        <v>65</v>
      </c>
    </row>
    <row r="33" spans="1:30" ht="12.95" thickBot="1">
      <c r="A33" s="237"/>
      <c r="C33" s="237"/>
      <c r="D33" s="237"/>
      <c r="E33" s="237"/>
      <c r="F33" s="237"/>
      <c r="G33" s="351"/>
      <c r="H33" s="237"/>
      <c r="I33" s="351"/>
      <c r="J33" s="237"/>
      <c r="K33" s="351"/>
      <c r="L33" s="237"/>
      <c r="M33" s="351"/>
      <c r="T33" s="237"/>
      <c r="U33" s="237"/>
      <c r="V33" s="351"/>
      <c r="W33" s="237"/>
      <c r="X33" s="351"/>
      <c r="Y33" s="237"/>
      <c r="Z33" s="351"/>
      <c r="AA33" s="237"/>
      <c r="AB33" s="351"/>
    </row>
    <row r="34" spans="1:30" ht="15" customHeight="1" thickBot="1">
      <c r="A34" s="365"/>
      <c r="B34" s="48" t="s">
        <v>249</v>
      </c>
      <c r="C34" s="49"/>
      <c r="D34" s="47"/>
    </row>
    <row r="35" spans="1:30">
      <c r="A35" s="158" t="s">
        <v>250</v>
      </c>
      <c r="B35" s="116" t="s">
        <v>251</v>
      </c>
      <c r="C35" s="117" t="s">
        <v>181</v>
      </c>
      <c r="D35" s="371" t="s">
        <v>48</v>
      </c>
      <c r="F35" s="447">
        <v>2.6459999999999999</v>
      </c>
      <c r="G35" s="372" t="s">
        <v>27</v>
      </c>
      <c r="H35" s="449">
        <v>0</v>
      </c>
      <c r="I35" s="372" t="s">
        <v>81</v>
      </c>
      <c r="J35" s="449">
        <v>6.3E-2</v>
      </c>
      <c r="K35" s="373" t="s">
        <v>27</v>
      </c>
      <c r="N35" s="451">
        <v>1.657</v>
      </c>
      <c r="O35" s="348" t="s">
        <v>27</v>
      </c>
      <c r="U35" s="447">
        <v>3.36</v>
      </c>
      <c r="V35" s="372" t="s">
        <v>27</v>
      </c>
      <c r="W35" s="449">
        <v>0</v>
      </c>
      <c r="X35" s="372" t="s">
        <v>81</v>
      </c>
      <c r="Y35" s="449">
        <v>0</v>
      </c>
      <c r="Z35" s="373" t="s">
        <v>27</v>
      </c>
      <c r="AC35" s="451">
        <v>2.8319999999999999</v>
      </c>
      <c r="AD35" s="348" t="s">
        <v>27</v>
      </c>
    </row>
    <row r="36" spans="1:30">
      <c r="A36" s="170" t="s">
        <v>252</v>
      </c>
      <c r="B36" s="6" t="s">
        <v>253</v>
      </c>
      <c r="C36" s="7" t="s">
        <v>181</v>
      </c>
      <c r="D36" s="184" t="s">
        <v>48</v>
      </c>
      <c r="F36" s="411">
        <v>4.3920000000000003</v>
      </c>
      <c r="G36" s="337" t="s">
        <v>27</v>
      </c>
      <c r="H36" s="412">
        <v>0</v>
      </c>
      <c r="I36" s="337" t="s">
        <v>81</v>
      </c>
      <c r="J36" s="412">
        <v>0.25</v>
      </c>
      <c r="K36" s="344" t="s">
        <v>27</v>
      </c>
      <c r="N36" s="415">
        <v>0</v>
      </c>
      <c r="O36" s="338" t="s">
        <v>81</v>
      </c>
      <c r="U36" s="411">
        <v>5.2130000000000001</v>
      </c>
      <c r="V36" s="337" t="s">
        <v>27</v>
      </c>
      <c r="W36" s="412">
        <v>0</v>
      </c>
      <c r="X36" s="337" t="s">
        <v>81</v>
      </c>
      <c r="Y36" s="412">
        <v>1.6E-2</v>
      </c>
      <c r="Z36" s="344" t="s">
        <v>27</v>
      </c>
      <c r="AC36" s="415">
        <v>0</v>
      </c>
      <c r="AD36" s="338" t="s">
        <v>81</v>
      </c>
    </row>
    <row r="37" spans="1:30">
      <c r="A37" s="172" t="s">
        <v>254</v>
      </c>
      <c r="B37" s="26" t="s">
        <v>255</v>
      </c>
      <c r="C37" s="27" t="s">
        <v>181</v>
      </c>
      <c r="D37" s="151" t="s">
        <v>20</v>
      </c>
      <c r="F37" s="448">
        <f>SUM(F35:F36)</f>
        <v>7.0380000000000003</v>
      </c>
      <c r="G37" s="346" t="s">
        <v>27</v>
      </c>
      <c r="H37" s="450">
        <f>SUM(H35:H36)</f>
        <v>0</v>
      </c>
      <c r="I37" s="346" t="s">
        <v>81</v>
      </c>
      <c r="J37" s="450">
        <f>SUM(J35:J36)</f>
        <v>0.313</v>
      </c>
      <c r="K37" s="375" t="s">
        <v>27</v>
      </c>
      <c r="N37" s="452">
        <f>SUM(N35:N36)</f>
        <v>1.657</v>
      </c>
      <c r="O37" s="350" t="s">
        <v>27</v>
      </c>
      <c r="U37" s="448">
        <f>SUM(U35:U36)</f>
        <v>8.5730000000000004</v>
      </c>
      <c r="V37" s="346" t="s">
        <v>27</v>
      </c>
      <c r="W37" s="450">
        <f>SUM(W35:W36)</f>
        <v>0</v>
      </c>
      <c r="X37" s="346" t="s">
        <v>81</v>
      </c>
      <c r="Y37" s="450">
        <f>SUM(Y35:Y36)</f>
        <v>1.6E-2</v>
      </c>
      <c r="Z37" s="375" t="s">
        <v>27</v>
      </c>
      <c r="AC37" s="452">
        <f>SUM(AC35:AC36)</f>
        <v>2.8319999999999999</v>
      </c>
      <c r="AD37" s="350" t="s">
        <v>27</v>
      </c>
    </row>
    <row r="38" spans="1:30">
      <c r="A38" s="103"/>
      <c r="C38" s="8"/>
      <c r="D38" s="8"/>
      <c r="E38" s="8"/>
      <c r="F38" s="8"/>
      <c r="H38" s="8"/>
      <c r="T38" s="8"/>
      <c r="U38" s="8"/>
      <c r="W38" s="8"/>
    </row>
    <row r="39" spans="1:30" ht="15.6">
      <c r="A39" s="22"/>
      <c r="B39" s="23" t="s">
        <v>256</v>
      </c>
      <c r="C39" s="24"/>
      <c r="D39" s="25"/>
      <c r="E39" s="8"/>
      <c r="F39" s="8"/>
      <c r="H39" s="8"/>
      <c r="T39" s="8"/>
      <c r="U39" s="8"/>
      <c r="W39" s="8"/>
    </row>
    <row r="40" spans="1:30">
      <c r="A40" s="376" t="s">
        <v>257</v>
      </c>
      <c r="B40" s="377" t="s">
        <v>258</v>
      </c>
      <c r="C40" s="378" t="s">
        <v>181</v>
      </c>
      <c r="D40" s="379" t="s">
        <v>48</v>
      </c>
      <c r="F40" s="453">
        <v>5.2956500000000002</v>
      </c>
      <c r="G40" s="380" t="s">
        <v>27</v>
      </c>
      <c r="H40" s="454">
        <v>0</v>
      </c>
      <c r="I40" s="380" t="s">
        <v>81</v>
      </c>
      <c r="J40" s="454">
        <v>0</v>
      </c>
      <c r="K40" s="381" t="s">
        <v>81</v>
      </c>
      <c r="N40" s="455">
        <v>0</v>
      </c>
      <c r="O40" s="382" t="s">
        <v>81</v>
      </c>
      <c r="U40" s="453">
        <v>5.8756983692607347</v>
      </c>
      <c r="V40" s="380" t="s">
        <v>27</v>
      </c>
      <c r="W40" s="454">
        <v>0</v>
      </c>
      <c r="X40" s="380" t="s">
        <v>81</v>
      </c>
      <c r="Y40" s="454">
        <v>0</v>
      </c>
      <c r="Z40" s="381" t="s">
        <v>81</v>
      </c>
      <c r="AC40" s="455">
        <v>0</v>
      </c>
      <c r="AD40" s="382" t="s">
        <v>81</v>
      </c>
    </row>
    <row r="41" spans="1:30">
      <c r="A41" s="345"/>
      <c r="B41" s="345"/>
      <c r="C41" s="345"/>
      <c r="D41" s="345"/>
      <c r="E41" s="345"/>
      <c r="F41" s="345"/>
      <c r="G41" s="333"/>
      <c r="T41" s="345"/>
      <c r="U41" s="345"/>
      <c r="V41" s="333"/>
    </row>
    <row r="42" spans="1:30" ht="15.6">
      <c r="A42" s="365"/>
      <c r="B42" s="48" t="s">
        <v>259</v>
      </c>
      <c r="C42" s="49"/>
      <c r="D42" s="47"/>
      <c r="E42" s="345"/>
      <c r="G42" s="333"/>
      <c r="T42" s="345"/>
      <c r="V42" s="333"/>
    </row>
    <row r="43" spans="1:30">
      <c r="A43" s="200" t="s">
        <v>260</v>
      </c>
      <c r="B43" s="116" t="s">
        <v>261</v>
      </c>
      <c r="C43" s="117" t="s">
        <v>181</v>
      </c>
      <c r="D43" s="148" t="s">
        <v>48</v>
      </c>
      <c r="F43" s="447">
        <v>63.097999999999999</v>
      </c>
      <c r="G43" s="372" t="s">
        <v>27</v>
      </c>
      <c r="H43" s="449">
        <v>0</v>
      </c>
      <c r="I43" s="372" t="s">
        <v>81</v>
      </c>
      <c r="J43" s="449">
        <v>0.64900000000000002</v>
      </c>
      <c r="K43" s="373" t="s">
        <v>27</v>
      </c>
      <c r="N43" s="374">
        <v>0.10299999999999999</v>
      </c>
      <c r="O43" s="348" t="s">
        <v>27</v>
      </c>
      <c r="U43" s="447">
        <v>86.497</v>
      </c>
      <c r="V43" s="372" t="s">
        <v>27</v>
      </c>
      <c r="W43" s="449">
        <v>0</v>
      </c>
      <c r="X43" s="372" t="s">
        <v>81</v>
      </c>
      <c r="Y43" s="449">
        <v>0</v>
      </c>
      <c r="Z43" s="373" t="s">
        <v>27</v>
      </c>
      <c r="AC43" s="374">
        <v>7.4999999999999997E-2</v>
      </c>
      <c r="AD43" s="348" t="s">
        <v>27</v>
      </c>
    </row>
    <row r="44" spans="1:30">
      <c r="A44" s="179" t="s">
        <v>262</v>
      </c>
      <c r="B44" s="6" t="s">
        <v>263</v>
      </c>
      <c r="C44" s="7" t="s">
        <v>181</v>
      </c>
      <c r="D44" s="184" t="s">
        <v>48</v>
      </c>
      <c r="F44" s="411">
        <v>2.036</v>
      </c>
      <c r="G44" s="337" t="s">
        <v>27</v>
      </c>
      <c r="H44" s="412">
        <v>0</v>
      </c>
      <c r="I44" s="337" t="s">
        <v>81</v>
      </c>
      <c r="J44" s="412">
        <v>0</v>
      </c>
      <c r="K44" s="344" t="s">
        <v>81</v>
      </c>
      <c r="N44" s="415">
        <v>-2.036</v>
      </c>
      <c r="O44" s="338" t="s">
        <v>27</v>
      </c>
      <c r="U44" s="411">
        <v>2.9380000000000002</v>
      </c>
      <c r="V44" s="337" t="s">
        <v>27</v>
      </c>
      <c r="W44" s="412">
        <v>0</v>
      </c>
      <c r="X44" s="337" t="s">
        <v>81</v>
      </c>
      <c r="Y44" s="412">
        <v>0</v>
      </c>
      <c r="Z44" s="344" t="s">
        <v>81</v>
      </c>
      <c r="AC44" s="415">
        <v>-2.9380000000000002</v>
      </c>
      <c r="AD44" s="338" t="s">
        <v>27</v>
      </c>
    </row>
    <row r="45" spans="1:30">
      <c r="A45" s="179" t="s">
        <v>264</v>
      </c>
      <c r="B45" s="6" t="s">
        <v>249</v>
      </c>
      <c r="C45" s="7" t="s">
        <v>181</v>
      </c>
      <c r="D45" s="184" t="s">
        <v>20</v>
      </c>
      <c r="F45" s="456">
        <f>-F37</f>
        <v>-7.0380000000000003</v>
      </c>
      <c r="G45" s="337" t="s">
        <v>27</v>
      </c>
      <c r="H45" s="459">
        <f>-H37</f>
        <v>0</v>
      </c>
      <c r="I45" s="337" t="s">
        <v>81</v>
      </c>
      <c r="J45" s="459">
        <f>-J37</f>
        <v>-0.313</v>
      </c>
      <c r="K45" s="344" t="s">
        <v>27</v>
      </c>
      <c r="N45" s="461">
        <f>-N37</f>
        <v>-1.657</v>
      </c>
      <c r="O45" s="338" t="s">
        <v>27</v>
      </c>
      <c r="U45" s="456">
        <f>-U37</f>
        <v>-8.5730000000000004</v>
      </c>
      <c r="V45" s="337" t="s">
        <v>27</v>
      </c>
      <c r="W45" s="459">
        <f>-W37</f>
        <v>0</v>
      </c>
      <c r="X45" s="337" t="s">
        <v>81</v>
      </c>
      <c r="Y45" s="459">
        <f>-Y37</f>
        <v>-1.6E-2</v>
      </c>
      <c r="Z45" s="344" t="s">
        <v>27</v>
      </c>
      <c r="AC45" s="461">
        <f>-AC37</f>
        <v>-2.8319999999999999</v>
      </c>
      <c r="AD45" s="338" t="s">
        <v>27</v>
      </c>
    </row>
    <row r="46" spans="1:30">
      <c r="A46" s="383" t="s">
        <v>265</v>
      </c>
      <c r="B46" s="112" t="s">
        <v>266</v>
      </c>
      <c r="C46" s="7" t="s">
        <v>181</v>
      </c>
      <c r="D46" s="184" t="s">
        <v>48</v>
      </c>
      <c r="F46" s="457">
        <v>0</v>
      </c>
      <c r="G46" s="384" t="s">
        <v>81</v>
      </c>
      <c r="H46" s="460">
        <v>0</v>
      </c>
      <c r="I46" s="384" t="s">
        <v>81</v>
      </c>
      <c r="J46" s="460">
        <v>0</v>
      </c>
      <c r="K46" s="385" t="s">
        <v>81</v>
      </c>
      <c r="N46" s="462">
        <v>0</v>
      </c>
      <c r="O46" s="386" t="s">
        <v>81</v>
      </c>
      <c r="U46" s="457">
        <v>0</v>
      </c>
      <c r="V46" s="384" t="s">
        <v>81</v>
      </c>
      <c r="W46" s="460">
        <v>0</v>
      </c>
      <c r="X46" s="384" t="s">
        <v>81</v>
      </c>
      <c r="Y46" s="460">
        <v>0</v>
      </c>
      <c r="Z46" s="385" t="s">
        <v>81</v>
      </c>
      <c r="AC46" s="462">
        <v>0</v>
      </c>
      <c r="AD46" s="386" t="s">
        <v>81</v>
      </c>
    </row>
    <row r="47" spans="1:30">
      <c r="A47" s="204" t="s">
        <v>267</v>
      </c>
      <c r="B47" s="26" t="s">
        <v>268</v>
      </c>
      <c r="C47" s="27" t="s">
        <v>181</v>
      </c>
      <c r="D47" s="151" t="s">
        <v>20</v>
      </c>
      <c r="F47" s="448">
        <f>SUM(F43:F46)</f>
        <v>58.096000000000004</v>
      </c>
      <c r="G47" s="346" t="s">
        <v>27</v>
      </c>
      <c r="H47" s="450">
        <f>SUM(H43:H46)</f>
        <v>0</v>
      </c>
      <c r="I47" s="346" t="s">
        <v>81</v>
      </c>
      <c r="J47" s="450">
        <f>SUM(J43:J46)</f>
        <v>0.33600000000000002</v>
      </c>
      <c r="K47" s="375" t="s">
        <v>27</v>
      </c>
      <c r="N47" s="452">
        <f>SUM(N43:N46)</f>
        <v>-3.59</v>
      </c>
      <c r="O47" s="350" t="s">
        <v>27</v>
      </c>
      <c r="U47" s="448">
        <f>SUM(U43:U46)</f>
        <v>80.861999999999995</v>
      </c>
      <c r="V47" s="346" t="s">
        <v>27</v>
      </c>
      <c r="W47" s="450">
        <f>SUM(W43:W46)</f>
        <v>0</v>
      </c>
      <c r="X47" s="346" t="s">
        <v>81</v>
      </c>
      <c r="Y47" s="450">
        <f>SUM(Y43:Y46)</f>
        <v>-1.6E-2</v>
      </c>
      <c r="Z47" s="375" t="s">
        <v>27</v>
      </c>
      <c r="AC47" s="452">
        <f>SUM(AC43:AC46)</f>
        <v>-5.6950000000000003</v>
      </c>
      <c r="AD47" s="350" t="s">
        <v>27</v>
      </c>
    </row>
    <row r="49" spans="1:44" ht="15.6">
      <c r="A49" s="387"/>
      <c r="B49" s="388" t="s">
        <v>269</v>
      </c>
      <c r="C49" s="389"/>
      <c r="D49" s="390"/>
    </row>
    <row r="50" spans="1:44">
      <c r="A50" s="366" t="s">
        <v>270</v>
      </c>
      <c r="B50" s="116" t="s">
        <v>160</v>
      </c>
      <c r="C50" s="117" t="s">
        <v>216</v>
      </c>
      <c r="D50" s="148" t="s">
        <v>150</v>
      </c>
      <c r="F50" s="451">
        <v>19.145607200000001</v>
      </c>
      <c r="G50" s="348" t="s">
        <v>27</v>
      </c>
      <c r="U50" s="451">
        <f>F51</f>
        <v>20.415369800000001</v>
      </c>
      <c r="V50" s="348" t="s">
        <v>27</v>
      </c>
    </row>
    <row r="51" spans="1:44">
      <c r="A51" s="391" t="s">
        <v>271</v>
      </c>
      <c r="B51" s="6" t="s">
        <v>162</v>
      </c>
      <c r="C51" s="7" t="s">
        <v>216</v>
      </c>
      <c r="D51" s="184" t="s">
        <v>26</v>
      </c>
      <c r="F51" s="458">
        <f>F19</f>
        <v>20.415369800000001</v>
      </c>
      <c r="G51" s="338" t="s">
        <v>27</v>
      </c>
      <c r="U51" s="458">
        <f>U19</f>
        <v>21.1432118</v>
      </c>
      <c r="V51" s="338" t="s">
        <v>27</v>
      </c>
    </row>
    <row r="52" spans="1:44">
      <c r="A52" s="369" t="s">
        <v>272</v>
      </c>
      <c r="B52" s="26" t="s">
        <v>25</v>
      </c>
      <c r="C52" s="27" t="s">
        <v>216</v>
      </c>
      <c r="D52" s="151" t="s">
        <v>20</v>
      </c>
      <c r="F52" s="452">
        <f>F51-F50</f>
        <v>1.2697626</v>
      </c>
      <c r="G52" s="350" t="s">
        <v>27</v>
      </c>
      <c r="U52" s="452">
        <f>U51-U50</f>
        <v>0.72784199999999899</v>
      </c>
      <c r="V52" s="350" t="s">
        <v>27</v>
      </c>
    </row>
    <row r="54" spans="1:44">
      <c r="I54" s="318"/>
      <c r="J54" s="28"/>
      <c r="K54" s="318"/>
      <c r="L54" s="28"/>
      <c r="M54" s="318"/>
    </row>
    <row r="55" spans="1:44" s="2" customFormat="1" ht="13.5" thickBot="1">
      <c r="G55" s="317"/>
      <c r="I55" s="318"/>
      <c r="J55" s="28"/>
      <c r="K55" s="318"/>
      <c r="L55" s="28"/>
      <c r="M55" s="318"/>
      <c r="N55"/>
      <c r="O55" s="8"/>
      <c r="P55"/>
      <c r="Q55" s="8"/>
      <c r="R55"/>
      <c r="S55" s="8"/>
      <c r="T55"/>
      <c r="U55"/>
      <c r="V55" s="8"/>
      <c r="W55"/>
      <c r="X55" s="8"/>
      <c r="Y55"/>
      <c r="Z55" s="317"/>
      <c r="AB55" s="317"/>
      <c r="AD55" s="317"/>
      <c r="AF55" s="317"/>
      <c r="AH55" s="317"/>
      <c r="AJ55"/>
      <c r="AK55"/>
      <c r="AL55"/>
      <c r="AM55"/>
      <c r="AN55"/>
      <c r="AO55"/>
      <c r="AP55"/>
      <c r="AQ55"/>
      <c r="AR55"/>
    </row>
    <row r="56" spans="1:44">
      <c r="A56" s="508"/>
      <c r="B56" s="489"/>
      <c r="C56" s="489"/>
      <c r="D56" s="490"/>
      <c r="E56" s="490"/>
      <c r="F56" s="490"/>
      <c r="G56" s="509"/>
      <c r="H56" s="491"/>
      <c r="I56" s="318"/>
      <c r="J56" s="28"/>
      <c r="K56" s="318"/>
      <c r="L56" s="28"/>
      <c r="M56" s="318"/>
    </row>
    <row r="57" spans="1:44">
      <c r="A57" s="513" t="s">
        <v>202</v>
      </c>
      <c r="B57" s="507"/>
      <c r="C57" s="499"/>
      <c r="D57" s="500" t="s">
        <v>53</v>
      </c>
      <c r="E57" s="1"/>
      <c r="F57" s="1"/>
      <c r="G57" s="510"/>
      <c r="H57" s="492"/>
      <c r="I57" s="318"/>
      <c r="J57" s="28"/>
      <c r="K57" s="318"/>
      <c r="L57" s="28"/>
      <c r="M57" s="318"/>
    </row>
    <row r="58" spans="1:44">
      <c r="A58" s="514"/>
      <c r="B58" s="499"/>
      <c r="C58" s="499"/>
      <c r="D58" s="502"/>
      <c r="E58" s="1"/>
      <c r="F58" s="1"/>
      <c r="G58" s="510"/>
      <c r="H58" s="492"/>
      <c r="I58" s="318"/>
      <c r="J58" s="28"/>
      <c r="K58" s="318"/>
      <c r="L58" s="28"/>
      <c r="M58" s="318"/>
    </row>
    <row r="59" spans="1:44">
      <c r="A59" s="513" t="s">
        <v>203</v>
      </c>
      <c r="B59" s="507"/>
      <c r="C59" s="499"/>
      <c r="D59" s="500" t="s">
        <v>53</v>
      </c>
      <c r="E59" s="1"/>
      <c r="F59" s="1"/>
      <c r="G59" s="510"/>
      <c r="H59" s="492"/>
      <c r="I59" s="319"/>
      <c r="J59" s="29"/>
      <c r="K59" s="319"/>
      <c r="L59" s="29"/>
      <c r="M59" s="319"/>
    </row>
    <row r="60" spans="1:44">
      <c r="A60" s="514"/>
      <c r="B60" s="499"/>
      <c r="C60" s="499"/>
      <c r="D60" s="502"/>
      <c r="E60" s="1"/>
      <c r="F60" s="1"/>
      <c r="G60" s="510"/>
      <c r="H60" s="492"/>
      <c r="I60" s="318"/>
      <c r="J60" s="28"/>
      <c r="K60" s="318"/>
      <c r="L60" s="28"/>
      <c r="M60" s="318"/>
    </row>
    <row r="61" spans="1:44">
      <c r="A61" s="513" t="s">
        <v>170</v>
      </c>
      <c r="B61" s="499"/>
      <c r="C61" s="499"/>
      <c r="D61" s="500" t="s">
        <v>171</v>
      </c>
      <c r="E61" s="1"/>
      <c r="F61" s="1"/>
      <c r="G61" s="510"/>
      <c r="H61" s="493"/>
    </row>
    <row r="62" spans="1:44" ht="12.95" thickBot="1">
      <c r="A62" s="511"/>
      <c r="B62" s="495"/>
      <c r="C62" s="495"/>
      <c r="D62" s="496"/>
      <c r="E62" s="496"/>
      <c r="F62" s="496"/>
      <c r="G62" s="512"/>
      <c r="H62" s="497"/>
    </row>
    <row r="66" spans="3:3">
      <c r="C66" s="8"/>
    </row>
  </sheetData>
  <mergeCells count="2">
    <mergeCell ref="U9:AH10"/>
    <mergeCell ref="F9:S10"/>
  </mergeCells>
  <phoneticPr fontId="15" type="noConversion"/>
  <pageMargins left="0.55118110236220474" right="0.55118110236220474" top="0.74803149606299213" bottom="0.70866141732283472" header="0.51181102362204722" footer="0.51181102362204722"/>
  <pageSetup paperSize="8" scale="47" orientation="landscape" r:id="rId1"/>
  <headerFooter alignWithMargins="0">
    <oddFooter>&amp;L&amp;1#&amp;"Arial"&amp;11&amp;K000000SW Public Published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A05F9-BC5C-463D-96D3-369679643B08}">
  <sheetPr codeName="Sheet4">
    <pageSetUpPr fitToPage="1"/>
  </sheetPr>
  <dimension ref="A1:GM57"/>
  <sheetViews>
    <sheetView zoomScaleNormal="100" workbookViewId="0">
      <selection sqref="A1:XFD1048576"/>
    </sheetView>
  </sheetViews>
  <sheetFormatPr defaultColWidth="9.140625" defaultRowHeight="12.6"/>
  <cols>
    <col min="1" max="1" width="9.42578125" customWidth="1"/>
    <col min="2" max="2" width="87.140625" customWidth="1"/>
    <col min="3" max="3" width="8.42578125" customWidth="1"/>
    <col min="4" max="4" width="8.140625" customWidth="1"/>
    <col min="5" max="5" width="4" customWidth="1"/>
    <col min="6" max="6" width="14.140625" customWidth="1"/>
    <col min="7" max="7" width="4.42578125" style="8" customWidth="1"/>
    <col min="8" max="8" width="4" customWidth="1"/>
    <col min="9" max="9" width="14.140625" customWidth="1"/>
    <col min="10" max="10" width="4.42578125" style="8" customWidth="1"/>
    <col min="11" max="12" width="9.140625" customWidth="1"/>
    <col min="13" max="15" width="9" customWidth="1"/>
  </cols>
  <sheetData>
    <row r="1" spans="1:195" s="5" customFormat="1" ht="20.100000000000001">
      <c r="A1" s="269" t="s">
        <v>0</v>
      </c>
      <c r="B1" s="228"/>
      <c r="C1" s="228"/>
      <c r="D1" s="228"/>
      <c r="E1" s="228"/>
      <c r="F1" s="228"/>
      <c r="G1" s="235"/>
      <c r="J1" s="303"/>
      <c r="L1"/>
      <c r="M1"/>
      <c r="N1"/>
    </row>
    <row r="2" spans="1:195" s="5" customFormat="1" ht="20.100000000000001">
      <c r="A2" s="270"/>
      <c r="B2" s="228"/>
      <c r="C2" s="228"/>
      <c r="D2" s="228"/>
      <c r="E2" s="228"/>
      <c r="F2" s="228"/>
      <c r="G2" s="235"/>
      <c r="J2" s="303"/>
      <c r="L2"/>
      <c r="M2"/>
      <c r="N2"/>
    </row>
    <row r="3" spans="1:195" s="5" customFormat="1" ht="20.100000000000001">
      <c r="A3" s="271" t="s">
        <v>1</v>
      </c>
      <c r="B3" s="272"/>
      <c r="C3" s="272"/>
      <c r="D3" s="272"/>
      <c r="E3" s="272"/>
      <c r="F3" s="272"/>
      <c r="G3" s="304"/>
      <c r="H3" s="273"/>
      <c r="J3" s="303"/>
      <c r="L3"/>
      <c r="M3"/>
      <c r="N3"/>
    </row>
    <row r="4" spans="1:195" s="5" customFormat="1" ht="15.6" customHeight="1">
      <c r="A4" s="9"/>
      <c r="B4" s="228"/>
      <c r="C4" s="228"/>
      <c r="D4" s="228"/>
      <c r="E4" s="228"/>
      <c r="F4" s="228"/>
      <c r="G4" s="235"/>
      <c r="J4" s="303"/>
      <c r="L4"/>
      <c r="M4"/>
      <c r="N4"/>
    </row>
    <row r="5" spans="1:195" ht="15.6" customHeight="1" thickBot="1">
      <c r="A5" s="228"/>
      <c r="B5" s="228"/>
      <c r="C5" s="228"/>
      <c r="D5" s="228"/>
      <c r="E5" s="228"/>
      <c r="F5" s="228"/>
      <c r="G5" s="235"/>
      <c r="H5" s="5"/>
    </row>
    <row r="6" spans="1:195" ht="20.100000000000001" customHeight="1">
      <c r="A6" s="56" t="s">
        <v>56</v>
      </c>
      <c r="B6" s="229"/>
      <c r="C6" s="229"/>
      <c r="D6" s="230"/>
      <c r="E6" s="254"/>
      <c r="F6" s="228"/>
      <c r="G6" s="235"/>
      <c r="H6" s="5"/>
    </row>
    <row r="7" spans="1:195" ht="20.45" thickBot="1">
      <c r="A7" s="57" t="s">
        <v>273</v>
      </c>
      <c r="B7" s="231"/>
      <c r="C7" s="231"/>
      <c r="D7" s="232"/>
      <c r="E7" s="254"/>
      <c r="F7" s="228"/>
      <c r="G7" s="235"/>
    </row>
    <row r="8" spans="1:195" ht="23.1" thickBot="1">
      <c r="A8" s="228"/>
      <c r="B8" s="228"/>
      <c r="C8" s="228"/>
      <c r="D8" s="228"/>
      <c r="E8" s="228"/>
      <c r="F8" s="228"/>
      <c r="G8" s="235"/>
      <c r="H8" s="263"/>
      <c r="I8" s="4"/>
      <c r="J8" s="316"/>
      <c r="K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</row>
    <row r="9" spans="1:195" s="13" customFormat="1" ht="15.6" customHeight="1" thickBot="1">
      <c r="A9" s="58" t="s">
        <v>4</v>
      </c>
      <c r="B9" s="59" t="s">
        <v>5</v>
      </c>
      <c r="C9" s="60" t="s">
        <v>6</v>
      </c>
      <c r="D9" s="61" t="s">
        <v>7</v>
      </c>
      <c r="E9" s="62"/>
      <c r="F9" s="554" t="s">
        <v>274</v>
      </c>
      <c r="G9" s="554"/>
      <c r="H9" s="296"/>
      <c r="I9" s="554" t="s">
        <v>275</v>
      </c>
      <c r="J9" s="555"/>
      <c r="L9"/>
      <c r="M9"/>
      <c r="N9"/>
    </row>
    <row r="10" spans="1:195" s="13" customFormat="1" ht="15.6">
      <c r="A10" s="63" t="s">
        <v>10</v>
      </c>
      <c r="B10" s="64"/>
      <c r="C10" s="65"/>
      <c r="D10" s="66" t="s">
        <v>11</v>
      </c>
      <c r="E10" s="62"/>
      <c r="F10" s="554"/>
      <c r="G10" s="554"/>
      <c r="H10" s="296"/>
      <c r="I10" s="554"/>
      <c r="J10" s="555"/>
      <c r="L10"/>
      <c r="M10"/>
      <c r="N10"/>
    </row>
    <row r="11" spans="1:195" ht="15.95" thickBot="1">
      <c r="A11" s="67"/>
      <c r="B11" s="233"/>
      <c r="C11" s="68"/>
      <c r="D11" s="69"/>
      <c r="E11" s="62"/>
      <c r="F11" s="81" t="s">
        <v>276</v>
      </c>
      <c r="G11" s="268" t="s">
        <v>15</v>
      </c>
      <c r="H11" s="263"/>
      <c r="I11" s="81" t="s">
        <v>277</v>
      </c>
      <c r="J11" s="268" t="s">
        <v>15</v>
      </c>
    </row>
    <row r="12" spans="1:195">
      <c r="A12" s="228"/>
      <c r="B12" s="234"/>
      <c r="C12" s="228"/>
      <c r="D12" s="228"/>
      <c r="E12" s="228"/>
      <c r="F12" s="228"/>
      <c r="G12" s="235"/>
      <c r="I12" s="228"/>
      <c r="J12" s="235"/>
    </row>
    <row r="13" spans="1:195" ht="13.5" thickBot="1">
      <c r="A13" s="70"/>
      <c r="B13" s="228"/>
      <c r="C13" s="235"/>
      <c r="D13" s="235"/>
      <c r="E13" s="228"/>
      <c r="F13" s="228"/>
      <c r="G13" s="235"/>
      <c r="H13" s="2"/>
      <c r="I13" s="228"/>
      <c r="J13" s="235"/>
    </row>
    <row r="14" spans="1:195" s="13" customFormat="1" ht="15.95" thickBot="1">
      <c r="A14" s="71"/>
      <c r="B14" s="72" t="s">
        <v>278</v>
      </c>
      <c r="C14" s="73"/>
      <c r="D14" s="74"/>
      <c r="E14" s="255"/>
      <c r="F14" s="75"/>
      <c r="G14" s="305"/>
      <c r="H14"/>
      <c r="I14" s="75"/>
      <c r="J14" s="305"/>
      <c r="L14"/>
      <c r="M14"/>
      <c r="N14"/>
    </row>
    <row r="15" spans="1:195">
      <c r="A15" s="87" t="s">
        <v>279</v>
      </c>
      <c r="B15" s="236" t="s">
        <v>280</v>
      </c>
      <c r="C15" s="88" t="s">
        <v>281</v>
      </c>
      <c r="D15" s="89" t="s">
        <v>48</v>
      </c>
      <c r="E15" s="228"/>
      <c r="F15" s="392">
        <v>4614</v>
      </c>
      <c r="G15" s="306" t="s">
        <v>282</v>
      </c>
      <c r="I15" s="392">
        <v>4614</v>
      </c>
      <c r="J15" s="306" t="s">
        <v>282</v>
      </c>
    </row>
    <row r="16" spans="1:195">
      <c r="A16" s="87" t="s">
        <v>283</v>
      </c>
      <c r="B16" s="236" t="s">
        <v>284</v>
      </c>
      <c r="C16" s="88" t="s">
        <v>281</v>
      </c>
      <c r="D16" s="89" t="s">
        <v>48</v>
      </c>
      <c r="E16" s="228"/>
      <c r="F16" s="393">
        <v>3808</v>
      </c>
      <c r="G16" s="307" t="s">
        <v>282</v>
      </c>
      <c r="I16" s="393">
        <v>3808</v>
      </c>
      <c r="J16" s="307" t="s">
        <v>282</v>
      </c>
    </row>
    <row r="17" spans="1:21">
      <c r="A17" s="87" t="s">
        <v>285</v>
      </c>
      <c r="B17" s="236" t="s">
        <v>286</v>
      </c>
      <c r="C17" s="88" t="s">
        <v>281</v>
      </c>
      <c r="D17" s="89" t="s">
        <v>48</v>
      </c>
      <c r="E17" s="228"/>
      <c r="F17" s="393">
        <v>5898</v>
      </c>
      <c r="G17" s="307" t="s">
        <v>282</v>
      </c>
      <c r="I17" s="393">
        <v>5898</v>
      </c>
      <c r="J17" s="307" t="s">
        <v>282</v>
      </c>
    </row>
    <row r="18" spans="1:21">
      <c r="A18" s="87" t="s">
        <v>287</v>
      </c>
      <c r="B18" s="236" t="s">
        <v>288</v>
      </c>
      <c r="C18" s="88" t="s">
        <v>281</v>
      </c>
      <c r="D18" s="89" t="s">
        <v>48</v>
      </c>
      <c r="E18" s="228"/>
      <c r="F18" s="394">
        <v>8899</v>
      </c>
      <c r="G18" s="308" t="s">
        <v>282</v>
      </c>
      <c r="I18" s="394">
        <v>8899</v>
      </c>
      <c r="J18" s="308" t="s">
        <v>282</v>
      </c>
    </row>
    <row r="19" spans="1:21" ht="13.5" thickBot="1">
      <c r="A19" s="90" t="s">
        <v>289</v>
      </c>
      <c r="B19" s="91" t="s">
        <v>290</v>
      </c>
      <c r="C19" s="92" t="s">
        <v>281</v>
      </c>
      <c r="D19" s="93" t="s">
        <v>20</v>
      </c>
      <c r="E19" s="76"/>
      <c r="F19" s="395">
        <f>SUM(F15:F18)</f>
        <v>23219</v>
      </c>
      <c r="G19" s="308" t="s">
        <v>282</v>
      </c>
      <c r="I19" s="395">
        <f>SUM(I15:I18)</f>
        <v>23219</v>
      </c>
      <c r="J19" s="309" t="s">
        <v>282</v>
      </c>
    </row>
    <row r="20" spans="1:21">
      <c r="A20" s="253" t="s">
        <v>291</v>
      </c>
      <c r="B20" s="236" t="s">
        <v>292</v>
      </c>
      <c r="C20" s="88" t="s">
        <v>19</v>
      </c>
      <c r="D20" s="89" t="s">
        <v>48</v>
      </c>
      <c r="E20" s="228"/>
      <c r="F20" s="392">
        <v>33316.520000000004</v>
      </c>
      <c r="G20" s="306" t="s">
        <v>32</v>
      </c>
      <c r="I20" s="392">
        <v>24955.890000000007</v>
      </c>
      <c r="J20" s="306" t="s">
        <v>32</v>
      </c>
    </row>
    <row r="21" spans="1:21">
      <c r="A21" s="87" t="s">
        <v>293</v>
      </c>
      <c r="B21" s="236" t="s">
        <v>294</v>
      </c>
      <c r="C21" s="88" t="s">
        <v>19</v>
      </c>
      <c r="D21" s="89" t="s">
        <v>48</v>
      </c>
      <c r="E21" s="228"/>
      <c r="F21" s="393">
        <v>-39000</v>
      </c>
      <c r="G21" s="307" t="s">
        <v>32</v>
      </c>
      <c r="I21" s="393">
        <v>-39000</v>
      </c>
      <c r="J21" s="307" t="s">
        <v>32</v>
      </c>
    </row>
    <row r="22" spans="1:21">
      <c r="A22" s="87" t="s">
        <v>295</v>
      </c>
      <c r="B22" s="236" t="s">
        <v>296</v>
      </c>
      <c r="C22" s="88" t="s">
        <v>19</v>
      </c>
      <c r="D22" s="89" t="s">
        <v>48</v>
      </c>
      <c r="E22" s="228"/>
      <c r="F22" s="393">
        <v>-6250</v>
      </c>
      <c r="G22" s="307" t="s">
        <v>32</v>
      </c>
      <c r="I22" s="393">
        <v>-6250</v>
      </c>
      <c r="J22" s="307" t="s">
        <v>32</v>
      </c>
    </row>
    <row r="23" spans="1:21">
      <c r="A23" s="87" t="s">
        <v>297</v>
      </c>
      <c r="B23" s="236" t="s">
        <v>298</v>
      </c>
      <c r="C23" s="88" t="s">
        <v>19</v>
      </c>
      <c r="D23" s="89" t="s">
        <v>48</v>
      </c>
      <c r="E23" s="228"/>
      <c r="F23" s="394">
        <v>14450</v>
      </c>
      <c r="G23" s="308" t="s">
        <v>299</v>
      </c>
      <c r="I23" s="394">
        <v>14450</v>
      </c>
      <c r="J23" s="308" t="s">
        <v>299</v>
      </c>
    </row>
    <row r="24" spans="1:21" ht="13.5" thickBot="1">
      <c r="A24" s="90" t="s">
        <v>300</v>
      </c>
      <c r="B24" s="91" t="s">
        <v>36</v>
      </c>
      <c r="C24" s="92" t="s">
        <v>19</v>
      </c>
      <c r="D24" s="93" t="s">
        <v>20</v>
      </c>
      <c r="E24" s="76"/>
      <c r="F24" s="395">
        <f>SUM(F20:F23)</f>
        <v>2516.5200000000041</v>
      </c>
      <c r="G24" s="309" t="s">
        <v>32</v>
      </c>
      <c r="I24" s="395">
        <f>SUM(I20:I23)</f>
        <v>-5844.1099999999933</v>
      </c>
      <c r="J24" s="309" t="s">
        <v>32</v>
      </c>
    </row>
    <row r="25" spans="1:21" s="2" customFormat="1" ht="13.5" thickBot="1">
      <c r="A25" s="70"/>
      <c r="B25" s="228"/>
      <c r="C25" s="235"/>
      <c r="D25" s="235"/>
      <c r="E25" s="228"/>
      <c r="F25" s="228"/>
      <c r="G25" s="235"/>
      <c r="H25"/>
      <c r="I25" s="228"/>
      <c r="J25" s="235"/>
      <c r="K25"/>
      <c r="L25"/>
      <c r="M25"/>
      <c r="N25"/>
    </row>
    <row r="26" spans="1:21" s="2" customFormat="1" ht="15.95" thickBot="1">
      <c r="A26" s="71"/>
      <c r="B26" s="72" t="s">
        <v>301</v>
      </c>
      <c r="C26" s="73"/>
      <c r="D26" s="74"/>
      <c r="E26" s="255"/>
      <c r="F26" s="75"/>
      <c r="G26" s="305"/>
      <c r="H26"/>
      <c r="I26" s="75"/>
      <c r="J26" s="305"/>
      <c r="L26"/>
      <c r="M26"/>
      <c r="N26"/>
    </row>
    <row r="27" spans="1:21" s="2" customFormat="1" ht="12.95">
      <c r="A27" s="238" t="s">
        <v>302</v>
      </c>
      <c r="B27" s="239" t="s">
        <v>303</v>
      </c>
      <c r="C27" s="240" t="s">
        <v>281</v>
      </c>
      <c r="D27" s="241" t="s">
        <v>48</v>
      </c>
      <c r="E27" s="228"/>
      <c r="F27" s="396">
        <v>20.56</v>
      </c>
      <c r="G27" s="310" t="s">
        <v>217</v>
      </c>
      <c r="H27"/>
      <c r="I27" s="396">
        <v>192.9</v>
      </c>
      <c r="J27" s="310" t="s">
        <v>217</v>
      </c>
      <c r="L27"/>
      <c r="M27"/>
      <c r="N27"/>
    </row>
    <row r="28" spans="1:21">
      <c r="A28" s="87" t="s">
        <v>304</v>
      </c>
      <c r="B28" s="242" t="s">
        <v>305</v>
      </c>
      <c r="C28" s="88" t="s">
        <v>281</v>
      </c>
      <c r="D28" s="89" t="s">
        <v>48</v>
      </c>
      <c r="E28" s="228"/>
      <c r="F28" s="397">
        <v>29.97</v>
      </c>
      <c r="G28" s="311" t="s">
        <v>217</v>
      </c>
      <c r="I28" s="397">
        <f>1.46+14.39+24.98+21.69+3.89+507</f>
        <v>573.41</v>
      </c>
      <c r="J28" s="311" t="s">
        <v>217</v>
      </c>
    </row>
    <row r="29" spans="1:21" s="13" customFormat="1" ht="12.75" customHeight="1">
      <c r="A29" s="87" t="s">
        <v>306</v>
      </c>
      <c r="B29" s="242" t="s">
        <v>307</v>
      </c>
      <c r="C29" s="88" t="s">
        <v>281</v>
      </c>
      <c r="D29" s="89" t="s">
        <v>48</v>
      </c>
      <c r="E29" s="228"/>
      <c r="F29" s="397">
        <v>0</v>
      </c>
      <c r="G29" s="311" t="s">
        <v>308</v>
      </c>
      <c r="H29"/>
      <c r="I29" s="397">
        <v>0</v>
      </c>
      <c r="J29" s="311" t="s">
        <v>308</v>
      </c>
      <c r="L29"/>
      <c r="M29"/>
      <c r="N29"/>
      <c r="O29"/>
      <c r="P29"/>
      <c r="Q29"/>
      <c r="R29"/>
      <c r="S29"/>
      <c r="T29"/>
      <c r="U29"/>
    </row>
    <row r="30" spans="1:21">
      <c r="A30" s="243" t="s">
        <v>309</v>
      </c>
      <c r="B30" s="244" t="s">
        <v>310</v>
      </c>
      <c r="C30" s="88" t="s">
        <v>281</v>
      </c>
      <c r="D30" s="89" t="s">
        <v>48</v>
      </c>
      <c r="E30" s="228"/>
      <c r="F30" s="398">
        <v>0</v>
      </c>
      <c r="G30" s="312" t="s">
        <v>308</v>
      </c>
      <c r="I30" s="398">
        <v>0</v>
      </c>
      <c r="J30" s="312" t="s">
        <v>308</v>
      </c>
    </row>
    <row r="31" spans="1:21">
      <c r="A31" s="243" t="s">
        <v>311</v>
      </c>
      <c r="B31" s="244" t="s">
        <v>312</v>
      </c>
      <c r="C31" s="245" t="s">
        <v>281</v>
      </c>
      <c r="D31" s="246" t="s">
        <v>20</v>
      </c>
      <c r="E31" s="228"/>
      <c r="F31" s="399">
        <f>SUM(F27:F30)</f>
        <v>50.53</v>
      </c>
      <c r="G31" s="312" t="s">
        <v>217</v>
      </c>
      <c r="I31" s="399">
        <f>SUM(I27:I30)</f>
        <v>766.31</v>
      </c>
      <c r="J31" s="312" t="s">
        <v>217</v>
      </c>
    </row>
    <row r="32" spans="1:21">
      <c r="A32" s="238" t="s">
        <v>313</v>
      </c>
      <c r="B32" s="239" t="s">
        <v>314</v>
      </c>
      <c r="C32" s="240" t="s">
        <v>19</v>
      </c>
      <c r="D32" s="241" t="s">
        <v>48</v>
      </c>
      <c r="E32" s="228"/>
      <c r="F32" s="396">
        <v>-396.81</v>
      </c>
      <c r="G32" s="310" t="s">
        <v>32</v>
      </c>
      <c r="I32" s="396">
        <f>I27*-19.3</f>
        <v>-3722.9700000000003</v>
      </c>
      <c r="J32" s="310" t="s">
        <v>32</v>
      </c>
    </row>
    <row r="33" spans="1:14">
      <c r="A33" s="87" t="s">
        <v>315</v>
      </c>
      <c r="B33" s="242" t="s">
        <v>316</v>
      </c>
      <c r="C33" s="88" t="s">
        <v>19</v>
      </c>
      <c r="D33" s="89" t="s">
        <v>48</v>
      </c>
      <c r="E33" s="228"/>
      <c r="F33" s="397">
        <v>-262.23249999999996</v>
      </c>
      <c r="G33" s="311" t="s">
        <v>32</v>
      </c>
      <c r="I33" s="397">
        <f>SUM(-14.09,-124.47,-319.24,-216.03,-39.76,-2535)</f>
        <v>-3248.59</v>
      </c>
      <c r="J33" s="311" t="s">
        <v>32</v>
      </c>
    </row>
    <row r="34" spans="1:14">
      <c r="A34" s="243" t="s">
        <v>317</v>
      </c>
      <c r="B34" s="244" t="s">
        <v>318</v>
      </c>
      <c r="C34" s="245" t="s">
        <v>19</v>
      </c>
      <c r="D34" s="246" t="s">
        <v>48</v>
      </c>
      <c r="E34" s="228"/>
      <c r="F34" s="398">
        <v>0</v>
      </c>
      <c r="G34" s="312" t="s">
        <v>319</v>
      </c>
      <c r="I34" s="398">
        <v>0</v>
      </c>
      <c r="J34" s="312" t="s">
        <v>319</v>
      </c>
    </row>
    <row r="35" spans="1:14">
      <c r="A35" s="90" t="s">
        <v>320</v>
      </c>
      <c r="B35" s="91" t="s">
        <v>321</v>
      </c>
      <c r="C35" s="92" t="s">
        <v>19</v>
      </c>
      <c r="D35" s="93" t="s">
        <v>48</v>
      </c>
      <c r="E35" s="228"/>
      <c r="F35" s="400">
        <v>0</v>
      </c>
      <c r="G35" s="313" t="s">
        <v>319</v>
      </c>
      <c r="I35" s="400">
        <v>0</v>
      </c>
      <c r="J35" s="313" t="s">
        <v>319</v>
      </c>
    </row>
    <row r="36" spans="1:14" s="2" customFormat="1" ht="12.95">
      <c r="A36" s="70"/>
      <c r="B36" s="228"/>
      <c r="C36" s="235"/>
      <c r="D36" s="235"/>
      <c r="E36" s="228"/>
      <c r="F36" s="228"/>
      <c r="G36" s="235"/>
      <c r="I36" s="228"/>
      <c r="J36" s="235"/>
      <c r="L36"/>
      <c r="M36"/>
      <c r="N36"/>
    </row>
    <row r="37" spans="1:14" ht="15.6">
      <c r="A37" s="71"/>
      <c r="B37" s="72" t="s">
        <v>322</v>
      </c>
      <c r="C37" s="73"/>
      <c r="D37" s="74"/>
      <c r="E37" s="254"/>
      <c r="F37" s="228"/>
      <c r="G37" s="235"/>
      <c r="I37" s="228"/>
      <c r="J37" s="235"/>
    </row>
    <row r="38" spans="1:14">
      <c r="A38" s="247" t="s">
        <v>323</v>
      </c>
      <c r="B38" s="248" t="s">
        <v>324</v>
      </c>
      <c r="C38" s="249" t="s">
        <v>325</v>
      </c>
      <c r="D38" s="250" t="s">
        <v>48</v>
      </c>
      <c r="E38" s="228"/>
      <c r="F38" s="396">
        <v>216.76037150000008</v>
      </c>
      <c r="G38" s="310" t="s">
        <v>27</v>
      </c>
      <c r="I38" s="396">
        <v>744</v>
      </c>
      <c r="J38" s="310" t="s">
        <v>27</v>
      </c>
    </row>
    <row r="39" spans="1:14">
      <c r="A39" s="87" t="s">
        <v>326</v>
      </c>
      <c r="B39" s="242" t="s">
        <v>327</v>
      </c>
      <c r="C39" s="88" t="s">
        <v>325</v>
      </c>
      <c r="D39" s="89" t="s">
        <v>48</v>
      </c>
      <c r="E39" s="228"/>
      <c r="F39" s="397">
        <v>799.84185090000005</v>
      </c>
      <c r="G39" s="311" t="s">
        <v>27</v>
      </c>
      <c r="I39" s="397">
        <v>714.75595199999987</v>
      </c>
      <c r="J39" s="311" t="s">
        <v>27</v>
      </c>
    </row>
    <row r="40" spans="1:14">
      <c r="A40" s="251" t="s">
        <v>328</v>
      </c>
      <c r="B40" s="242" t="s">
        <v>329</v>
      </c>
      <c r="C40" s="88" t="s">
        <v>325</v>
      </c>
      <c r="D40" s="89" t="s">
        <v>48</v>
      </c>
      <c r="E40" s="228"/>
      <c r="F40" s="397">
        <v>0</v>
      </c>
      <c r="G40" s="311" t="s">
        <v>81</v>
      </c>
      <c r="I40" s="397">
        <v>0</v>
      </c>
      <c r="J40" s="311" t="s">
        <v>81</v>
      </c>
    </row>
    <row r="41" spans="1:14">
      <c r="A41" s="252" t="s">
        <v>330</v>
      </c>
      <c r="B41" s="244" t="s">
        <v>331</v>
      </c>
      <c r="C41" s="88" t="s">
        <v>325</v>
      </c>
      <c r="D41" s="89" t="s">
        <v>48</v>
      </c>
      <c r="E41" s="228"/>
      <c r="F41" s="398">
        <v>0</v>
      </c>
      <c r="G41" s="312" t="s">
        <v>81</v>
      </c>
      <c r="I41" s="398">
        <v>0</v>
      </c>
      <c r="J41" s="312" t="s">
        <v>81</v>
      </c>
    </row>
    <row r="42" spans="1:14" ht="12.95">
      <c r="A42" s="90" t="s">
        <v>332</v>
      </c>
      <c r="B42" s="91" t="s">
        <v>333</v>
      </c>
      <c r="C42" s="92" t="s">
        <v>325</v>
      </c>
      <c r="D42" s="93" t="s">
        <v>20</v>
      </c>
      <c r="E42" s="76"/>
      <c r="F42" s="401">
        <f>SUM(F38:F41)</f>
        <v>1016.6022224000001</v>
      </c>
      <c r="G42" s="313" t="s">
        <v>27</v>
      </c>
      <c r="I42" s="401">
        <f>SUM(I38:I41)</f>
        <v>1458.755952</v>
      </c>
      <c r="J42" s="313" t="s">
        <v>27</v>
      </c>
    </row>
    <row r="43" spans="1:14" ht="12.95">
      <c r="A43" s="76"/>
      <c r="B43" s="76"/>
      <c r="C43" s="76"/>
      <c r="D43" s="76"/>
      <c r="E43" s="228"/>
      <c r="F43" s="228"/>
      <c r="G43" s="70"/>
      <c r="I43" s="228"/>
      <c r="J43" s="70"/>
    </row>
    <row r="44" spans="1:14" ht="15.6">
      <c r="A44" s="77"/>
      <c r="B44" s="78" t="s">
        <v>334</v>
      </c>
      <c r="C44" s="79"/>
      <c r="D44" s="80"/>
      <c r="E44" s="254"/>
      <c r="F44" s="228"/>
      <c r="G44" s="235"/>
      <c r="I44" s="228"/>
      <c r="J44" s="235"/>
    </row>
    <row r="45" spans="1:14">
      <c r="A45" s="238" t="s">
        <v>335</v>
      </c>
      <c r="B45" s="239" t="s">
        <v>336</v>
      </c>
      <c r="C45" s="240" t="s">
        <v>281</v>
      </c>
      <c r="D45" s="241" t="s">
        <v>150</v>
      </c>
      <c r="E45" s="228"/>
      <c r="F45" s="396">
        <v>23219</v>
      </c>
      <c r="G45" s="310" t="s">
        <v>282</v>
      </c>
      <c r="I45" s="402">
        <f>F19</f>
        <v>23219</v>
      </c>
      <c r="J45" s="310" t="s">
        <v>282</v>
      </c>
    </row>
    <row r="46" spans="1:14">
      <c r="A46" s="87" t="s">
        <v>337</v>
      </c>
      <c r="B46" s="242" t="s">
        <v>31</v>
      </c>
      <c r="C46" s="88" t="s">
        <v>19</v>
      </c>
      <c r="D46" s="89" t="s">
        <v>150</v>
      </c>
      <c r="E46" s="228"/>
      <c r="F46" s="397">
        <v>9200</v>
      </c>
      <c r="G46" s="311" t="s">
        <v>32</v>
      </c>
      <c r="I46" s="403">
        <f>F24</f>
        <v>2516.5200000000041</v>
      </c>
      <c r="J46" s="311" t="s">
        <v>32</v>
      </c>
    </row>
    <row r="47" spans="1:14">
      <c r="A47" s="94" t="s">
        <v>338</v>
      </c>
      <c r="B47" s="91" t="s">
        <v>339</v>
      </c>
      <c r="C47" s="92" t="s">
        <v>325</v>
      </c>
      <c r="D47" s="93" t="s">
        <v>150</v>
      </c>
      <c r="E47" s="228"/>
      <c r="F47" s="400">
        <v>428.33199999999999</v>
      </c>
      <c r="G47" s="313" t="s">
        <v>27</v>
      </c>
      <c r="I47" s="401">
        <f>F42</f>
        <v>1016.6022224000001</v>
      </c>
      <c r="J47" s="313" t="s">
        <v>27</v>
      </c>
    </row>
    <row r="49" spans="1:9">
      <c r="I49" s="237"/>
    </row>
    <row r="50" spans="1:9" ht="12.95" thickBot="1"/>
    <row r="51" spans="1:9">
      <c r="A51" s="488"/>
      <c r="B51" s="489"/>
      <c r="C51" s="489"/>
      <c r="D51" s="490"/>
      <c r="E51" s="490"/>
      <c r="F51" s="491"/>
      <c r="G51" s="314"/>
    </row>
    <row r="52" spans="1:9">
      <c r="A52" s="498" t="s">
        <v>340</v>
      </c>
      <c r="B52" s="499"/>
      <c r="C52" s="500" t="s">
        <v>53</v>
      </c>
      <c r="D52" s="1"/>
      <c r="E52" s="1"/>
      <c r="F52" s="492"/>
      <c r="G52" s="314"/>
    </row>
    <row r="53" spans="1:9">
      <c r="A53" s="501"/>
      <c r="B53" s="499"/>
      <c r="C53" s="502"/>
      <c r="D53" s="1"/>
      <c r="E53" s="1"/>
      <c r="F53" s="492"/>
      <c r="G53" s="314"/>
    </row>
    <row r="54" spans="1:9">
      <c r="A54" s="498" t="s">
        <v>203</v>
      </c>
      <c r="B54" s="499"/>
      <c r="C54" s="500" t="s">
        <v>53</v>
      </c>
      <c r="D54" s="1"/>
      <c r="E54" s="1"/>
      <c r="F54" s="492"/>
      <c r="G54" s="314"/>
    </row>
    <row r="55" spans="1:9">
      <c r="A55" s="501"/>
      <c r="B55" s="499"/>
      <c r="C55" s="499"/>
      <c r="D55" s="502"/>
      <c r="E55" s="1"/>
      <c r="F55" s="492"/>
      <c r="G55" s="314"/>
    </row>
    <row r="56" spans="1:9">
      <c r="A56" s="498" t="s">
        <v>170</v>
      </c>
      <c r="B56" s="499"/>
      <c r="C56" s="499" t="s">
        <v>171</v>
      </c>
      <c r="D56" s="503"/>
      <c r="E56" s="1"/>
      <c r="F56" s="493"/>
      <c r="G56" s="315"/>
    </row>
    <row r="57" spans="1:9" ht="12.95" thickBot="1">
      <c r="A57" s="494"/>
      <c r="B57" s="495"/>
      <c r="C57" s="495"/>
      <c r="D57" s="496"/>
      <c r="E57" s="496"/>
      <c r="F57" s="497"/>
      <c r="G57" s="314"/>
    </row>
  </sheetData>
  <mergeCells count="2">
    <mergeCell ref="I9:J10"/>
    <mergeCell ref="F9:G10"/>
  </mergeCells>
  <phoneticPr fontId="15" type="noConversion"/>
  <pageMargins left="0.55118110236220474" right="0.55118110236220474" top="0.74803149606299213" bottom="0.70866141732283472" header="0.51181102362204722" footer="0.51181102362204722"/>
  <pageSetup paperSize="8" scale="94" orientation="landscape" r:id="rId1"/>
  <headerFooter alignWithMargins="0"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SharedWithUsers xmlns="dfc5cf3b-63a0-41eb-9e2d-d2b6491b4379">
      <UserInfo>
        <DisplayName>Ewan Mattheys</DisplayName>
        <AccountId>83</AccountId>
        <AccountType/>
      </UserInfo>
      <UserInfo>
        <DisplayName>Gillies, Duncan</DisplayName>
        <AccountId>11687</AccountId>
        <AccountType/>
      </UserInfo>
      <UserInfo>
        <DisplayName>Kirsty Rayner</DisplayName>
        <AccountId>5803</AccountId>
        <AccountType/>
      </UserInfo>
      <UserInfo>
        <DisplayName>Fiona Templeton</DisplayName>
        <AccountId>344</AccountId>
        <AccountType/>
      </UserInfo>
      <UserInfo>
        <DisplayName>Amanda Hutcheson</DisplayName>
        <AccountId>305</AccountId>
        <AccountType/>
      </UserInfo>
      <UserInfo>
        <DisplayName>Mark Dickson</DisplayName>
        <AccountId>1776</AccountId>
        <AccountType/>
      </UserInfo>
      <UserInfo>
        <DisplayName>Brian Strathie</DisplayName>
        <AccountId>949</AccountId>
        <AccountType/>
      </UserInfo>
      <UserInfo>
        <DisplayName>Tom Harvie Clark</DisplayName>
        <AccountId>416</AccountId>
        <AccountType/>
      </UserInfo>
      <UserInfo>
        <DisplayName>Brian Maxwell</DisplayName>
        <AccountId>828</AccountId>
        <AccountType/>
      </UserInfo>
      <UserInfo>
        <DisplayName>Kerry Davidson</DisplayName>
        <AccountId>328</AccountId>
        <AccountType/>
      </UserInfo>
      <UserInfo>
        <DisplayName>Simon Parsons</DisplayName>
        <AccountId>327</AccountId>
        <AccountType/>
      </UserInfo>
      <UserInfo>
        <DisplayName>Barbara Barbarito</DisplayName>
        <AccountId>309</AccountId>
        <AccountType/>
      </UserInfo>
      <UserInfo>
        <DisplayName>Alan Scott</DisplayName>
        <AccountId>507</AccountId>
        <AccountType/>
      </UserInfo>
      <UserInfo>
        <DisplayName>Peter Farrer</DisplayName>
        <AccountId>6020</AccountId>
        <AccountType/>
      </UserInfo>
      <UserInfo>
        <DisplayName>Claire Bell</DisplayName>
        <AccountId>574</AccountId>
        <AccountType/>
      </UserInfo>
      <UserInfo>
        <DisplayName>Peter Haddow</DisplayName>
        <AccountId>518</AccountId>
        <AccountType/>
      </UserInfo>
      <UserInfo>
        <DisplayName>Tom Hedley</DisplayName>
        <AccountId>163</AccountId>
        <AccountType/>
      </UserInfo>
      <UserInfo>
        <DisplayName>Mark McCulloch</DisplayName>
        <AccountId>1761</AccountId>
        <AccountType/>
      </UserInfo>
      <UserInfo>
        <DisplayName>Scott Hodgins</DisplayName>
        <AccountId>2061</AccountId>
        <AccountType/>
      </UserInfo>
      <UserInfo>
        <DisplayName>Matt Rousseau</DisplayName>
        <AccountId>14307</AccountId>
        <AccountType/>
      </UserInfo>
      <UserInfo>
        <DisplayName>Chris Evans</DisplayName>
        <AccountId>506</AccountId>
        <AccountType/>
      </UserInfo>
      <UserInfo>
        <DisplayName>Carolina Henriquez</DisplayName>
        <AccountId>2143</AccountId>
        <AccountType/>
      </UserInfo>
      <UserInfo>
        <DisplayName>Mark Williams</DisplayName>
        <AccountId>77</AccountId>
        <AccountType/>
      </UserInfo>
      <UserInfo>
        <DisplayName>Gordon Reid</DisplayName>
        <AccountId>194</AccountId>
        <AccountType/>
      </UserInfo>
      <UserInfo>
        <DisplayName>Ian Watt (Delivery Mgr)</DisplayName>
        <AccountId>119</AccountId>
        <AccountType/>
      </UserInfo>
      <UserInfo>
        <DisplayName>Linda Jack</DisplayName>
        <AccountId>1725</AccountId>
        <AccountType/>
      </UserInfo>
      <UserInfo>
        <DisplayName>Amanda Clark</DisplayName>
        <AccountId>31</AccountId>
        <AccountType/>
      </UserInfo>
      <UserInfo>
        <DisplayName>Judy Shand</DisplayName>
        <AccountId>1886</AccountId>
        <AccountType/>
      </UserInfo>
    </SharedWithUsers>
    <bfc079fce85f491ab29dd2fc5176ac66 xmlns="dfc5cf3b-63a0-41eb-9e2d-d2b6491b4379">
      <Terms xmlns="http://schemas.microsoft.com/office/infopath/2007/PartnerControls"/>
    </bfc079fce85f491ab29dd2fc5176ac66>
    <TaxCatchAll xmlns="dfc5cf3b-63a0-41eb-9e2d-d2b6491b43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4d6de4deaea29ff5148562b7e06e26c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0cfd3b3fc9af2402b40014c247ebdd24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6D15E-DCAE-4D96-AC78-E872A715F455}"/>
</file>

<file path=customXml/itemProps2.xml><?xml version="1.0" encoding="utf-8"?>
<ds:datastoreItem xmlns:ds="http://schemas.openxmlformats.org/officeDocument/2006/customXml" ds:itemID="{75E19EAA-3511-4DE2-AC6F-1D7CCE2A9CE3}"/>
</file>

<file path=customXml/itemProps3.xml><?xml version="1.0" encoding="utf-8"?>
<ds:datastoreItem xmlns:ds="http://schemas.openxmlformats.org/officeDocument/2006/customXml" ds:itemID="{2E6B9C0A-172E-419F-A1B0-5C6A6FFF36D9}"/>
</file>

<file path=customXml/itemProps4.xml><?xml version="1.0" encoding="utf-8"?>
<ds:datastoreItem xmlns:ds="http://schemas.openxmlformats.org/officeDocument/2006/customXml" ds:itemID="{A5A8E0F4-CD06-4643-ADDC-9668ED46BA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2024-12-06T15:51:52Z</dcterms:created>
  <dcterms:modified xsi:type="dcterms:W3CDTF">2024-12-12T15:08:03Z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c5cbfb-d947-4873-968d-a648d478eb25_Name">
    <vt:lpwstr>51c5cbfb-d947-4873-968d-a648d478eb25</vt:lpwstr>
  </property>
  <property fmtid="{D5CDD505-2E9C-101B-9397-08002B2CF9AE}" pid="3" name="AuthorIds_UIVersion_2560">
    <vt:lpwstr>283</vt:lpwstr>
  </property>
  <property fmtid="{D5CDD505-2E9C-101B-9397-08002B2CF9AE}" pid="4" name="TaxKeyword">
    <vt:lpwstr/>
  </property>
  <property fmtid="{D5CDD505-2E9C-101B-9397-08002B2CF9AE}" pid="5" name="Order">
    <vt:r8>19386000</vt:r8>
  </property>
  <property fmtid="{D5CDD505-2E9C-101B-9397-08002B2CF9AE}" pid="6" name="Data_x0020_Area">
    <vt:lpwstr/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MediaServiceImageTags">
    <vt:lpwstr/>
  </property>
  <property fmtid="{D5CDD505-2E9C-101B-9397-08002B2CF9AE}" pid="9" name="xd_ProgID">
    <vt:lpwstr/>
  </property>
  <property fmtid="{D5CDD505-2E9C-101B-9397-08002B2CF9AE}" pid="10" name="MSIP_Label_51c5cbfb-d947-4873-968d-a648d478eb25_Method">
    <vt:lpwstr>Privileged</vt:lpwstr>
  </property>
  <property fmtid="{D5CDD505-2E9C-101B-9397-08002B2CF9AE}" pid="11" name="MSIP_Label_51c5cbfb-d947-4873-968d-a648d478eb25_SiteId">
    <vt:lpwstr>f90bd2e7-b5c0-4b25-9e27-226ff8b6c17b</vt:lpwstr>
  </property>
  <property fmtid="{D5CDD505-2E9C-101B-9397-08002B2CF9AE}" pid="12" name="_dlc_DocId">
    <vt:lpwstr>DKAQMJZJWVRD-1026516845-193860</vt:lpwstr>
  </property>
  <property fmtid="{D5CDD505-2E9C-101B-9397-08002B2CF9AE}" pid="13" name="ContentTypeId">
    <vt:lpwstr>0x0101000673E8A027AD84478D085E8578848EF7</vt:lpwstr>
  </property>
  <property fmtid="{D5CDD505-2E9C-101B-9397-08002B2CF9AE}" pid="14" name="MSIP_Label_51c5cbfb-d947-4873-968d-a648d478eb25_Enabled">
    <vt:lpwstr>true</vt:lpwstr>
  </property>
  <property fmtid="{D5CDD505-2E9C-101B-9397-08002B2CF9AE}" pid="15" name="MSIP_Label_51c5cbfb-d947-4873-968d-a648d478eb25_ActionId">
    <vt:lpwstr>2653a711-10d8-46ae-aeca-17f475a060d3</vt:lpwstr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MSIP_Label_51c5cbfb-d947-4873-968d-a648d478eb25_ContentBits">
    <vt:lpwstr>2</vt:lpwstr>
  </property>
  <property fmtid="{D5CDD505-2E9C-101B-9397-08002B2CF9AE}" pid="19" name="MSIP_Label_51c5cbfb-d947-4873-968d-a648d478eb25_SetDate">
    <vt:lpwstr>2022-05-24T13:49:42Z</vt:lpwstr>
  </property>
  <property fmtid="{D5CDD505-2E9C-101B-9397-08002B2CF9AE}" pid="20" name="_ExtendedDescription">
    <vt:lpwstr/>
  </property>
  <property fmtid="{D5CDD505-2E9C-101B-9397-08002B2CF9AE}" pid="21" name="TriggerFlowInfo">
    <vt:lpwstr/>
  </property>
  <property fmtid="{D5CDD505-2E9C-101B-9397-08002B2CF9AE}" pid="22" name="_dlc_DocIdUrl">
    <vt:lpwstr>https://scottishwater365.sharepoint.com/teams/SCSP/SER/_layouts/15/DocIdRedir.aspx?ID=DKAQMJZJWVRD-1026516845-193860, DKAQMJZJWVRD-1026516845-193860</vt:lpwstr>
  </property>
  <property fmtid="{D5CDD505-2E9C-101B-9397-08002B2CF9AE}" pid="23" name="Financial_x0020_Year">
    <vt:lpwstr/>
  </property>
  <property fmtid="{D5CDD505-2E9C-101B-9397-08002B2CF9AE}" pid="24" name="Data Area">
    <vt:lpwstr/>
  </property>
  <property fmtid="{D5CDD505-2E9C-101B-9397-08002B2CF9AE}" pid="25" name="xd_Signature">
    <vt:bool>false</vt:bool>
  </property>
  <property fmtid="{D5CDD505-2E9C-101B-9397-08002B2CF9AE}" pid="26" name="SV_HIDDEN_GRID_QUERY_LIST_4F35BF76-6C0D-4D9B-82B2-816C12CF3733">
    <vt:lpwstr>empty_477D106A-C0D6-4607-AEBD-E2C9D60EA279</vt:lpwstr>
  </property>
  <property fmtid="{D5CDD505-2E9C-101B-9397-08002B2CF9AE}" pid="27" name="_dlc_DocIdItemGuid">
    <vt:lpwstr>53b6a335-cc20-4063-89e7-d47f0d5267de</vt:lpwstr>
  </property>
  <property fmtid="{D5CDD505-2E9C-101B-9397-08002B2CF9AE}" pid="28" name="Financial Year">
    <vt:lpwstr/>
  </property>
</Properties>
</file>