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359" documentId="8_{64C9003E-606F-481E-8EE0-5703B45AA9A4}" xr6:coauthVersionLast="47" xr6:coauthVersionMax="47" xr10:uidLastSave="{102CE751-934D-455A-9A64-887F31F3BECC}"/>
  <bookViews>
    <workbookView xWindow="-110" yWindow="-110" windowWidth="38620" windowHeight="21220" tabRatio="915" xr2:uid="{2AD4310D-7F10-414D-BFF7-39FB28D885FC}"/>
  </bookViews>
  <sheets>
    <sheet name="summary" sheetId="84" r:id="rId1"/>
    <sheet name="M1" sheetId="1" r:id="rId2"/>
    <sheet name="M3" sheetId="59" r:id="rId3"/>
    <sheet name="M4" sheetId="76" r:id="rId4"/>
    <sheet name="M4 Stat" sheetId="82" r:id="rId5"/>
    <sheet name="M5" sheetId="10" r:id="rId6"/>
    <sheet name="M5 stat" sheetId="83" r:id="rId7"/>
    <sheet name="M6" sheetId="63" r:id="rId8"/>
    <sheet name="M6-R previous format" sheetId="79" r:id="rId9"/>
    <sheet name="M6-R updated format" sheetId="64" r:id="rId10"/>
    <sheet name="M7" sheetId="8" r:id="rId11"/>
    <sheet name="M8" sheetId="74" r:id="rId12"/>
    <sheet name="M11" sheetId="73" r:id="rId13"/>
    <sheet name="M18 W" sheetId="55" r:id="rId14"/>
    <sheet name="M18 WW" sheetId="56" r:id="rId15"/>
    <sheet name="M21" sheetId="62" r:id="rId16"/>
    <sheet name="M27a" sheetId="71" r:id="rId17"/>
    <sheet name="M28a" sheetId="72" r:id="rId18"/>
    <sheet name="M29" sheetId="75" r:id="rId19"/>
    <sheet name="M30" sheetId="67" r:id="rId20"/>
    <sheet name="M31" sheetId="68" r:id="rId21"/>
    <sheet name="report year index" sheetId="57" r:id="rId2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endofreportyear">'report year index'!$C$15</definedName>
    <definedName name="Pal_Workbook_GUID" hidden="1">"XGDIM2DJ1D6LXTZ97BNZ1XL8"</definedName>
    <definedName name="_xlnm.Print_Area" localSheetId="1">'M1'!$A$1:$H$51</definedName>
    <definedName name="_xlnm.Print_Area" localSheetId="12">'M11'!$A$1:$I$48</definedName>
    <definedName name="_xlnm.Print_Area" localSheetId="15">'M21'!$A$1:$G$78</definedName>
    <definedName name="_xlnm.Print_Area" localSheetId="16">M27a!$A$1:$Q$48</definedName>
    <definedName name="_xlnm.Print_Area" localSheetId="17">M28a!$A$1:$P$55</definedName>
    <definedName name="_xlnm.Print_Area" localSheetId="18">'M29'!$A$1:$H$32</definedName>
    <definedName name="_xlnm.Print_Area" localSheetId="2">'M3'!$A$1:$P$50</definedName>
    <definedName name="_xlnm.Print_Area" localSheetId="19">'M30'!$A$1:$L$512</definedName>
    <definedName name="_xlnm.Print_Area" localSheetId="20">'M31'!$A$1:$L$510</definedName>
    <definedName name="_xlnm.Print_Area" localSheetId="3">'M4'!$A$2:$I$50</definedName>
    <definedName name="_xlnm.Print_Area" localSheetId="4">'M4 Stat'!$A$3:$J$51</definedName>
    <definedName name="_xlnm.Print_Area" localSheetId="5">'M5'!$A$1:$H$56</definedName>
    <definedName name="_xlnm.Print_Area" localSheetId="6">'M5 stat'!$A$1:$I$56</definedName>
    <definedName name="_xlnm.Print_Area" localSheetId="7">'M6'!$A$1:$G$61</definedName>
    <definedName name="_xlnm.Print_Area" localSheetId="8">'M6-R previous format'!$A$1:$G$31</definedName>
    <definedName name="_xlnm.Print_Area" localSheetId="9">'M6-R updated format'!$A$1:$I$49</definedName>
    <definedName name="_xlnm.Print_Area" localSheetId="10">'M7'!$A$2:$K$58</definedName>
    <definedName name="_xlnm.Print_Area" localSheetId="11">'M8'!$A$1:$M$45</definedName>
    <definedName name="_xlnm.Print_Area" localSheetId="0">summary!$B$2:$D$17</definedName>
    <definedName name="repaymentafter31marchRY">'report year index'!$C$15</definedName>
    <definedName name="reportminus1">'report year index'!$C$6</definedName>
    <definedName name="reportminus2">'report year index'!$C$5</definedName>
    <definedName name="reportminus3">'report year index'!$C$4</definedName>
    <definedName name="reportminus4">'report year index'!$C$3</definedName>
    <definedName name="reportminus5">'report year index'!$C$2</definedName>
    <definedName name="reportplus1">'report year index'!$C$8</definedName>
    <definedName name="reportplus2">'report year index'!$C$9</definedName>
    <definedName name="reportplus3">'report year index'!$C$10</definedName>
    <definedName name="reportplus4">'report year index'!$C$11</definedName>
    <definedName name="reportplus5">'report year index'!$C$12</definedName>
    <definedName name="reportyear">'report year index'!$C$7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2" i="56" l="1"/>
  <c r="J78" i="55" l="1"/>
  <c r="F63" i="62"/>
  <c r="T61" i="55" l="1"/>
  <c r="G14" i="83" l="1"/>
  <c r="M33" i="74"/>
  <c r="H14" i="83" l="1"/>
  <c r="B40" i="72" l="1"/>
  <c r="B41" i="72"/>
  <c r="H11" i="82"/>
  <c r="L74" i="56"/>
  <c r="T74" i="56" s="1"/>
  <c r="V74" i="56" s="1"/>
  <c r="L73" i="56"/>
  <c r="T73" i="56" s="1"/>
  <c r="V73" i="56" s="1"/>
  <c r="L72" i="56"/>
  <c r="T72" i="56" s="1"/>
  <c r="V72" i="56" s="1"/>
  <c r="L71" i="56"/>
  <c r="T71" i="56" s="1"/>
  <c r="V71" i="56" s="1"/>
  <c r="Q68" i="56"/>
  <c r="L66" i="56"/>
  <c r="T66" i="56" s="1"/>
  <c r="V66" i="56" s="1"/>
  <c r="T63" i="56"/>
  <c r="V63" i="56" s="1"/>
  <c r="L63" i="56"/>
  <c r="R62" i="56"/>
  <c r="V62" i="56" s="1"/>
  <c r="T61" i="56"/>
  <c r="V61" i="56" s="1"/>
  <c r="R59" i="56"/>
  <c r="N59" i="56"/>
  <c r="J59" i="56"/>
  <c r="I59" i="56"/>
  <c r="H59" i="56"/>
  <c r="F59" i="56"/>
  <c r="V58" i="56"/>
  <c r="T58" i="56"/>
  <c r="L57" i="56"/>
  <c r="L59" i="56" s="1"/>
  <c r="Q54" i="56"/>
  <c r="N54" i="56"/>
  <c r="N65" i="56" s="1"/>
  <c r="N68" i="56" s="1"/>
  <c r="J54" i="56"/>
  <c r="J65" i="56" s="1"/>
  <c r="J68" i="56" s="1"/>
  <c r="H54" i="56"/>
  <c r="H65" i="56" s="1"/>
  <c r="H68" i="56" s="1"/>
  <c r="R52" i="56"/>
  <c r="L52" i="56"/>
  <c r="T52" i="56" s="1"/>
  <c r="V52" i="56" s="1"/>
  <c r="Q51" i="56"/>
  <c r="P51" i="56"/>
  <c r="P54" i="56" s="1"/>
  <c r="P68" i="56" s="1"/>
  <c r="N51" i="56"/>
  <c r="J51" i="56"/>
  <c r="I51" i="56"/>
  <c r="I54" i="56" s="1"/>
  <c r="H51" i="56"/>
  <c r="F51" i="56"/>
  <c r="F54" i="56" s="1"/>
  <c r="F68" i="56" s="1"/>
  <c r="R49" i="56"/>
  <c r="R48" i="56"/>
  <c r="R46" i="56"/>
  <c r="T46" i="56" s="1"/>
  <c r="V46" i="56" s="1"/>
  <c r="R45" i="56"/>
  <c r="T45" i="56" s="1"/>
  <c r="V45" i="56" s="1"/>
  <c r="T44" i="56"/>
  <c r="V44" i="56" s="1"/>
  <c r="R44" i="56"/>
  <c r="R43" i="56"/>
  <c r="T43" i="56" s="1"/>
  <c r="V43" i="56" s="1"/>
  <c r="T42" i="56"/>
  <c r="V42" i="56" s="1"/>
  <c r="R42" i="56"/>
  <c r="R41" i="56"/>
  <c r="T41" i="56" s="1"/>
  <c r="V41" i="56" s="1"/>
  <c r="T40" i="56"/>
  <c r="V40" i="56" s="1"/>
  <c r="R40" i="56"/>
  <c r="R39" i="56"/>
  <c r="T39" i="56" s="1"/>
  <c r="V39" i="56" s="1"/>
  <c r="R38" i="56"/>
  <c r="T38" i="56" s="1"/>
  <c r="V38" i="56" s="1"/>
  <c r="R37" i="56"/>
  <c r="T37" i="56" s="1"/>
  <c r="V37" i="56" s="1"/>
  <c r="T36" i="56"/>
  <c r="V36" i="56" s="1"/>
  <c r="R36" i="56"/>
  <c r="R35" i="56"/>
  <c r="T35" i="56" s="1"/>
  <c r="V35" i="56" s="1"/>
  <c r="T34" i="56"/>
  <c r="V34" i="56" s="1"/>
  <c r="R34" i="56"/>
  <c r="R33" i="56"/>
  <c r="T33" i="56" s="1"/>
  <c r="V33" i="56" s="1"/>
  <c r="T32" i="56"/>
  <c r="V32" i="56" s="1"/>
  <c r="R32" i="56"/>
  <c r="R31" i="56"/>
  <c r="T31" i="56" s="1"/>
  <c r="V31" i="56" s="1"/>
  <c r="R30" i="56"/>
  <c r="T30" i="56" s="1"/>
  <c r="V30" i="56" s="1"/>
  <c r="R29" i="56"/>
  <c r="T29" i="56" s="1"/>
  <c r="V29" i="56" s="1"/>
  <c r="T28" i="56"/>
  <c r="V28" i="56" s="1"/>
  <c r="R28" i="56"/>
  <c r="R27" i="56"/>
  <c r="R51" i="56" s="1"/>
  <c r="R54" i="56" s="1"/>
  <c r="R65" i="56" s="1"/>
  <c r="R68" i="56" s="1"/>
  <c r="T25" i="56"/>
  <c r="V25" i="56" s="1"/>
  <c r="L25" i="56"/>
  <c r="L24" i="56"/>
  <c r="T24" i="56" s="1"/>
  <c r="V24" i="56" s="1"/>
  <c r="T23" i="56"/>
  <c r="V23" i="56" s="1"/>
  <c r="T21" i="56"/>
  <c r="V21" i="56" s="1"/>
  <c r="L21" i="56"/>
  <c r="L20" i="56"/>
  <c r="T20" i="56" s="1"/>
  <c r="V20" i="56" s="1"/>
  <c r="T19" i="56"/>
  <c r="V19" i="56" s="1"/>
  <c r="L19" i="56"/>
  <c r="L18" i="56"/>
  <c r="T18" i="56" s="1"/>
  <c r="V18" i="56" s="1"/>
  <c r="L17" i="56"/>
  <c r="T17" i="56" s="1"/>
  <c r="V17" i="56" s="1"/>
  <c r="L16" i="56"/>
  <c r="T16" i="56" s="1"/>
  <c r="V16" i="56" s="1"/>
  <c r="T15" i="56"/>
  <c r="V15" i="56" s="1"/>
  <c r="L15" i="56"/>
  <c r="V74" i="55"/>
  <c r="X74" i="55" s="1"/>
  <c r="N74" i="55"/>
  <c r="N73" i="55"/>
  <c r="V73" i="55" s="1"/>
  <c r="X73" i="55" s="1"/>
  <c r="N72" i="55"/>
  <c r="V72" i="55" s="1"/>
  <c r="X72" i="55" s="1"/>
  <c r="N71" i="55"/>
  <c r="V71" i="55" s="1"/>
  <c r="X71" i="55" s="1"/>
  <c r="V66" i="55"/>
  <c r="X66" i="55" s="1"/>
  <c r="N66" i="55"/>
  <c r="V63" i="55"/>
  <c r="X63" i="55" s="1"/>
  <c r="N63" i="55"/>
  <c r="X61" i="55"/>
  <c r="V61" i="55"/>
  <c r="V60" i="55"/>
  <c r="X60" i="55" s="1"/>
  <c r="N60" i="55"/>
  <c r="T58" i="55"/>
  <c r="P58" i="55"/>
  <c r="L58" i="55"/>
  <c r="J58" i="55"/>
  <c r="F58" i="55"/>
  <c r="X57" i="55"/>
  <c r="V57" i="55"/>
  <c r="X56" i="55"/>
  <c r="V56" i="55"/>
  <c r="N56" i="55"/>
  <c r="N58" i="55" s="1"/>
  <c r="S53" i="55"/>
  <c r="P53" i="55"/>
  <c r="P65" i="55" s="1"/>
  <c r="P68" i="55" s="1"/>
  <c r="F53" i="55"/>
  <c r="F68" i="55" s="1"/>
  <c r="T51" i="55"/>
  <c r="J51" i="55"/>
  <c r="N51" i="55" s="1"/>
  <c r="V51" i="55" s="1"/>
  <c r="X51" i="55" s="1"/>
  <c r="S50" i="55"/>
  <c r="R50" i="55"/>
  <c r="R53" i="55" s="1"/>
  <c r="T53" i="55" s="1"/>
  <c r="P50" i="55"/>
  <c r="L50" i="55"/>
  <c r="L53" i="55" s="1"/>
  <c r="L65" i="55" s="1"/>
  <c r="L68" i="55" s="1"/>
  <c r="I50" i="55"/>
  <c r="I53" i="55" s="1"/>
  <c r="H50" i="55"/>
  <c r="H53" i="55" s="1"/>
  <c r="F50" i="55"/>
  <c r="T47" i="55"/>
  <c r="T46" i="55"/>
  <c r="T44" i="55"/>
  <c r="V44" i="55" s="1"/>
  <c r="X44" i="55" s="1"/>
  <c r="V43" i="55"/>
  <c r="X43" i="55" s="1"/>
  <c r="T43" i="55"/>
  <c r="X42" i="55"/>
  <c r="V42" i="55"/>
  <c r="T42" i="55"/>
  <c r="T41" i="55"/>
  <c r="V41" i="55" s="1"/>
  <c r="X41" i="55" s="1"/>
  <c r="T40" i="55"/>
  <c r="V40" i="55" s="1"/>
  <c r="X40" i="55" s="1"/>
  <c r="T39" i="55"/>
  <c r="V39" i="55" s="1"/>
  <c r="X39" i="55" s="1"/>
  <c r="T38" i="55"/>
  <c r="V38" i="55" s="1"/>
  <c r="X38" i="55" s="1"/>
  <c r="V37" i="55"/>
  <c r="X37" i="55" s="1"/>
  <c r="T37" i="55"/>
  <c r="T36" i="55"/>
  <c r="V36" i="55" s="1"/>
  <c r="X36" i="55" s="1"/>
  <c r="V35" i="55"/>
  <c r="X35" i="55" s="1"/>
  <c r="T35" i="55"/>
  <c r="T34" i="55"/>
  <c r="V34" i="55" s="1"/>
  <c r="X34" i="55" s="1"/>
  <c r="T33" i="55"/>
  <c r="V33" i="55" s="1"/>
  <c r="X33" i="55" s="1"/>
  <c r="T32" i="55"/>
  <c r="V32" i="55" s="1"/>
  <c r="X32" i="55" s="1"/>
  <c r="T31" i="55"/>
  <c r="V31" i="55" s="1"/>
  <c r="X31" i="55" s="1"/>
  <c r="T30" i="55"/>
  <c r="V30" i="55" s="1"/>
  <c r="X30" i="55" s="1"/>
  <c r="V29" i="55"/>
  <c r="X29" i="55" s="1"/>
  <c r="T29" i="55"/>
  <c r="T28" i="55"/>
  <c r="V28" i="55" s="1"/>
  <c r="X28" i="55" s="1"/>
  <c r="V27" i="55"/>
  <c r="X27" i="55" s="1"/>
  <c r="T27" i="55"/>
  <c r="T26" i="55"/>
  <c r="V26" i="55" s="1"/>
  <c r="X26" i="55" s="1"/>
  <c r="T25" i="55"/>
  <c r="V25" i="55" s="1"/>
  <c r="X25" i="55" s="1"/>
  <c r="N23" i="55"/>
  <c r="V23" i="55" s="1"/>
  <c r="X23" i="55" s="1"/>
  <c r="J23" i="55"/>
  <c r="J50" i="55" s="1"/>
  <c r="J53" i="55" s="1"/>
  <c r="J65" i="55" s="1"/>
  <c r="J68" i="55" s="1"/>
  <c r="N22" i="55"/>
  <c r="V22" i="55" s="1"/>
  <c r="X22" i="55" s="1"/>
  <c r="V21" i="55"/>
  <c r="X21" i="55" s="1"/>
  <c r="J20" i="55"/>
  <c r="N20" i="55" s="1"/>
  <c r="V20" i="55" s="1"/>
  <c r="X20" i="55" s="1"/>
  <c r="J19" i="55"/>
  <c r="N19" i="55" s="1"/>
  <c r="V19" i="55" s="1"/>
  <c r="X19" i="55" s="1"/>
  <c r="J18" i="55"/>
  <c r="N18" i="55" s="1"/>
  <c r="V18" i="55" s="1"/>
  <c r="X18" i="55" s="1"/>
  <c r="J17" i="55"/>
  <c r="N17" i="55" s="1"/>
  <c r="V17" i="55" s="1"/>
  <c r="X17" i="55" s="1"/>
  <c r="J16" i="55"/>
  <c r="N16" i="55" s="1"/>
  <c r="V16" i="55" s="1"/>
  <c r="X16" i="55" s="1"/>
  <c r="J15" i="55"/>
  <c r="N15" i="55" s="1"/>
  <c r="G16" i="63"/>
  <c r="F16" i="63"/>
  <c r="G15" i="63"/>
  <c r="F15" i="63"/>
  <c r="R78" i="56" l="1"/>
  <c r="R76" i="56"/>
  <c r="N78" i="56"/>
  <c r="N76" i="56"/>
  <c r="I65" i="56"/>
  <c r="I68" i="56" s="1"/>
  <c r="L54" i="56"/>
  <c r="J78" i="56"/>
  <c r="J76" i="56"/>
  <c r="F76" i="56"/>
  <c r="F78" i="56"/>
  <c r="H78" i="56"/>
  <c r="H76" i="56"/>
  <c r="T27" i="56"/>
  <c r="V27" i="56" s="1"/>
  <c r="V51" i="56" s="1"/>
  <c r="V54" i="56" s="1"/>
  <c r="T57" i="56"/>
  <c r="L51" i="56"/>
  <c r="T51" i="56" s="1"/>
  <c r="J76" i="55"/>
  <c r="F76" i="55"/>
  <c r="F78" i="55"/>
  <c r="P78" i="55"/>
  <c r="P76" i="55"/>
  <c r="N50" i="55"/>
  <c r="N53" i="55" s="1"/>
  <c r="N65" i="55" s="1"/>
  <c r="N68" i="55" s="1"/>
  <c r="V15" i="55"/>
  <c r="X15" i="55" s="1"/>
  <c r="L78" i="55"/>
  <c r="L76" i="55"/>
  <c r="T65" i="55"/>
  <c r="V58" i="55"/>
  <c r="X58" i="55" s="1"/>
  <c r="T50" i="55"/>
  <c r="T59" i="56" l="1"/>
  <c r="V59" i="56" s="1"/>
  <c r="V57" i="56"/>
  <c r="I78" i="56"/>
  <c r="I76" i="56"/>
  <c r="T54" i="56"/>
  <c r="L65" i="56"/>
  <c r="V50" i="55"/>
  <c r="X50" i="55" s="1"/>
  <c r="V53" i="55"/>
  <c r="X53" i="55" s="1"/>
  <c r="V65" i="55"/>
  <c r="X65" i="55" s="1"/>
  <c r="T68" i="55"/>
  <c r="N78" i="55"/>
  <c r="N76" i="55"/>
  <c r="L68" i="56" l="1"/>
  <c r="T65" i="56"/>
  <c r="V65" i="56" s="1"/>
  <c r="T78" i="55"/>
  <c r="T76" i="55"/>
  <c r="V68" i="55"/>
  <c r="L78" i="56" l="1"/>
  <c r="L76" i="56"/>
  <c r="T68" i="56"/>
  <c r="V78" i="55"/>
  <c r="V76" i="55"/>
  <c r="X68" i="55"/>
  <c r="T76" i="56" l="1"/>
  <c r="T78" i="56"/>
  <c r="V68" i="56"/>
  <c r="X78" i="55"/>
  <c r="X76" i="55"/>
  <c r="V78" i="56" l="1"/>
  <c r="V76" i="56"/>
  <c r="K30" i="8" l="1"/>
  <c r="H30" i="8"/>
  <c r="K42" i="8" l="1"/>
  <c r="K23" i="8"/>
  <c r="H23" i="8"/>
  <c r="H36" i="8" l="1"/>
  <c r="H42" i="8"/>
  <c r="F22" i="75" l="1"/>
  <c r="G11" i="75" l="1"/>
  <c r="G12" i="75" s="1"/>
  <c r="G10" i="75"/>
  <c r="G16" i="75"/>
  <c r="G17" i="75" l="1"/>
  <c r="G18" i="75" s="1"/>
  <c r="G22" i="75" s="1"/>
  <c r="F19" i="71"/>
  <c r="K19" i="71" s="1"/>
  <c r="N19" i="71" s="1"/>
  <c r="F14" i="71"/>
  <c r="K14" i="71" s="1"/>
  <c r="N14" i="71" s="1"/>
  <c r="F10" i="71"/>
  <c r="K10" i="71" s="1"/>
  <c r="N10" i="71" s="1"/>
  <c r="G33" i="1"/>
  <c r="G35" i="1" s="1"/>
  <c r="F33" i="1"/>
  <c r="F6" i="56"/>
  <c r="A4" i="67"/>
  <c r="G7" i="83"/>
  <c r="B31" i="74"/>
  <c r="B32" i="74"/>
  <c r="F7" i="75"/>
  <c r="F6" i="74"/>
  <c r="F6" i="1"/>
  <c r="G11" i="1"/>
  <c r="G14" i="1" s="1"/>
  <c r="I44" i="72"/>
  <c r="G44" i="72"/>
  <c r="L44" i="72"/>
  <c r="H44" i="72"/>
  <c r="M44" i="72"/>
  <c r="H16" i="71"/>
  <c r="G16" i="71"/>
  <c r="G20" i="71" s="1"/>
  <c r="G23" i="71" s="1"/>
  <c r="G25" i="71" s="1"/>
  <c r="G27" i="71" s="1"/>
  <c r="G34" i="71" s="1"/>
  <c r="G38" i="71" s="1"/>
  <c r="H36" i="72"/>
  <c r="G36" i="72"/>
  <c r="J44" i="72"/>
  <c r="G14" i="62"/>
  <c r="F14" i="62"/>
  <c r="M16" i="71"/>
  <c r="L16" i="71"/>
  <c r="J16" i="71"/>
  <c r="I16" i="71"/>
  <c r="I20" i="71" s="1"/>
  <c r="I23" i="71" s="1"/>
  <c r="I25" i="71" s="1"/>
  <c r="I27" i="71" s="1"/>
  <c r="I34" i="71" s="1"/>
  <c r="I38" i="71" s="1"/>
  <c r="H25" i="72"/>
  <c r="G25" i="72"/>
  <c r="J17" i="72"/>
  <c r="G22" i="73"/>
  <c r="G24" i="73" s="1"/>
  <c r="F22" i="73"/>
  <c r="F24" i="73" s="1"/>
  <c r="F18" i="8"/>
  <c r="M32" i="74"/>
  <c r="F21" i="1"/>
  <c r="F11" i="1"/>
  <c r="F14" i="1" s="1"/>
  <c r="H17" i="72"/>
  <c r="I36" i="72"/>
  <c r="I30" i="72"/>
  <c r="I25" i="72"/>
  <c r="I17" i="72"/>
  <c r="G30" i="72"/>
  <c r="G17" i="72"/>
  <c r="G37" i="72" s="1"/>
  <c r="H45" i="83"/>
  <c r="G45" i="83"/>
  <c r="H37" i="83"/>
  <c r="G37" i="83"/>
  <c r="H30" i="83"/>
  <c r="G30" i="83"/>
  <c r="H18" i="83"/>
  <c r="G18" i="83"/>
  <c r="H26" i="83"/>
  <c r="G26" i="83"/>
  <c r="H7" i="83"/>
  <c r="H32" i="82"/>
  <c r="G32" i="82"/>
  <c r="H7" i="82"/>
  <c r="G7" i="82"/>
  <c r="G21" i="1"/>
  <c r="L31" i="74"/>
  <c r="J31" i="74"/>
  <c r="I31" i="74"/>
  <c r="H31" i="74"/>
  <c r="G31" i="74"/>
  <c r="F31" i="74"/>
  <c r="F34" i="74" s="1"/>
  <c r="M28" i="59"/>
  <c r="L28" i="59"/>
  <c r="L36" i="59" s="1"/>
  <c r="K28" i="59"/>
  <c r="J28" i="59"/>
  <c r="I28" i="59"/>
  <c r="H28" i="59"/>
  <c r="O26" i="59"/>
  <c r="H15" i="82" s="1"/>
  <c r="O25" i="59"/>
  <c r="O24" i="59"/>
  <c r="O23" i="59"/>
  <c r="M16" i="59"/>
  <c r="M36" i="59" s="1"/>
  <c r="L16" i="59"/>
  <c r="K16" i="59"/>
  <c r="J16" i="59"/>
  <c r="H16" i="59"/>
  <c r="H36" i="59" s="1"/>
  <c r="F35" i="1"/>
  <c r="J7" i="68"/>
  <c r="G15" i="64"/>
  <c r="F15" i="64"/>
  <c r="G12" i="64"/>
  <c r="G11" i="64"/>
  <c r="F12" i="64"/>
  <c r="F11" i="64"/>
  <c r="F19" i="64"/>
  <c r="G12" i="76"/>
  <c r="F12" i="76"/>
  <c r="G12" i="79"/>
  <c r="F12" i="79"/>
  <c r="G20" i="79"/>
  <c r="F20" i="79"/>
  <c r="G19" i="79"/>
  <c r="F19" i="79"/>
  <c r="F15" i="79"/>
  <c r="G15" i="79"/>
  <c r="F41" i="72"/>
  <c r="F42" i="72"/>
  <c r="F40" i="72"/>
  <c r="B43" i="72"/>
  <c r="B42" i="72"/>
  <c r="F34" i="72"/>
  <c r="F35" i="72"/>
  <c r="K35" i="72" s="1"/>
  <c r="F33" i="72"/>
  <c r="B37" i="72"/>
  <c r="B34" i="72"/>
  <c r="B35" i="72"/>
  <c r="B36" i="72"/>
  <c r="B33" i="72"/>
  <c r="B30" i="72"/>
  <c r="B29" i="72"/>
  <c r="B28" i="72"/>
  <c r="B25" i="72"/>
  <c r="B21" i="72"/>
  <c r="F21" i="72"/>
  <c r="B22" i="72"/>
  <c r="F22" i="72"/>
  <c r="K22" i="72" s="1"/>
  <c r="N22" i="72" s="1"/>
  <c r="B23" i="72"/>
  <c r="F23" i="72"/>
  <c r="K23" i="72" s="1"/>
  <c r="N23" i="72" s="1"/>
  <c r="B24" i="72"/>
  <c r="F24" i="72"/>
  <c r="F20" i="72"/>
  <c r="B20" i="72"/>
  <c r="F14" i="72"/>
  <c r="K14" i="72" s="1"/>
  <c r="N14" i="72" s="1"/>
  <c r="F15" i="72"/>
  <c r="K15" i="72" s="1"/>
  <c r="N15" i="72" s="1"/>
  <c r="F16" i="72"/>
  <c r="B14" i="72"/>
  <c r="B15" i="72"/>
  <c r="B16" i="72"/>
  <c r="B17" i="72"/>
  <c r="B13" i="72"/>
  <c r="B10" i="72"/>
  <c r="B38" i="71"/>
  <c r="B37" i="71"/>
  <c r="F37" i="71"/>
  <c r="K37" i="71" s="1"/>
  <c r="N37" i="71" s="1"/>
  <c r="B36" i="71"/>
  <c r="F36" i="71"/>
  <c r="B35" i="71"/>
  <c r="F35" i="71"/>
  <c r="B34" i="71"/>
  <c r="L20" i="71"/>
  <c r="L23" i="71" s="1"/>
  <c r="L25" i="71" s="1"/>
  <c r="L27" i="71" s="1"/>
  <c r="L34" i="71" s="1"/>
  <c r="L38" i="71" s="1"/>
  <c r="F26" i="71"/>
  <c r="B26" i="71"/>
  <c r="B25" i="71"/>
  <c r="B24" i="71"/>
  <c r="F24" i="71"/>
  <c r="B23" i="71"/>
  <c r="F22" i="71"/>
  <c r="K22" i="71" s="1"/>
  <c r="N22" i="71" s="1"/>
  <c r="F21" i="71"/>
  <c r="K21" i="71" s="1"/>
  <c r="N21" i="71" s="1"/>
  <c r="B21" i="71"/>
  <c r="B22" i="71"/>
  <c r="B20" i="71"/>
  <c r="B19" i="71"/>
  <c r="B18" i="71"/>
  <c r="F18" i="71"/>
  <c r="K18" i="71" s="1"/>
  <c r="N18" i="71" s="1"/>
  <c r="B17" i="71"/>
  <c r="F17" i="71"/>
  <c r="K17" i="71" s="1"/>
  <c r="N17" i="71" s="1"/>
  <c r="B16" i="71"/>
  <c r="B15" i="71"/>
  <c r="B14" i="71"/>
  <c r="F13" i="71"/>
  <c r="B13" i="71"/>
  <c r="B12" i="71"/>
  <c r="F29" i="73"/>
  <c r="F33" i="73" s="1"/>
  <c r="F25" i="64"/>
  <c r="G26" i="64"/>
  <c r="F26" i="64"/>
  <c r="F16" i="64"/>
  <c r="G16" i="64"/>
  <c r="G17" i="64"/>
  <c r="F17" i="64"/>
  <c r="G21" i="64"/>
  <c r="F21" i="64"/>
  <c r="B12" i="64"/>
  <c r="B11" i="64"/>
  <c r="F29" i="64"/>
  <c r="G25" i="64"/>
  <c r="G23" i="79"/>
  <c r="F23" i="79"/>
  <c r="G11" i="79"/>
  <c r="F11" i="79"/>
  <c r="G10" i="79"/>
  <c r="F10" i="79"/>
  <c r="G6" i="79"/>
  <c r="F6" i="79"/>
  <c r="F39" i="63"/>
  <c r="G14" i="63"/>
  <c r="F14" i="63"/>
  <c r="F36" i="72"/>
  <c r="F45" i="10"/>
  <c r="G33" i="76"/>
  <c r="F33" i="76"/>
  <c r="G7" i="76"/>
  <c r="F7" i="76"/>
  <c r="I16" i="59"/>
  <c r="E11" i="59"/>
  <c r="O11" i="59" s="1"/>
  <c r="K36" i="8"/>
  <c r="G7" i="75"/>
  <c r="K31" i="74"/>
  <c r="F58" i="62"/>
  <c r="F60" i="62" s="1"/>
  <c r="F55" i="62"/>
  <c r="G29" i="64"/>
  <c r="I7" i="68"/>
  <c r="K40" i="72"/>
  <c r="N40" i="72" s="1"/>
  <c r="M36" i="72"/>
  <c r="J36" i="72"/>
  <c r="K34" i="72"/>
  <c r="N34" i="72" s="1"/>
  <c r="L36" i="72"/>
  <c r="M30" i="72"/>
  <c r="J30" i="72"/>
  <c r="H30" i="72"/>
  <c r="L30" i="72"/>
  <c r="J25" i="72"/>
  <c r="M25" i="72"/>
  <c r="L25" i="72"/>
  <c r="M17" i="72"/>
  <c r="L17" i="72"/>
  <c r="K35" i="71"/>
  <c r="N35" i="71" s="1"/>
  <c r="J20" i="71"/>
  <c r="J23" i="71"/>
  <c r="J25" i="71" s="1"/>
  <c r="J27" i="71" s="1"/>
  <c r="J34" i="71" s="1"/>
  <c r="J38" i="71" s="1"/>
  <c r="M20" i="71"/>
  <c r="M23" i="71" s="1"/>
  <c r="M25" i="71" s="1"/>
  <c r="M27" i="71" s="1"/>
  <c r="M34" i="71" s="1"/>
  <c r="M38" i="71" s="1"/>
  <c r="H20" i="71"/>
  <c r="H23" i="71" s="1"/>
  <c r="H25" i="71" s="1"/>
  <c r="H27" i="71" s="1"/>
  <c r="H34" i="71" s="1"/>
  <c r="H38" i="71" s="1"/>
  <c r="G68" i="62"/>
  <c r="F68" i="62"/>
  <c r="G58" i="62"/>
  <c r="G60" i="62" s="1"/>
  <c r="G55" i="62"/>
  <c r="G45" i="62"/>
  <c r="F45" i="62"/>
  <c r="G6" i="62"/>
  <c r="F6" i="62"/>
  <c r="F6" i="55"/>
  <c r="J18" i="8"/>
  <c r="I18" i="8"/>
  <c r="G18" i="8"/>
  <c r="K17" i="8"/>
  <c r="H17" i="8"/>
  <c r="K16" i="8"/>
  <c r="H16" i="8"/>
  <c r="K15" i="8"/>
  <c r="H15" i="8"/>
  <c r="K14" i="8"/>
  <c r="H14" i="8"/>
  <c r="K13" i="8"/>
  <c r="H13" i="8"/>
  <c r="K12" i="8"/>
  <c r="H12" i="8"/>
  <c r="K11" i="8"/>
  <c r="H11" i="8"/>
  <c r="K10" i="8"/>
  <c r="H10" i="8"/>
  <c r="H18" i="8" s="1"/>
  <c r="H25" i="8" s="1"/>
  <c r="I6" i="8"/>
  <c r="F6" i="8"/>
  <c r="G7" i="64"/>
  <c r="F7" i="64"/>
  <c r="G47" i="63"/>
  <c r="F47" i="63"/>
  <c r="G7" i="63"/>
  <c r="F7" i="63"/>
  <c r="F43" i="72"/>
  <c r="K43" i="72" s="1"/>
  <c r="N43" i="72" s="1"/>
  <c r="K41" i="72"/>
  <c r="N41" i="72" s="1"/>
  <c r="G37" i="10"/>
  <c r="F37" i="10"/>
  <c r="G30" i="10"/>
  <c r="F29" i="72" s="1"/>
  <c r="K29" i="72" s="1"/>
  <c r="N29" i="72" s="1"/>
  <c r="F30" i="10"/>
  <c r="F31" i="10" s="1"/>
  <c r="G27" i="64"/>
  <c r="K24" i="72"/>
  <c r="N24" i="72" s="1"/>
  <c r="K21" i="72"/>
  <c r="K16" i="72"/>
  <c r="N16" i="72" s="1"/>
  <c r="F10" i="72"/>
  <c r="K10" i="72" s="1"/>
  <c r="N10" i="72" s="1"/>
  <c r="G7" i="10"/>
  <c r="F7" i="10"/>
  <c r="K26" i="71"/>
  <c r="N26" i="71" s="1"/>
  <c r="K24" i="71"/>
  <c r="N24" i="71" s="1"/>
  <c r="E35" i="59"/>
  <c r="O35" i="59" s="1"/>
  <c r="E31" i="59"/>
  <c r="H19" i="82" s="1"/>
  <c r="E22" i="59"/>
  <c r="E21" i="59"/>
  <c r="E20" i="59"/>
  <c r="O20" i="59" s="1"/>
  <c r="H12" i="82" s="1"/>
  <c r="E19" i="59"/>
  <c r="G19" i="64"/>
  <c r="E13" i="59"/>
  <c r="O13" i="59" s="1"/>
  <c r="G6" i="1"/>
  <c r="F21" i="79"/>
  <c r="F22" i="79" s="1"/>
  <c r="F24" i="79" s="1"/>
  <c r="G29" i="83"/>
  <c r="G31" i="83" s="1"/>
  <c r="O31" i="59"/>
  <c r="G22" i="59"/>
  <c r="K13" i="71"/>
  <c r="N13" i="71" s="1"/>
  <c r="F11" i="71"/>
  <c r="K11" i="71" s="1"/>
  <c r="N11" i="71" s="1"/>
  <c r="F27" i="64"/>
  <c r="F28" i="64" s="1"/>
  <c r="F30" i="64" s="1"/>
  <c r="F14" i="10"/>
  <c r="F18" i="10" s="1"/>
  <c r="O21" i="59"/>
  <c r="H13" i="82" s="1"/>
  <c r="F24" i="63"/>
  <c r="K36" i="71"/>
  <c r="N36" i="71" s="1"/>
  <c r="F26" i="10"/>
  <c r="E14" i="59"/>
  <c r="G14" i="59" s="1"/>
  <c r="O27" i="59"/>
  <c r="H18" i="82" s="1"/>
  <c r="E15" i="59"/>
  <c r="E12" i="59"/>
  <c r="O12" i="59" s="1"/>
  <c r="G29" i="73"/>
  <c r="G33" i="73" s="1"/>
  <c r="G14" i="10"/>
  <c r="G18" i="10" s="1"/>
  <c r="G24" i="63"/>
  <c r="K18" i="8"/>
  <c r="K25" i="8" s="1"/>
  <c r="G26" i="10"/>
  <c r="K33" i="72"/>
  <c r="N33" i="72" s="1"/>
  <c r="O22" i="59"/>
  <c r="K20" i="72"/>
  <c r="G39" i="63"/>
  <c r="N20" i="72"/>
  <c r="I37" i="72" l="1"/>
  <c r="L37" i="72"/>
  <c r="M37" i="72"/>
  <c r="J37" i="72"/>
  <c r="H37" i="72"/>
  <c r="G63" i="62"/>
  <c r="M31" i="74"/>
  <c r="M34" i="74" s="1"/>
  <c r="H14" i="82"/>
  <c r="I36" i="59"/>
  <c r="J36" i="59"/>
  <c r="K36" i="59"/>
  <c r="H37" i="82" s="1"/>
  <c r="F12" i="71"/>
  <c r="K12" i="71" s="1"/>
  <c r="N12" i="71" s="1"/>
  <c r="E28" i="59"/>
  <c r="G15" i="59"/>
  <c r="O15" i="59" s="1"/>
  <c r="G16" i="1"/>
  <c r="G24" i="1" s="1"/>
  <c r="G25" i="1"/>
  <c r="G10" i="64" s="1"/>
  <c r="G13" i="64" s="1"/>
  <c r="G34" i="64" s="1"/>
  <c r="E16" i="59"/>
  <c r="E36" i="59" s="1"/>
  <c r="G45" i="10"/>
  <c r="F38" i="10"/>
  <c r="F44" i="72"/>
  <c r="G38" i="83"/>
  <c r="G28" i="64"/>
  <c r="G30" i="64" s="1"/>
  <c r="N36" i="72"/>
  <c r="G16" i="59"/>
  <c r="O14" i="59"/>
  <c r="F10" i="76"/>
  <c r="G10" i="82"/>
  <c r="K25" i="72"/>
  <c r="F25" i="1"/>
  <c r="F10" i="64" s="1"/>
  <c r="F13" i="64" s="1"/>
  <c r="F16" i="1"/>
  <c r="F24" i="1" s="1"/>
  <c r="K36" i="72"/>
  <c r="N35" i="72"/>
  <c r="H10" i="82"/>
  <c r="G31" i="10"/>
  <c r="G38" i="10" s="1"/>
  <c r="N21" i="72"/>
  <c r="N25" i="72" s="1"/>
  <c r="H29" i="83"/>
  <c r="H31" i="83" s="1"/>
  <c r="H38" i="83" s="1"/>
  <c r="F25" i="72"/>
  <c r="K42" i="72"/>
  <c r="N42" i="72" s="1"/>
  <c r="N44" i="72" s="1"/>
  <c r="F13" i="72"/>
  <c r="G10" i="76"/>
  <c r="G21" i="79"/>
  <c r="G22" i="79" s="1"/>
  <c r="G24" i="79" s="1"/>
  <c r="G28" i="59"/>
  <c r="F28" i="72"/>
  <c r="O19" i="59"/>
  <c r="O28" i="59" s="1"/>
  <c r="G23" i="64" l="1"/>
  <c r="G35" i="64" s="1"/>
  <c r="G38" i="64"/>
  <c r="O16" i="59"/>
  <c r="H16" i="82"/>
  <c r="H17" i="82" s="1"/>
  <c r="H20" i="82" s="1"/>
  <c r="H23" i="82" s="1"/>
  <c r="H25" i="82" s="1"/>
  <c r="H27" i="82" s="1"/>
  <c r="H35" i="82" s="1"/>
  <c r="H39" i="82" s="1"/>
  <c r="G16" i="76"/>
  <c r="F15" i="71" s="1"/>
  <c r="K15" i="71" s="1"/>
  <c r="N15" i="71" s="1"/>
  <c r="O34" i="59"/>
  <c r="O36" i="59" s="1"/>
  <c r="O38" i="59" s="1"/>
  <c r="G36" i="59"/>
  <c r="K44" i="72"/>
  <c r="G33" i="64"/>
  <c r="F30" i="72"/>
  <c r="K28" i="72"/>
  <c r="F9" i="71"/>
  <c r="K9" i="71" s="1"/>
  <c r="G16" i="82"/>
  <c r="G17" i="82" s="1"/>
  <c r="G20" i="82" s="1"/>
  <c r="G23" i="82" s="1"/>
  <c r="G25" i="82" s="1"/>
  <c r="G27" i="82" s="1"/>
  <c r="G35" i="82" s="1"/>
  <c r="G39" i="82" s="1"/>
  <c r="F16" i="76"/>
  <c r="F17" i="76" s="1"/>
  <c r="K13" i="72"/>
  <c r="F17" i="72"/>
  <c r="F37" i="72" s="1"/>
  <c r="F33" i="64"/>
  <c r="F38" i="64"/>
  <c r="F23" i="64"/>
  <c r="F35" i="64" s="1"/>
  <c r="F34" i="64"/>
  <c r="G17" i="76" l="1"/>
  <c r="F16" i="71" s="1"/>
  <c r="F20" i="71" s="1"/>
  <c r="G11" i="63"/>
  <c r="G19" i="63" s="1"/>
  <c r="G21" i="76"/>
  <c r="G24" i="76" s="1"/>
  <c r="K17" i="72"/>
  <c r="N13" i="72"/>
  <c r="N17" i="72" s="1"/>
  <c r="N9" i="71"/>
  <c r="N16" i="71" s="1"/>
  <c r="N20" i="71" s="1"/>
  <c r="N23" i="71" s="1"/>
  <c r="N25" i="71" s="1"/>
  <c r="N27" i="71" s="1"/>
  <c r="N34" i="71" s="1"/>
  <c r="N38" i="71" s="1"/>
  <c r="K16" i="71"/>
  <c r="K20" i="71" s="1"/>
  <c r="K23" i="71" s="1"/>
  <c r="K25" i="71" s="1"/>
  <c r="K27" i="71" s="1"/>
  <c r="K34" i="71" s="1"/>
  <c r="K38" i="71" s="1"/>
  <c r="F21" i="76"/>
  <c r="F24" i="76" s="1"/>
  <c r="F26" i="76" s="1"/>
  <c r="F28" i="76" s="1"/>
  <c r="F36" i="76" s="1"/>
  <c r="F40" i="76" s="1"/>
  <c r="F11" i="63"/>
  <c r="F19" i="63" s="1"/>
  <c r="K30" i="72"/>
  <c r="N28" i="72"/>
  <c r="N30" i="72" s="1"/>
  <c r="N37" i="72" l="1"/>
  <c r="K37" i="72"/>
  <c r="F9" i="79"/>
  <c r="F26" i="63"/>
  <c r="F41" i="63" s="1"/>
  <c r="F48" i="63" s="1"/>
  <c r="F50" i="63" s="1"/>
  <c r="F23" i="71"/>
  <c r="G26" i="76"/>
  <c r="G26" i="63"/>
  <c r="G41" i="63" s="1"/>
  <c r="G48" i="63" s="1"/>
  <c r="G50" i="63" s="1"/>
  <c r="G9" i="79"/>
  <c r="F13" i="79" l="1"/>
  <c r="F28" i="79"/>
  <c r="G13" i="79"/>
  <c r="G28" i="79"/>
  <c r="F25" i="71"/>
  <c r="F27" i="71" s="1"/>
  <c r="G28" i="76"/>
  <c r="G36" i="76" s="1"/>
  <c r="F27" i="79" l="1"/>
  <c r="F17" i="79"/>
  <c r="F29" i="79" s="1"/>
  <c r="G27" i="79"/>
  <c r="G17" i="79"/>
  <c r="G29" i="79" s="1"/>
  <c r="G40" i="76"/>
  <c r="F34" i="71"/>
  <c r="F38" i="71" s="1"/>
</calcChain>
</file>

<file path=xl/sharedStrings.xml><?xml version="1.0" encoding="utf-8"?>
<sst xmlns="http://schemas.openxmlformats.org/spreadsheetml/2006/main" count="3224" uniqueCount="988">
  <si>
    <t>Summary</t>
  </si>
  <si>
    <t>Table / Proforma</t>
  </si>
  <si>
    <t>Name</t>
  </si>
  <si>
    <t>Definitions</t>
  </si>
  <si>
    <t>Tier 1 income and cost statement</t>
  </si>
  <si>
    <t>WICS Definitions</t>
  </si>
  <si>
    <t xml:space="preserve">Tier 1 income and cost statement - reconciliation to Statutory Accounts </t>
  </si>
  <si>
    <t>Regulatory Accounts income and expenditure</t>
  </si>
  <si>
    <t>RAR3 / WICS Definitions for new lines</t>
  </si>
  <si>
    <t>Regulatory Accounts balance sheet</t>
  </si>
  <si>
    <t>RAR3</t>
  </si>
  <si>
    <t xml:space="preserve">Regulatory income and expenditure and cash flow </t>
  </si>
  <si>
    <t>6-R updated format</t>
  </si>
  <si>
    <t>Regulatory Accounts - ratio information</t>
  </si>
  <si>
    <t>Analysis of turnover and operating income</t>
  </si>
  <si>
    <t>Movements in the cash balance</t>
  </si>
  <si>
    <t>Regulatory Accounts working capital (core)</t>
  </si>
  <si>
    <t>18W-WW</t>
  </si>
  <si>
    <t>Activity based costing - water/wastewater service</t>
  </si>
  <si>
    <t>RAR 4 / WICS Definitions for new lines</t>
  </si>
  <si>
    <t>Taxation analysis</t>
  </si>
  <si>
    <t>27a</t>
  </si>
  <si>
    <t>Consolidated profit and loss (IFRS)</t>
  </si>
  <si>
    <t>28a</t>
  </si>
  <si>
    <t>Consolidated balance sheet (IFRS)</t>
  </si>
  <si>
    <t>Interest</t>
  </si>
  <si>
    <t xml:space="preserve">Inventory of loans with full principal repayment at maturity </t>
  </si>
  <si>
    <t xml:space="preserve">Inventory of loans with periodic principal repayment </t>
  </si>
  <si>
    <t>6-R previous format</t>
  </si>
  <si>
    <t>Scottish Water</t>
  </si>
  <si>
    <t>Table 1: Tier 1 income and cost statement</t>
  </si>
  <si>
    <t>Line ref.</t>
  </si>
  <si>
    <t>Description</t>
  </si>
  <si>
    <t>Units</t>
  </si>
  <si>
    <t>Field</t>
  </si>
  <si>
    <t>type</t>
  </si>
  <si>
    <t>Core</t>
  </si>
  <si>
    <t>M1.1</t>
  </si>
  <si>
    <t>Household revenue</t>
  </si>
  <si>
    <t>£m</t>
  </si>
  <si>
    <t>I</t>
  </si>
  <si>
    <t>M1.2</t>
  </si>
  <si>
    <t>Wholesale revenue</t>
  </si>
  <si>
    <t>M1.3</t>
  </si>
  <si>
    <t>Other revenue</t>
  </si>
  <si>
    <t>M1.4</t>
  </si>
  <si>
    <t>Tier 1 revenue as per the final determination</t>
  </si>
  <si>
    <t>I/C</t>
  </si>
  <si>
    <t>M1.5</t>
  </si>
  <si>
    <t>Infrastructure charges income</t>
  </si>
  <si>
    <t>M1.6</t>
  </si>
  <si>
    <t>Disposal proceeds</t>
  </si>
  <si>
    <t>M1.7</t>
  </si>
  <si>
    <t>Tier 1 revenue, infrastructure charge income and disposal proceeds</t>
  </si>
  <si>
    <t>C</t>
  </si>
  <si>
    <t>M1.8</t>
  </si>
  <si>
    <t>Net new borrowing</t>
  </si>
  <si>
    <t>M1.9</t>
  </si>
  <si>
    <t>Total revenue and borrowing</t>
  </si>
  <si>
    <t>M1.10</t>
  </si>
  <si>
    <t>Operating expenditure</t>
  </si>
  <si>
    <t>M1.11</t>
  </si>
  <si>
    <t>PPP costs</t>
  </si>
  <si>
    <t>M1.12</t>
  </si>
  <si>
    <t>Responsive repair and refurbishment</t>
  </si>
  <si>
    <t>M1.13</t>
  </si>
  <si>
    <t>Developer contributions</t>
  </si>
  <si>
    <t>M1.14</t>
  </si>
  <si>
    <t>Tier 1 costs before interest and tax</t>
  </si>
  <si>
    <t>M1.15</t>
  </si>
  <si>
    <t>Net interest charges</t>
  </si>
  <si>
    <t>M1.16</t>
  </si>
  <si>
    <t>Tax paid</t>
  </si>
  <si>
    <t>M1.17</t>
  </si>
  <si>
    <t>Tier 1 contribution</t>
  </si>
  <si>
    <t>M1.18</t>
  </si>
  <si>
    <t>Tier 1 contribution excluding borrowing</t>
  </si>
  <si>
    <t>Memo lines: normative charges</t>
  </si>
  <si>
    <t>M1.19</t>
  </si>
  <si>
    <t>Repair and refurbishment</t>
  </si>
  <si>
    <t>M1.20</t>
  </si>
  <si>
    <t xml:space="preserve">Developer contributions </t>
  </si>
  <si>
    <t>M1.21</t>
  </si>
  <si>
    <t>Taxation</t>
  </si>
  <si>
    <t>Memo lines: operating expenditure on the same basis as SR15 operating expenditure</t>
  </si>
  <si>
    <t>M1.22</t>
  </si>
  <si>
    <t>BF</t>
  </si>
  <si>
    <t>M1.23</t>
  </si>
  <si>
    <t>Repair and refurbishment expenditure previously expensed as operating expenditure in SR15 (i.e. including non-capitalised repairs)</t>
  </si>
  <si>
    <t>M1.24</t>
  </si>
  <si>
    <t>Operating expenditure on the same basis as SR15 operating expenditure</t>
  </si>
  <si>
    <t>Prepared by:  ……………………………………………..</t>
  </si>
  <si>
    <t>Checked by:  ……………………………………………..</t>
  </si>
  <si>
    <t>Authorised by: .............................................................</t>
  </si>
  <si>
    <t xml:space="preserve">Date: </t>
  </si>
  <si>
    <t xml:space="preserve">Table 3: Tier 1 income and cost statement - reconciliation to Statutory Accounts </t>
  </si>
  <si>
    <t>Field  type</t>
  </si>
  <si>
    <t>Regulatory Tier 1 statement</t>
  </si>
  <si>
    <t>Reallocations: balance sheet / cash flow</t>
  </si>
  <si>
    <t>Capitalisation of refurb cost</t>
  </si>
  <si>
    <t>Add planned repair cost from Tier 2</t>
  </si>
  <si>
    <t>Cloud service costs</t>
  </si>
  <si>
    <t>IFRS pension adjustments</t>
  </si>
  <si>
    <t>IFRS PFI / lease adjustments</t>
  </si>
  <si>
    <t>AES Acquisition</t>
  </si>
  <si>
    <t>Statutory IFRS statement</t>
  </si>
  <si>
    <t>Explanation of difference</t>
  </si>
  <si>
    <t>IFRS</t>
  </si>
  <si>
    <t>Statement</t>
  </si>
  <si>
    <t>Revenue</t>
  </si>
  <si>
    <t>M3.1</t>
  </si>
  <si>
    <t>M3.2</t>
  </si>
  <si>
    <t>M3.3</t>
  </si>
  <si>
    <t>M3.4</t>
  </si>
  <si>
    <t>Infrastructure income</t>
  </si>
  <si>
    <t>This is a cash item that is presented on the balance sheet and not the profit and loss account.</t>
  </si>
  <si>
    <t>M3.5</t>
  </si>
  <si>
    <t>This is a cash entry only and does not include the net book value of assets disposed of.  The sum of line 3.5 and the Net book value of disposals is included in line 3.15.</t>
  </si>
  <si>
    <t>M3.6</t>
  </si>
  <si>
    <t>Revenue - total</t>
  </si>
  <si>
    <t>Expenditure</t>
  </si>
  <si>
    <t>M3.7</t>
  </si>
  <si>
    <t xml:space="preserve">Operating expenses </t>
  </si>
  <si>
    <t xml:space="preserve">M1.10 reduced by £0.2m reflecting the accounting for research and development tax benefits in the year; accounting requirements for Cloud computing software of £17.0m - please see commentary 'Table M4 Stat – IFRS Statutory Accounts Income &amp; Expenditure' on page 6; and IFRS pension adjustment reflects the service cost in the year for the defined benefit pension scheme as per accounting standard IAS19 of £37.1m. </t>
  </si>
  <si>
    <t>M3.8</t>
  </si>
  <si>
    <t>PFI costs</t>
  </si>
  <si>
    <t>This is reallocating an element of PFI service costs to lease liability repayment (M5 stat; line 5.22) and to interest charges (line 3.17) as per Accounting standards IAS17 and (IFRIC 12) - please see commentary 'Table M4 Stat – IFRS Statutory Accounts Income &amp; Expenditure' on page 7. In addition, costs associated with the acquisition of AES (North-East PFI scheme) were included within PFI costs in table M1 in order to recognise the net benefit of the acquisition in the Tier 1 statement. Acquisition costs are recognised within profit/(loss) on disposal in the statutory accounts.</t>
  </si>
  <si>
    <t>M3.9</t>
  </si>
  <si>
    <t>Responsive repair &amp; refurbishment</t>
  </si>
  <si>
    <t>Responsive repair and refurbishment includes both Balance Sheet and Profit and Loss expenditure.  Refurbishment costs are held on the balance sheet per accounting standards.  Similarly, repairs are presented on the Profit and Loss statement and therefore we need to bring Tier 2 repairs into the Profit and Loss statement.</t>
  </si>
  <si>
    <t>M3.10</t>
  </si>
  <si>
    <t>This is a balance sheet item as it represents the cost of acquiring a fixed asset.</t>
  </si>
  <si>
    <t>M3.11</t>
  </si>
  <si>
    <t>Non infra depreciation charges</t>
  </si>
  <si>
    <t>Depreciation is not included in the Tier 1 statement but is included in the Profit and Loss statement.</t>
  </si>
  <si>
    <t>M3.12</t>
  </si>
  <si>
    <t>Infra depreciation charges</t>
  </si>
  <si>
    <t>M3.13</t>
  </si>
  <si>
    <t>PFI depreciation</t>
  </si>
  <si>
    <t>M3.14</t>
  </si>
  <si>
    <t>Grant amortisation</t>
  </si>
  <si>
    <t>Grant amortisation is not included in the Tier 1 statement but is included in the Profit and Loss statement.</t>
  </si>
  <si>
    <t>M3.15</t>
  </si>
  <si>
    <t>Gain on disposal of assets</t>
  </si>
  <si>
    <t xml:space="preserve">The Tier 1 statement only includes the cash received (Line 3.5) and not the accounting profit or loss on disposal, as described above in line 3.5. Costs associated with the acquisition of AES (North-East PFI scheme) were included within PFI costs in table M1 in order to recognise the net benefit of the acquisition in the Tier 1 statement. Acquisition costs are recognised within profit/(loss) on disposal in the statutory accounts.  </t>
  </si>
  <si>
    <t>M3.16</t>
  </si>
  <si>
    <t>Total costs before interest &amp; tax</t>
  </si>
  <si>
    <t>Servicing of finance</t>
  </si>
  <si>
    <t>M3.17</t>
  </si>
  <si>
    <t xml:space="preserve">Interest charges - net </t>
  </si>
  <si>
    <t>Represents total interest charges including the net interest calcaulated on the defined benefit pension scheme as per IAS19 and PFI lease liability interest charge per IAS17 and IFRIC12.</t>
  </si>
  <si>
    <t>Profit</t>
  </si>
  <si>
    <t>M3.18</t>
  </si>
  <si>
    <t>Profit before tax</t>
  </si>
  <si>
    <t>M3.19</t>
  </si>
  <si>
    <t>Tax payments / charge</t>
  </si>
  <si>
    <t>Tax payments in column E represent the cash paid in the year and do not include the accounting tax charge on the profit/(loss) for the year, or include the Deferred tax charge calculated on the defined benefit pension scheme.</t>
  </si>
  <si>
    <t>M3.20</t>
  </si>
  <si>
    <t>Tier 1 contribution / profit after tax</t>
  </si>
  <si>
    <t>M3.21</t>
  </si>
  <si>
    <t>Non core profit after tax</t>
  </si>
  <si>
    <t>M3.22</t>
  </si>
  <si>
    <t>SW company profit after tax</t>
  </si>
  <si>
    <t>Table 4: Regulatory Accounts income and expenditure</t>
  </si>
  <si>
    <t>for the core business for the year ended 31 March (definitions provided in Regulatory Accounting Rule 3; RAR Proforma 4)</t>
  </si>
  <si>
    <t>Field type</t>
  </si>
  <si>
    <t>M4.1</t>
  </si>
  <si>
    <t>Turnover</t>
  </si>
  <si>
    <t>M4.2</t>
  </si>
  <si>
    <t>Operating expenditure (including pension contributions)</t>
  </si>
  <si>
    <t>M4.3</t>
  </si>
  <si>
    <t>PPP costs (including internal costs related to PPP contracts)</t>
  </si>
  <si>
    <t>M4.4</t>
  </si>
  <si>
    <t>Responsive and planned repairs</t>
  </si>
  <si>
    <t>M4.5</t>
  </si>
  <si>
    <t>Current cost depreciation charge</t>
  </si>
  <si>
    <t>M4.6</t>
  </si>
  <si>
    <t>Amortisation of deferred income</t>
  </si>
  <si>
    <t>M4.7</t>
  </si>
  <si>
    <t>Operating income</t>
  </si>
  <si>
    <t>M4.8</t>
  </si>
  <si>
    <t>Operating profit</t>
  </si>
  <si>
    <t>M4.9</t>
  </si>
  <si>
    <t>Profit or loss on disposal of fixed assets</t>
  </si>
  <si>
    <t>M4.10</t>
  </si>
  <si>
    <t>Other income</t>
  </si>
  <si>
    <t>M4.11</t>
  </si>
  <si>
    <t xml:space="preserve">Net interest receivable less payable </t>
  </si>
  <si>
    <t>M4.12</t>
  </si>
  <si>
    <t xml:space="preserve">Profit before taxation </t>
  </si>
  <si>
    <t>M4.13</t>
  </si>
  <si>
    <t>Taxation - current</t>
  </si>
  <si>
    <t>M4.14</t>
  </si>
  <si>
    <t>Taxation - deferred</t>
  </si>
  <si>
    <t>M4.15</t>
  </si>
  <si>
    <t>Profit on ordinary activities</t>
  </si>
  <si>
    <t>M4.16</t>
  </si>
  <si>
    <t>Extraordinary items, net of taxation</t>
  </si>
  <si>
    <t>M4.17</t>
  </si>
  <si>
    <t>Profit for the year</t>
  </si>
  <si>
    <t>M4.18</t>
  </si>
  <si>
    <t>Dividends</t>
  </si>
  <si>
    <t>M4.19</t>
  </si>
  <si>
    <t>Profit retained</t>
  </si>
  <si>
    <t>Table 4b: Statement of comprehensive income</t>
  </si>
  <si>
    <t xml:space="preserve">for the core business for the year ended 31 March </t>
  </si>
  <si>
    <t>M4b.1</t>
  </si>
  <si>
    <t>M4b.2</t>
  </si>
  <si>
    <t>Actuarial gains/losses on post employment plans</t>
  </si>
  <si>
    <t>M4b.3</t>
  </si>
  <si>
    <t>Post employment plans - non cash (IAS 19 adjustments), net of tax</t>
  </si>
  <si>
    <t>M4b.4</t>
  </si>
  <si>
    <t>Other gains and losses</t>
  </si>
  <si>
    <t>M4b.5</t>
  </si>
  <si>
    <t>Total comprehensive income for the year</t>
  </si>
  <si>
    <t>Table 4a: Statutory Accounts income and expenditure</t>
  </si>
  <si>
    <t>for the core business for the year ended 31 March (Definitions provided in Regulatory Accounting Rule 3; RAR Proforma 4)</t>
  </si>
  <si>
    <t>Reference to Regulatory Accounts 2020-21</t>
  </si>
  <si>
    <t>M4Stat.1</t>
  </si>
  <si>
    <t>M4, M4.1</t>
  </si>
  <si>
    <t>M4Stat.2</t>
  </si>
  <si>
    <t>M4, M4.2 + M4.5 + M4.6</t>
  </si>
  <si>
    <t>M4Stat.3</t>
  </si>
  <si>
    <t xml:space="preserve">New </t>
  </si>
  <si>
    <t>M4Stat.4</t>
  </si>
  <si>
    <t>M4Stat.5</t>
  </si>
  <si>
    <t>Depreciation charge</t>
  </si>
  <si>
    <t>M4Stat.6</t>
  </si>
  <si>
    <t>M4, M4.11</t>
  </si>
  <si>
    <t>M4Stat.7</t>
  </si>
  <si>
    <t>M4, M4.12</t>
  </si>
  <si>
    <t>M4Stat.8</t>
  </si>
  <si>
    <t>M4, M4.13</t>
  </si>
  <si>
    <t>M4Stat.9</t>
  </si>
  <si>
    <t>M4, M4.14</t>
  </si>
  <si>
    <t>M4Stat.11</t>
  </si>
  <si>
    <t>M4, M4.16</t>
  </si>
  <si>
    <t>M4Stat.12</t>
  </si>
  <si>
    <t>M4, M4.19</t>
  </si>
  <si>
    <t>M4Stat.13</t>
  </si>
  <si>
    <t>M4, M4.20</t>
  </si>
  <si>
    <t>M4Stat.14</t>
  </si>
  <si>
    <t>M4, M4.21</t>
  </si>
  <si>
    <t>M4Stat.15</t>
  </si>
  <si>
    <t>M4, M4.22</t>
  </si>
  <si>
    <t>M4Stat.16</t>
  </si>
  <si>
    <t>M4, M4.23</t>
  </si>
  <si>
    <t>M4Stat.17</t>
  </si>
  <si>
    <t>M4, M4.24</t>
  </si>
  <si>
    <t>M4Stat.18</t>
  </si>
  <si>
    <t>M4, M4.25</t>
  </si>
  <si>
    <t>M4Stat.19</t>
  </si>
  <si>
    <t>M4, M4.26</t>
  </si>
  <si>
    <t>Line</t>
  </si>
  <si>
    <t>M4bStat.1</t>
  </si>
  <si>
    <t>M19, M19.1</t>
  </si>
  <si>
    <t>M4bStat.2</t>
  </si>
  <si>
    <t>M19, M19.2</t>
  </si>
  <si>
    <t>M4bStat.3</t>
  </si>
  <si>
    <t>M19, M19.3</t>
  </si>
  <si>
    <t>M4bStat.4</t>
  </si>
  <si>
    <t>M19, M19.4</t>
  </si>
  <si>
    <t>M4bStat.5</t>
  </si>
  <si>
    <t>M19, M19.5</t>
  </si>
  <si>
    <t xml:space="preserve">Table 5: Regulatory Accounts balance sheet </t>
  </si>
  <si>
    <t>for core business as at 31 March (definitions provided in Regulatory Accounting Rule 3; RAR Proforma 5)</t>
  </si>
  <si>
    <t>Fixed assets</t>
  </si>
  <si>
    <t>M5.1</t>
  </si>
  <si>
    <t>Tangible assets</t>
  </si>
  <si>
    <t>Other operating assets and liabilities</t>
  </si>
  <si>
    <t>M5.2</t>
  </si>
  <si>
    <t xml:space="preserve">Working capital </t>
  </si>
  <si>
    <t>M5.3</t>
  </si>
  <si>
    <t>Cash</t>
  </si>
  <si>
    <t>M5.4</t>
  </si>
  <si>
    <t>Short term deposits</t>
  </si>
  <si>
    <t>M5.5</t>
  </si>
  <si>
    <t>Overdrafts</t>
  </si>
  <si>
    <t>M5.6</t>
  </si>
  <si>
    <t xml:space="preserve">Net operating assets </t>
  </si>
  <si>
    <t>Non-operating assets and liabilities</t>
  </si>
  <si>
    <t>M5.7</t>
  </si>
  <si>
    <t>Borrowings (excl. govt. loans)</t>
  </si>
  <si>
    <t>M5.8</t>
  </si>
  <si>
    <t>Investment - loan to group company</t>
  </si>
  <si>
    <t>M5.9</t>
  </si>
  <si>
    <t>Investment - other</t>
  </si>
  <si>
    <t>M5.10</t>
  </si>
  <si>
    <t>Corporation tax payable</t>
  </si>
  <si>
    <t>M5.11</t>
  </si>
  <si>
    <t>Dividends payable</t>
  </si>
  <si>
    <t>M5.12</t>
  </si>
  <si>
    <t>Total non-operating assets and liabilities</t>
  </si>
  <si>
    <t>Creditors - amounts falling due after more than one year</t>
  </si>
  <si>
    <t>M5.13</t>
  </si>
  <si>
    <t>M5.14</t>
  </si>
  <si>
    <t>Other creditors</t>
  </si>
  <si>
    <t>M5.15</t>
  </si>
  <si>
    <t>Total creditors falling due after more than one year</t>
  </si>
  <si>
    <t>Provisions for liabilities &amp; charges</t>
  </si>
  <si>
    <t>M5.16</t>
  </si>
  <si>
    <t>Deferred tax provision</t>
  </si>
  <si>
    <t>M5.17</t>
  </si>
  <si>
    <t>Post employment asset / (liabilities)</t>
  </si>
  <si>
    <t>M5.18</t>
  </si>
  <si>
    <t>Other provisions</t>
  </si>
  <si>
    <t>M5.19</t>
  </si>
  <si>
    <t>Total provisions</t>
  </si>
  <si>
    <t>M5.20</t>
  </si>
  <si>
    <t>Net assets employed</t>
  </si>
  <si>
    <t>Capital and reserves</t>
  </si>
  <si>
    <t>M5.21</t>
  </si>
  <si>
    <t>Government loans</t>
  </si>
  <si>
    <t>M5.22</t>
  </si>
  <si>
    <t>Income and expenditure account</t>
  </si>
  <si>
    <t>M5.23</t>
  </si>
  <si>
    <t>Current cost reserve</t>
  </si>
  <si>
    <t>M5.24</t>
  </si>
  <si>
    <t>Other reserves</t>
  </si>
  <si>
    <t>M5.25</t>
  </si>
  <si>
    <t>Total capital &amp; reserves</t>
  </si>
  <si>
    <t xml:space="preserve">Table 5a:  Statutory Accounts balance sheet </t>
  </si>
  <si>
    <t>M5Stat.1</t>
  </si>
  <si>
    <t>M5, M5.1 &amp; M5.2</t>
  </si>
  <si>
    <t>M5Stat.2</t>
  </si>
  <si>
    <t>M5, M5.4</t>
  </si>
  <si>
    <t>M5Stat.3</t>
  </si>
  <si>
    <t>M5, M5.5</t>
  </si>
  <si>
    <t>M5Stat.4</t>
  </si>
  <si>
    <t>M5, M5.6</t>
  </si>
  <si>
    <t>M5Stat.5</t>
  </si>
  <si>
    <t>M5, M5.7</t>
  </si>
  <si>
    <t>M5Stat.6</t>
  </si>
  <si>
    <t>M5, M5.8</t>
  </si>
  <si>
    <t>M5Stat.7</t>
  </si>
  <si>
    <t>M5, M5.9</t>
  </si>
  <si>
    <t>M5Stat.8</t>
  </si>
  <si>
    <t>M5, M5.11</t>
  </si>
  <si>
    <t>M5Stat.9</t>
  </si>
  <si>
    <t>M5, M5.12</t>
  </si>
  <si>
    <t>M5Stat.10</t>
  </si>
  <si>
    <t>M5, M5.13</t>
  </si>
  <si>
    <t>M5Stat.11</t>
  </si>
  <si>
    <t>M5, M5.14</t>
  </si>
  <si>
    <t>M5Stat.12</t>
  </si>
  <si>
    <t>M5, M5.15</t>
  </si>
  <si>
    <t>M5Stat.13</t>
  </si>
  <si>
    <t>M5, M5.16</t>
  </si>
  <si>
    <t>M5Stat.14</t>
  </si>
  <si>
    <t>M5, M5.17</t>
  </si>
  <si>
    <t>M5Stat.15</t>
  </si>
  <si>
    <t>M5, M5.18</t>
  </si>
  <si>
    <t>M5Stat.16</t>
  </si>
  <si>
    <t>M5, M5.19</t>
  </si>
  <si>
    <t>M5Stat.17</t>
  </si>
  <si>
    <t>M5, M5.20</t>
  </si>
  <si>
    <t>M5Stat.18</t>
  </si>
  <si>
    <t>M5, M5.21</t>
  </si>
  <si>
    <t>M5Stat.19</t>
  </si>
  <si>
    <t>M5, M5.22</t>
  </si>
  <si>
    <t>M5Stat.20</t>
  </si>
  <si>
    <t>M5, M5.23</t>
  </si>
  <si>
    <t>M5Stat.21</t>
  </si>
  <si>
    <t>M5, M5.24</t>
  </si>
  <si>
    <t>M5Stat.22</t>
  </si>
  <si>
    <t>M5, M5.26</t>
  </si>
  <si>
    <t>M5Stat.23</t>
  </si>
  <si>
    <t>PPP debt / lease</t>
  </si>
  <si>
    <t>M5, M5.25</t>
  </si>
  <si>
    <t>M5Stat.24</t>
  </si>
  <si>
    <t>M5, M5.27</t>
  </si>
  <si>
    <t>M5Stat.25</t>
  </si>
  <si>
    <t>M5, M5.28</t>
  </si>
  <si>
    <t xml:space="preserve">Table 6: Regulatory income and expenditure and cash flow </t>
  </si>
  <si>
    <t>Statement for twelve months ended 31 March (definitions provided in Regulatory Accounting Rule 3; RAR Proforma 6)</t>
  </si>
  <si>
    <t xml:space="preserve">Line </t>
  </si>
  <si>
    <t xml:space="preserve">Field </t>
  </si>
  <si>
    <t>ref.</t>
  </si>
  <si>
    <t>Reconciliation of regulatory operating profit to net cash flow</t>
  </si>
  <si>
    <t>M6.1</t>
  </si>
  <si>
    <t xml:space="preserve">Operating profit </t>
  </si>
  <si>
    <t>M6.2</t>
  </si>
  <si>
    <t>Movement in working capital</t>
  </si>
  <si>
    <t>M6.3</t>
  </si>
  <si>
    <t>Receipt from other income</t>
  </si>
  <si>
    <t>M6.4</t>
  </si>
  <si>
    <t>Current cost depreciation</t>
  </si>
  <si>
    <t>M6.5</t>
  </si>
  <si>
    <t>M6.6</t>
  </si>
  <si>
    <t>M6.7</t>
  </si>
  <si>
    <t>Other non-cash adjustments</t>
  </si>
  <si>
    <t>M6.8</t>
  </si>
  <si>
    <t xml:space="preserve">Net cash flow from operating activities </t>
  </si>
  <si>
    <t>Returns on investments &amp; servicing of finance</t>
  </si>
  <si>
    <t>M6.9</t>
  </si>
  <si>
    <t>Interest received</t>
  </si>
  <si>
    <t>M6.10</t>
  </si>
  <si>
    <t>Interest paid</t>
  </si>
  <si>
    <t>M6.11</t>
  </si>
  <si>
    <t>Net cash flow from returns on investment &amp; servicing of finance</t>
  </si>
  <si>
    <t>M6.12</t>
  </si>
  <si>
    <t xml:space="preserve">Net cash flow before capital investment </t>
  </si>
  <si>
    <t>M6.13</t>
  </si>
  <si>
    <t>Taxation paid (i.e. current taxation)</t>
  </si>
  <si>
    <t>M6.14</t>
  </si>
  <si>
    <t>Capital enhancement and growth expenditure</t>
  </si>
  <si>
    <t>M6.15</t>
  </si>
  <si>
    <t>Asset replacement expenditure</t>
  </si>
  <si>
    <t>M6.16</t>
  </si>
  <si>
    <t>Asset refurbishment expenditure (Tier 1a excluding responsive and planned repairs)</t>
  </si>
  <si>
    <t>M6.17</t>
  </si>
  <si>
    <t>Acquisition of North-East PFI activities</t>
  </si>
  <si>
    <t>M6.18</t>
  </si>
  <si>
    <t xml:space="preserve">Receipt of grants and contributions  </t>
  </si>
  <si>
    <t>M6.19</t>
  </si>
  <si>
    <t>Disposal of fixed assets</t>
  </si>
  <si>
    <t>M6.20</t>
  </si>
  <si>
    <t>Net cash outflow from investing activities</t>
  </si>
  <si>
    <t>M6.21</t>
  </si>
  <si>
    <t xml:space="preserve">Net cash flow before financing </t>
  </si>
  <si>
    <t>Financing</t>
  </si>
  <si>
    <t>M6.22</t>
  </si>
  <si>
    <t xml:space="preserve">New government loans </t>
  </si>
  <si>
    <t>M6.23</t>
  </si>
  <si>
    <t>Non-government loan repayments</t>
  </si>
  <si>
    <t>M6.24</t>
  </si>
  <si>
    <t>Government loans repayments</t>
  </si>
  <si>
    <t>M6.25</t>
  </si>
  <si>
    <t>Net cash inflow from financing</t>
  </si>
  <si>
    <t>M6.26</t>
  </si>
  <si>
    <t>Increase (decrease) in cash and cash equivalents</t>
  </si>
  <si>
    <t>M6.27</t>
  </si>
  <si>
    <t>Net cash flow</t>
  </si>
  <si>
    <t>Table 6-R: Regulatory Accounts - ratio information</t>
  </si>
  <si>
    <t>Statement for twelve months ended 31 March (RAR Proforma 6)</t>
  </si>
  <si>
    <t>Cash flow from operations</t>
  </si>
  <si>
    <t xml:space="preserve">Interest paid </t>
  </si>
  <si>
    <t>Funds from operations (FFO)</t>
  </si>
  <si>
    <t>Capital maintenance expenditure</t>
  </si>
  <si>
    <t>Funds net of capital maintenance expenditure</t>
  </si>
  <si>
    <t>Cash &amp; cash equivalents</t>
  </si>
  <si>
    <t xml:space="preserve">Other loans </t>
  </si>
  <si>
    <t>Net debt excluding retirement benefit obligations</t>
  </si>
  <si>
    <t>Retirement benefit obligations</t>
  </si>
  <si>
    <t>Net debt</t>
  </si>
  <si>
    <t>Ratios:</t>
  </si>
  <si>
    <t>FFO / net debt</t>
  </si>
  <si>
    <t>%</t>
  </si>
  <si>
    <t>Cash interest cover [1]</t>
  </si>
  <si>
    <t>Cash interest cover [2]</t>
  </si>
  <si>
    <t>Statement for twelve months ended 31 March</t>
  </si>
  <si>
    <t>M6-R.1</t>
  </si>
  <si>
    <t>M6-R.2</t>
  </si>
  <si>
    <t>M6-R.3</t>
  </si>
  <si>
    <t>M6-R.4</t>
  </si>
  <si>
    <t>M6-R.5</t>
  </si>
  <si>
    <t>M6-R.6</t>
  </si>
  <si>
    <t>M6-R.7</t>
  </si>
  <si>
    <t>M6-R.8</t>
  </si>
  <si>
    <t>M6-R.9</t>
  </si>
  <si>
    <t>Planned repair and refurbishment</t>
  </si>
  <si>
    <t>M6-R.10</t>
  </si>
  <si>
    <t>Asset replacement investment</t>
  </si>
  <si>
    <t>M6-R.11</t>
  </si>
  <si>
    <t>M6-R.12</t>
  </si>
  <si>
    <t>M6-R.13</t>
  </si>
  <si>
    <t>M6-R.14</t>
  </si>
  <si>
    <t>Other loans</t>
  </si>
  <si>
    <t>M6-R.15</t>
  </si>
  <si>
    <t>M6-R.16</t>
  </si>
  <si>
    <t>M6-R.17</t>
  </si>
  <si>
    <t>Net debt including retirement benefit obligations</t>
  </si>
  <si>
    <t xml:space="preserve">Ratios: </t>
  </si>
  <si>
    <t>M6-R.18</t>
  </si>
  <si>
    <t>M6-R.19</t>
  </si>
  <si>
    <t>M6-R.20</t>
  </si>
  <si>
    <t>Ratios including retirement benefit obligation:</t>
  </si>
  <si>
    <t>M6-R.21</t>
  </si>
  <si>
    <t>Table 7: Analysis of turnover and operating income (definitions provided in Regulatory Accounting Rule 3; RAR Proforma 7)</t>
  </si>
  <si>
    <t>Water</t>
  </si>
  <si>
    <t>Wastewater</t>
  </si>
  <si>
    <t>Core business</t>
  </si>
  <si>
    <t>M7.1</t>
  </si>
  <si>
    <t>Household</t>
  </si>
  <si>
    <t>M7.2</t>
  </si>
  <si>
    <t>Retail non-household</t>
  </si>
  <si>
    <t>M7.3</t>
  </si>
  <si>
    <t>Wholesale non-household</t>
  </si>
  <si>
    <t>M7.4</t>
  </si>
  <si>
    <t>Revenue grants</t>
  </si>
  <si>
    <t>M7.5</t>
  </si>
  <si>
    <t>Rechargeable works</t>
  </si>
  <si>
    <t>M7.6</t>
  </si>
  <si>
    <t>Bulk supplies</t>
  </si>
  <si>
    <t>M7.7</t>
  </si>
  <si>
    <t>Other sources (excluding third parties)</t>
  </si>
  <si>
    <t>M7.8</t>
  </si>
  <si>
    <t>Third party services</t>
  </si>
  <si>
    <t>M7.9</t>
  </si>
  <si>
    <t>Cash receipts</t>
  </si>
  <si>
    <t>M7.10</t>
  </si>
  <si>
    <t>M7.11</t>
  </si>
  <si>
    <t>M7.12</t>
  </si>
  <si>
    <t>Total cash receipts</t>
  </si>
  <si>
    <t>M7.13</t>
  </si>
  <si>
    <t>M7.14</t>
  </si>
  <si>
    <t>Exceptional items</t>
  </si>
  <si>
    <t>M7.15</t>
  </si>
  <si>
    <t>Other operating income</t>
  </si>
  <si>
    <t>M7.16</t>
  </si>
  <si>
    <t>Total operating income</t>
  </si>
  <si>
    <t xml:space="preserve">Memo line: change in household revenue compared to the previous year </t>
  </si>
  <si>
    <t>M7.17</t>
  </si>
  <si>
    <t>Change in revenue from the average price increase</t>
  </si>
  <si>
    <t>M7.18</t>
  </si>
  <si>
    <t>Change in revenue from growth in Band D equivalents</t>
  </si>
  <si>
    <t>M7.19</t>
  </si>
  <si>
    <t>Change in revenue due to other factors</t>
  </si>
  <si>
    <t>M7.20</t>
  </si>
  <si>
    <t>Total change in household revenue compared to the previous year</t>
  </si>
  <si>
    <t>Memo line: change in wholesale non-household revenue compared to the previous year</t>
  </si>
  <si>
    <t>M7.21</t>
  </si>
  <si>
    <t>M7.22</t>
  </si>
  <si>
    <t>Change in revenue from changes in volumes</t>
  </si>
  <si>
    <t>M7.23</t>
  </si>
  <si>
    <t>M7.24</t>
  </si>
  <si>
    <t>Total change in non-household revenue compared to the previous year</t>
  </si>
  <si>
    <t>Memo line: wholesale non-household revenue</t>
  </si>
  <si>
    <t>M7.25</t>
  </si>
  <si>
    <t>Revenue from GAP sites scheme (included in line 7.3)</t>
  </si>
  <si>
    <t>M7.26</t>
  </si>
  <si>
    <t>Revenue from vacant charging (included in line 7.3)</t>
  </si>
  <si>
    <t>Table 8: Movements in the cash balance</t>
  </si>
  <si>
    <t xml:space="preserve">Field type </t>
  </si>
  <si>
    <t>Timing impacts</t>
  </si>
  <si>
    <t>Net of timing impacts</t>
  </si>
  <si>
    <t>LTNC Items</t>
  </si>
  <si>
    <t xml:space="preserve">Government borrowing </t>
  </si>
  <si>
    <t>Tier 2 investment</t>
  </si>
  <si>
    <t>Working capital</t>
  </si>
  <si>
    <t>Movements in cash balance</t>
  </si>
  <si>
    <t>M8.1</t>
  </si>
  <si>
    <t>M8.2</t>
  </si>
  <si>
    <t>M8.3</t>
  </si>
  <si>
    <t>M8.4</t>
  </si>
  <si>
    <t>Infrastructure charge income</t>
  </si>
  <si>
    <t>M8.5</t>
  </si>
  <si>
    <t>M8.6</t>
  </si>
  <si>
    <t>M8.7</t>
  </si>
  <si>
    <t>PFI expenditure</t>
  </si>
  <si>
    <t>M8.8</t>
  </si>
  <si>
    <t>Repair and refurbishment expenditure</t>
  </si>
  <si>
    <t>M8.9</t>
  </si>
  <si>
    <t>M8.10</t>
  </si>
  <si>
    <t>M8.11</t>
  </si>
  <si>
    <t>M8.12</t>
  </si>
  <si>
    <t>Tier 2 investment exc completion</t>
  </si>
  <si>
    <t>M8.13</t>
  </si>
  <si>
    <t>Borrowing</t>
  </si>
  <si>
    <t>M8.14</t>
  </si>
  <si>
    <t>M8.15</t>
  </si>
  <si>
    <t>Grants and contributions</t>
  </si>
  <si>
    <t>M8.16</t>
  </si>
  <si>
    <t>M8.17</t>
  </si>
  <si>
    <t>M8.18</t>
  </si>
  <si>
    <t>M8.19</t>
  </si>
  <si>
    <t>M8.20</t>
  </si>
  <si>
    <t>M8.21</t>
  </si>
  <si>
    <t>M8.22</t>
  </si>
  <si>
    <t>Brought forward at 1 April 2022</t>
  </si>
  <si>
    <t>M8.23</t>
  </si>
  <si>
    <t>Closing cash balance excluding completion at 31 March 2023</t>
  </si>
  <si>
    <t>Table 11: Regulatory Accounts working capital (core) - (definitions provided in Regulatory Accounting Rule 3; RAR Proforma 11)</t>
  </si>
  <si>
    <t>2021-22</t>
  </si>
  <si>
    <t>2022-23</t>
  </si>
  <si>
    <t>Net total receivables / (payables)</t>
  </si>
  <si>
    <t>M11.1</t>
  </si>
  <si>
    <t>Stocks</t>
  </si>
  <si>
    <t>M11.2</t>
  </si>
  <si>
    <t>Trade debtors - household</t>
  </si>
  <si>
    <t>M11.3</t>
  </si>
  <si>
    <t>Trade debtors - non household (licensed businesses)</t>
  </si>
  <si>
    <t>M11.4</t>
  </si>
  <si>
    <t>Other trade debtors</t>
  </si>
  <si>
    <t>M11.5</t>
  </si>
  <si>
    <t>Measured income accrual</t>
  </si>
  <si>
    <t>M11.6</t>
  </si>
  <si>
    <t xml:space="preserve">Prepayments and other short term debtors </t>
  </si>
  <si>
    <t>M11.7</t>
  </si>
  <si>
    <t xml:space="preserve">Trade creditors </t>
  </si>
  <si>
    <t>M11.8</t>
  </si>
  <si>
    <t>Wholesale charge prepayment</t>
  </si>
  <si>
    <t>M11.9</t>
  </si>
  <si>
    <t>Deferred income - customer advance receipts</t>
  </si>
  <si>
    <t>M11.10</t>
  </si>
  <si>
    <t xml:space="preserve">Short-term capital creditors </t>
  </si>
  <si>
    <t>M11.11</t>
  </si>
  <si>
    <t>Credit note provisions</t>
  </si>
  <si>
    <t>M11.12</t>
  </si>
  <si>
    <t xml:space="preserve">Accruals and other creditors </t>
  </si>
  <si>
    <t>M11.13</t>
  </si>
  <si>
    <t>Total working capital excluding third party contributions</t>
  </si>
  <si>
    <t>M11.14</t>
  </si>
  <si>
    <t>Third party contributions (deferred income - grants)</t>
  </si>
  <si>
    <t>M11.15</t>
  </si>
  <si>
    <t xml:space="preserve">Check </t>
  </si>
  <si>
    <t>Working capital - net total due under one year</t>
  </si>
  <si>
    <t>M11.16</t>
  </si>
  <si>
    <t>Payables due in over one year</t>
  </si>
  <si>
    <t>M11.17</t>
  </si>
  <si>
    <t>IFRS net receivables / (payables)</t>
  </si>
  <si>
    <t>M11.18</t>
  </si>
  <si>
    <t>Statutory IFRS adjustments to working capital</t>
  </si>
  <si>
    <t>M11.19</t>
  </si>
  <si>
    <t>Table M18 W: Activity based costing - water service (Proforma 18 water)</t>
  </si>
  <si>
    <t xml:space="preserve"> </t>
  </si>
  <si>
    <t>NON-CORE/NON-LICENSED</t>
  </si>
  <si>
    <t>CORE / LICENSED</t>
  </si>
  <si>
    <t>WHOLESALE</t>
  </si>
  <si>
    <t>RETAIL</t>
  </si>
  <si>
    <t>Total</t>
  </si>
  <si>
    <t>Water resources &amp; treatment</t>
  </si>
  <si>
    <t xml:space="preserve"> Wholesale</t>
  </si>
  <si>
    <t>Retail</t>
  </si>
  <si>
    <t>Retail - non domestic</t>
  </si>
  <si>
    <t>Source</t>
  </si>
  <si>
    <t>Trtmt</t>
  </si>
  <si>
    <t>distribution</t>
  </si>
  <si>
    <t>core</t>
  </si>
  <si>
    <t>domestic</t>
  </si>
  <si>
    <t>Measd</t>
  </si>
  <si>
    <t>Non</t>
  </si>
  <si>
    <t>service</t>
  </si>
  <si>
    <t>total</t>
  </si>
  <si>
    <t>measd</t>
  </si>
  <si>
    <t>core total</t>
  </si>
  <si>
    <t>CG</t>
  </si>
  <si>
    <t>Service analysis - water : direct costs</t>
  </si>
  <si>
    <t xml:space="preserve">  </t>
  </si>
  <si>
    <t>M18.1</t>
  </si>
  <si>
    <t>Employment costs</t>
  </si>
  <si>
    <t>A2</t>
  </si>
  <si>
    <t>M18.2</t>
  </si>
  <si>
    <t>Power</t>
  </si>
  <si>
    <t>M18.3</t>
  </si>
  <si>
    <t>Hired and contracted services</t>
  </si>
  <si>
    <t>M18.4</t>
  </si>
  <si>
    <t>Materials and consumables</t>
  </si>
  <si>
    <t>M18.5</t>
  </si>
  <si>
    <t>Service charges SEPA</t>
  </si>
  <si>
    <t>M18.6</t>
  </si>
  <si>
    <t>Bulk supply imports</t>
  </si>
  <si>
    <t>M18.7</t>
  </si>
  <si>
    <t>Contract management</t>
  </si>
  <si>
    <t>M18.8</t>
  </si>
  <si>
    <t>Meter maintenance &amp; installation</t>
  </si>
  <si>
    <t>M18.9</t>
  </si>
  <si>
    <t>Other direct costs</t>
  </si>
  <si>
    <t>M18.10</t>
  </si>
  <si>
    <t xml:space="preserve">Contract management </t>
  </si>
  <si>
    <t>M18.11</t>
  </si>
  <si>
    <t>Manage billing data</t>
  </si>
  <si>
    <t>M18.12</t>
  </si>
  <si>
    <t>Generate &amp; issue bills</t>
  </si>
  <si>
    <t>M18.13</t>
  </si>
  <si>
    <t>Handle billing enquiries</t>
  </si>
  <si>
    <t>M18.14</t>
  </si>
  <si>
    <t>Handle billing exceptions</t>
  </si>
  <si>
    <t>M18.15</t>
  </si>
  <si>
    <t>Handle billing complaints</t>
  </si>
  <si>
    <t>M18.16</t>
  </si>
  <si>
    <t>Meter reading</t>
  </si>
  <si>
    <t>M18.17</t>
  </si>
  <si>
    <t>Costs of meter maintenance &amp; installation</t>
  </si>
  <si>
    <t>M18.18</t>
  </si>
  <si>
    <t>Handle metering enquiries</t>
  </si>
  <si>
    <t>M18.19</t>
  </si>
  <si>
    <t>Handling metering complaints</t>
  </si>
  <si>
    <t>M18.20</t>
  </si>
  <si>
    <t>Remittance &amp; cash processing</t>
  </si>
  <si>
    <t>M18.21</t>
  </si>
  <si>
    <t>Debt management exc bad debt charge</t>
  </si>
  <si>
    <t>M18.22</t>
  </si>
  <si>
    <t>External debt recovery</t>
  </si>
  <si>
    <t>M18.23</t>
  </si>
  <si>
    <t>Disconnections</t>
  </si>
  <si>
    <t>M18.24</t>
  </si>
  <si>
    <t>Handle payment/plan enquiries</t>
  </si>
  <si>
    <t>M18.25</t>
  </si>
  <si>
    <t xml:space="preserve">Advertising / marketing </t>
  </si>
  <si>
    <t>M18.26</t>
  </si>
  <si>
    <t xml:space="preserve">Account management </t>
  </si>
  <si>
    <t>M18.27</t>
  </si>
  <si>
    <t>Manage GSS payments</t>
  </si>
  <si>
    <t>M18.28</t>
  </si>
  <si>
    <t>M18.29</t>
  </si>
  <si>
    <t xml:space="preserve">Other direct costs </t>
  </si>
  <si>
    <t>M18.30</t>
  </si>
  <si>
    <t xml:space="preserve">Direct employment costs </t>
  </si>
  <si>
    <t>M18.31</t>
  </si>
  <si>
    <t>IT (exc employment)</t>
  </si>
  <si>
    <t>M18.32</t>
  </si>
  <si>
    <t>Total direct costs</t>
  </si>
  <si>
    <t>M18.33</t>
  </si>
  <si>
    <t>General and support costs</t>
  </si>
  <si>
    <t>M18.34</t>
  </si>
  <si>
    <t>Functional expenditure</t>
  </si>
  <si>
    <t>Business activities</t>
  </si>
  <si>
    <t>M18.35</t>
  </si>
  <si>
    <t>Scientific services</t>
  </si>
  <si>
    <t>M18.36</t>
  </si>
  <si>
    <t>Cost of regulation</t>
  </si>
  <si>
    <t>M18.37</t>
  </si>
  <si>
    <t>Total business activities</t>
  </si>
  <si>
    <t>M18.38</t>
  </si>
  <si>
    <t>Local authority rates</t>
  </si>
  <si>
    <t>M18.39</t>
  </si>
  <si>
    <t>Bad debt charge</t>
  </si>
  <si>
    <t>M18.40</t>
  </si>
  <si>
    <t>Total exceptional items</t>
  </si>
  <si>
    <t>M18.41</t>
  </si>
  <si>
    <t>Total opex less third party services</t>
  </si>
  <si>
    <t>M18.42</t>
  </si>
  <si>
    <t>Third party services - opex</t>
  </si>
  <si>
    <t>M18.43</t>
  </si>
  <si>
    <t>Total operating expenditure</t>
  </si>
  <si>
    <t>Capital maintenance</t>
  </si>
  <si>
    <t>M18.44</t>
  </si>
  <si>
    <t>Repair and refurbishment previously expensed as operating expenditure in SR15 (Tier 1a)</t>
  </si>
  <si>
    <t>A3</t>
  </si>
  <si>
    <t>M18.45</t>
  </si>
  <si>
    <t>Remaining responsive repair and refurbishment expenditure (Tier 1a)</t>
  </si>
  <si>
    <t>M18.46</t>
  </si>
  <si>
    <t>Planned repair and refurbishment expenditure (Tier 2)</t>
  </si>
  <si>
    <t>M18.47</t>
  </si>
  <si>
    <t>Asset replacement investment (Tier 2)</t>
  </si>
  <si>
    <t>M18.48</t>
  </si>
  <si>
    <t>M18.49</t>
  </si>
  <si>
    <t>Operating expenditure and responsive repair and refurbishment (Tier 1a)</t>
  </si>
  <si>
    <t>Table M18 WW: Activity based costing - wastewater service (Proforma 18 wastewater)</t>
  </si>
  <si>
    <t>Sewerage</t>
  </si>
  <si>
    <t>Sewage</t>
  </si>
  <si>
    <t>Sludge</t>
  </si>
  <si>
    <t>treatment</t>
  </si>
  <si>
    <t>&amp; disposal</t>
  </si>
  <si>
    <t>Service analysis - sewerage : direct costs</t>
  </si>
  <si>
    <t xml:space="preserve">Annual charge for PPP schemes </t>
  </si>
  <si>
    <t>Internal cost of PPP schemes</t>
  </si>
  <si>
    <t>Costs of meter maintenance and installation</t>
  </si>
  <si>
    <t>Debt Management exc bad debt charge</t>
  </si>
  <si>
    <t>Handle customer operational calls</t>
  </si>
  <si>
    <t>M18.50</t>
  </si>
  <si>
    <t>Table 21: Taxation analysis (core) - RAR Proforma 4</t>
  </si>
  <si>
    <t>Allocation of capital expenditure for tax purposes</t>
  </si>
  <si>
    <t>M21.1</t>
  </si>
  <si>
    <t>Work in progress - opening amount</t>
  </si>
  <si>
    <t>M21.2</t>
  </si>
  <si>
    <t>Work in progress (portion where capital allowances have not been claimed) - opening</t>
  </si>
  <si>
    <t>M21.3</t>
  </si>
  <si>
    <t xml:space="preserve">Total spend in year </t>
  </si>
  <si>
    <t>M21.4</t>
  </si>
  <si>
    <t>Total capitalised expenditure including IRE (outturn prices) excluding grants</t>
  </si>
  <si>
    <t>M21.5</t>
  </si>
  <si>
    <t>Capitalised expenditure allocated for capital allowances (including work in progress)</t>
  </si>
  <si>
    <t>M21.6</t>
  </si>
  <si>
    <t>Work in progress (portion where capital allowances have not been claimed) - closing</t>
  </si>
  <si>
    <t>M21.7</t>
  </si>
  <si>
    <t>Assets qualifying for 100% first year allowances</t>
  </si>
  <si>
    <t>M21.8</t>
  </si>
  <si>
    <t>Assets to be included in the general (18%) pool</t>
  </si>
  <si>
    <t>M21.9</t>
  </si>
  <si>
    <t>Assets qualifying for long life (6%) pool</t>
  </si>
  <si>
    <t>M21.10</t>
  </si>
  <si>
    <t>Assets qualifying for Industrial Buildings Allowance</t>
  </si>
  <si>
    <t>M21.11</t>
  </si>
  <si>
    <t>Assets purchased under finance leasing</t>
  </si>
  <si>
    <t>M21.12</t>
  </si>
  <si>
    <t>Capitalised revenue expenditure deducted in year of spend</t>
  </si>
  <si>
    <t>M21.13</t>
  </si>
  <si>
    <t>Capitalised revenue expenditure depreciated - non - infrastructure</t>
  </si>
  <si>
    <t>Assets qualifying for general (130%) pool</t>
  </si>
  <si>
    <t>Assets qualifying for long life (50%) pool</t>
  </si>
  <si>
    <t>M21.14</t>
  </si>
  <si>
    <t>M21.15</t>
  </si>
  <si>
    <t>Capitalised revenue expenditure not depreciated</t>
  </si>
  <si>
    <t>M21.16</t>
  </si>
  <si>
    <t>Other assets not qualifying for capital allowances or revenue deductions</t>
  </si>
  <si>
    <t>M21.17</t>
  </si>
  <si>
    <t>Grants and contributions taxable on receipt</t>
  </si>
  <si>
    <t>Opening position</t>
  </si>
  <si>
    <t>M21.18</t>
  </si>
  <si>
    <t>Average asset life - non - infrastructure</t>
  </si>
  <si>
    <t>Years</t>
  </si>
  <si>
    <t>M21.19</t>
  </si>
  <si>
    <t>Average asset life - infrastructure</t>
  </si>
  <si>
    <t>M21.20</t>
  </si>
  <si>
    <t>Opening pool of capital allowances - asset life &lt; 25 years</t>
  </si>
  <si>
    <t>M21.21</t>
  </si>
  <si>
    <t>Opening pool of capital allowances - asset life &gt;= 25 years</t>
  </si>
  <si>
    <t>M21.22</t>
  </si>
  <si>
    <t>Residual IBA’s</t>
  </si>
  <si>
    <t>M21.23</t>
  </si>
  <si>
    <t>General provisions - opening balance</t>
  </si>
  <si>
    <t>M21.24</t>
  </si>
  <si>
    <t>Losses brought forward</t>
  </si>
  <si>
    <t>Calculation of trading profit</t>
  </si>
  <si>
    <t>M21.25</t>
  </si>
  <si>
    <t>HCA operating profit</t>
  </si>
  <si>
    <t>M21.26</t>
  </si>
  <si>
    <t>Total HCA depreciation</t>
  </si>
  <si>
    <t>M21.27</t>
  </si>
  <si>
    <t>HCA infrastructure renewals charge</t>
  </si>
  <si>
    <t>M21.28</t>
  </si>
  <si>
    <t>HCA amortisation of PPP assets</t>
  </si>
  <si>
    <t>M21.29</t>
  </si>
  <si>
    <t>HCA amortisation of grants</t>
  </si>
  <si>
    <t>M21.30</t>
  </si>
  <si>
    <t>Deduction for capitalised revenue expenditure</t>
  </si>
  <si>
    <t>M21.31</t>
  </si>
  <si>
    <t>Trading profit</t>
  </si>
  <si>
    <t>Deductions to trading profit</t>
  </si>
  <si>
    <t>M21.32</t>
  </si>
  <si>
    <t>Depreciation on capitalised revenue expenditure - non - infrastructure</t>
  </si>
  <si>
    <t>M21.33</t>
  </si>
  <si>
    <t>Depreciation on capitalised revenue expenditure - infrastructure</t>
  </si>
  <si>
    <t>M21.34</t>
  </si>
  <si>
    <t>Total interest paid</t>
  </si>
  <si>
    <t>M21.35</t>
  </si>
  <si>
    <t>Capital allowances - asset life &lt;25 years</t>
  </si>
  <si>
    <t>M21.36</t>
  </si>
  <si>
    <t>Capital allowances - asset life &gt;=25 years</t>
  </si>
  <si>
    <t>M21.37</t>
  </si>
  <si>
    <t>Industrial buildings allowance utilised</t>
  </si>
  <si>
    <t>M21.38</t>
  </si>
  <si>
    <t>Other deductions</t>
  </si>
  <si>
    <t>M21.39</t>
  </si>
  <si>
    <t>Total deductions</t>
  </si>
  <si>
    <t>Additions to trading profit</t>
  </si>
  <si>
    <t>M21.40</t>
  </si>
  <si>
    <t>M21.41</t>
  </si>
  <si>
    <t>Other additions</t>
  </si>
  <si>
    <t>M21.42</t>
  </si>
  <si>
    <t>Total additions</t>
  </si>
  <si>
    <t>M21.43</t>
  </si>
  <si>
    <t>Trading profit for tax</t>
  </si>
  <si>
    <t>M21.44</t>
  </si>
  <si>
    <t>Losses utilised in the year</t>
  </si>
  <si>
    <t>M21.45</t>
  </si>
  <si>
    <t>Adjusted trading profit for tax</t>
  </si>
  <si>
    <t>M21.46</t>
  </si>
  <si>
    <t>Current tax charge</t>
  </si>
  <si>
    <t>M21.47</t>
  </si>
  <si>
    <t>Prior year adjustments</t>
  </si>
  <si>
    <t>M21.48</t>
  </si>
  <si>
    <t>Total current tax charge</t>
  </si>
  <si>
    <t>Table 27: Regulatory Accounts income and expenditure</t>
  </si>
  <si>
    <t>for the core business for the year ended 31 March (RAR Proforma 4)</t>
  </si>
  <si>
    <t>Core IFRS adjustment</t>
  </si>
  <si>
    <t>Licenced</t>
  </si>
  <si>
    <t>Licensed IFRS adjustment</t>
  </si>
  <si>
    <t>Intercompany eliminations</t>
  </si>
  <si>
    <t>Consolidated total core / licensed</t>
  </si>
  <si>
    <t>Non core / non licensed</t>
  </si>
  <si>
    <t xml:space="preserve">Consolidated </t>
  </si>
  <si>
    <t>M27.1</t>
  </si>
  <si>
    <t>M27.2</t>
  </si>
  <si>
    <t xml:space="preserve">Operating expenditure </t>
  </si>
  <si>
    <t>M27.3</t>
  </si>
  <si>
    <t xml:space="preserve">PPP operating costs </t>
  </si>
  <si>
    <t>M27.4</t>
  </si>
  <si>
    <t>M27.5</t>
  </si>
  <si>
    <t>M27.6</t>
  </si>
  <si>
    <t>M27.7</t>
  </si>
  <si>
    <t>M27.8</t>
  </si>
  <si>
    <t>M27.9</t>
  </si>
  <si>
    <t>M27.10</t>
  </si>
  <si>
    <t>M27.11</t>
  </si>
  <si>
    <t>M27.12</t>
  </si>
  <si>
    <t>M27.13</t>
  </si>
  <si>
    <t>M27.14</t>
  </si>
  <si>
    <t>M27.15</t>
  </si>
  <si>
    <t>M27.16</t>
  </si>
  <si>
    <t>M27.17</t>
  </si>
  <si>
    <t>M27.18</t>
  </si>
  <si>
    <t>M27.19</t>
  </si>
  <si>
    <t>Table 27b: Statement of comprehensive income</t>
  </si>
  <si>
    <t>M27b.1</t>
  </si>
  <si>
    <t>M27b.2</t>
  </si>
  <si>
    <t>M27b.3</t>
  </si>
  <si>
    <t>M27b.4</t>
  </si>
  <si>
    <t>M27b.5</t>
  </si>
  <si>
    <t xml:space="preserve">Table 28a: Regulatory Accounts balance sheet </t>
  </si>
  <si>
    <t>for core business as at 31 March (RAR Proforma 5)</t>
  </si>
  <si>
    <t>M28a.1</t>
  </si>
  <si>
    <t>M28a.2</t>
  </si>
  <si>
    <t>M28a.3</t>
  </si>
  <si>
    <t>M28a.4</t>
  </si>
  <si>
    <t>M28a.5</t>
  </si>
  <si>
    <t>M28a.6</t>
  </si>
  <si>
    <t>M28a.7</t>
  </si>
  <si>
    <t>M28a.8</t>
  </si>
  <si>
    <t>M28a.9</t>
  </si>
  <si>
    <t>M28a.10</t>
  </si>
  <si>
    <t>M28a.11</t>
  </si>
  <si>
    <t>M28a.12</t>
  </si>
  <si>
    <t>M28a.13</t>
  </si>
  <si>
    <t>M28a.14</t>
  </si>
  <si>
    <t>M28a.15</t>
  </si>
  <si>
    <t>M28a.16</t>
  </si>
  <si>
    <t>M28a.17</t>
  </si>
  <si>
    <t>M28a.18</t>
  </si>
  <si>
    <t>M28a.19</t>
  </si>
  <si>
    <t>M28a.20</t>
  </si>
  <si>
    <t>M28a.21</t>
  </si>
  <si>
    <t>M28a.22</t>
  </si>
  <si>
    <t>M28a.23</t>
  </si>
  <si>
    <t>M28a.24</t>
  </si>
  <si>
    <t>M28a.25</t>
  </si>
  <si>
    <t xml:space="preserve">Table 29: Interest </t>
  </si>
  <si>
    <t>M29.1</t>
  </si>
  <si>
    <t>New borrowing</t>
  </si>
  <si>
    <t>M29.2</t>
  </si>
  <si>
    <t>Borrowing repaid</t>
  </si>
  <si>
    <t>M29.3</t>
  </si>
  <si>
    <t>M29.4</t>
  </si>
  <si>
    <t>Weighted interest rate on new borrowing</t>
  </si>
  <si>
    <t>M29.5</t>
  </si>
  <si>
    <t>Weighted interest rate on borrowing repaid</t>
  </si>
  <si>
    <t>M29.6</t>
  </si>
  <si>
    <t>Interest expense in previous year</t>
  </si>
  <si>
    <t>M29.7</t>
  </si>
  <si>
    <t>Change in interest expense in current year</t>
  </si>
  <si>
    <t>M29.8</t>
  </si>
  <si>
    <t>Interest expense in current year</t>
  </si>
  <si>
    <t>M29.9</t>
  </si>
  <si>
    <t>Interest income</t>
  </si>
  <si>
    <t>M29.10</t>
  </si>
  <si>
    <t>Prepaid wholesale charges interest</t>
  </si>
  <si>
    <t>M29.11</t>
  </si>
  <si>
    <t>Timing impacts of borrowing drawdown and principal repayment</t>
  </si>
  <si>
    <t>M29.12</t>
  </si>
  <si>
    <t>Net interest</t>
  </si>
  <si>
    <t>Reference</t>
  </si>
  <si>
    <t>Lender</t>
  </si>
  <si>
    <t>Borrower</t>
  </si>
  <si>
    <t>Term</t>
  </si>
  <si>
    <t>Drawdown date</t>
  </si>
  <si>
    <t>Maturity date</t>
  </si>
  <si>
    <t>Principal (£)</t>
  </si>
  <si>
    <t>Interest rate</t>
  </si>
  <si>
    <t>SCF</t>
  </si>
  <si>
    <t>SW</t>
  </si>
  <si>
    <t>PWLB</t>
  </si>
  <si>
    <t>ESWA</t>
  </si>
  <si>
    <t>NOSWA</t>
  </si>
  <si>
    <t>NLF</t>
  </si>
  <si>
    <t>WOSWA</t>
  </si>
  <si>
    <t>1189</t>
  </si>
  <si>
    <t>1168</t>
  </si>
  <si>
    <t>1167</t>
  </si>
  <si>
    <t>1166</t>
  </si>
  <si>
    <t>1170</t>
  </si>
  <si>
    <t>Table 31: Inventory of loans with periodic principal repayment (loans matured in 2022-23 and loans maturing after 31 March 2023)</t>
  </si>
  <si>
    <t>Principal repayment</t>
  </si>
  <si>
    <t>semi - annually</t>
  </si>
  <si>
    <t>reportminus5</t>
  </si>
  <si>
    <t>2017-18</t>
  </si>
  <si>
    <t>reportminus4</t>
  </si>
  <si>
    <t>2018-19</t>
  </si>
  <si>
    <t>reportminus3</t>
  </si>
  <si>
    <t>2019-20</t>
  </si>
  <si>
    <t>reportminus2</t>
  </si>
  <si>
    <t>2020-21</t>
  </si>
  <si>
    <t>reportminus1</t>
  </si>
  <si>
    <t>reportyear</t>
  </si>
  <si>
    <t>reportyearplus1</t>
  </si>
  <si>
    <t>2023-24</t>
  </si>
  <si>
    <t>reportyearplus2</t>
  </si>
  <si>
    <t>2024-25</t>
  </si>
  <si>
    <t>reportyearplus3</t>
  </si>
  <si>
    <t>2025-26</t>
  </si>
  <si>
    <t>reportyearplus4</t>
  </si>
  <si>
    <t>2026-27</t>
  </si>
  <si>
    <t>reportyearplus5</t>
  </si>
  <si>
    <t>2027-28</t>
  </si>
  <si>
    <t>endofreportyear</t>
  </si>
  <si>
    <t>31/03/2023</t>
  </si>
  <si>
    <t>Capitalised revenue expenditure depreciated -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</si>
</sst>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quot;£&quot;* #,##0.00_-;_-&quot;£&quot;* &quot;-&quot;??_-;_-@_-"/>
    <numFmt numFmtId="43" formatCode="_-* #,##0.00_-;\-* #,##0.00_-;_-* &quot;-&quot;??_-;_-@_-"/>
    <numFmt numFmtId="164" formatCode="0.000"/>
    <numFmt numFmtId="165" formatCode="0.0"/>
    <numFmt numFmtId="166" formatCode="#,##0.000_ ;[Red]\-#,##0.000\ "/>
    <numFmt numFmtId="167" formatCode="0.0%"/>
    <numFmt numFmtId="168" formatCode="#,##0;\(#,##0\)"/>
    <numFmt numFmtId="169" formatCode="&quot;$&quot;#,##0.00"/>
    <numFmt numFmtId="170" formatCode=";[Red]&quot;Error&quot;;[Green]&quot;OK&quot;;"/>
    <numFmt numFmtId="171" formatCode="_-[$€-2]* #,##0.00_-;\-[$€-2]* #,##0.00_-;_-[$€-2]* &quot;-&quot;??_-"/>
    <numFmt numFmtId="172" formatCode="#,##0.00;[Red]\(#,##0.00\)"/>
    <numFmt numFmtId="173" formatCode="#,##0;\(#,##0\);&quot;- &quot;"/>
    <numFmt numFmtId="174" formatCode="0.00_)"/>
    <numFmt numFmtId="175" formatCode="#,##0.00;\(#,##0.00\)"/>
    <numFmt numFmtId="176" formatCode="#,##0,;[Red]\(#,##0,\)"/>
    <numFmt numFmtId="177" formatCode="#,##0_);[Red]\(#,##0\)"/>
    <numFmt numFmtId="178" formatCode="#,##0.0,,\ ;\(#,##0.0,,\)"/>
    <numFmt numFmtId="179" formatCode="_-* #,##0.00_-;[Red]\-* #,##0.00_-;_-* &quot;-&quot;??_-;_-@_-"/>
    <numFmt numFmtId="180" formatCode="dd/mm/yyyy;@"/>
    <numFmt numFmtId="181" formatCode="_(* #,##0.00_);_(* \(#,##0.00\);_(* &quot;-&quot;??_);_(@_)"/>
    <numFmt numFmtId="182" formatCode="#,##0.000_ ;[Red]\-#,##0.000\ ;[Blue]0.000\ "/>
    <numFmt numFmtId="183" formatCode="#,##0.0_ ;\-#,##0.0\ "/>
    <numFmt numFmtId="184" formatCode="#,##0.0\ ;\(#,##0.0\);&quot;-  &quot;"/>
    <numFmt numFmtId="185" formatCode="#,##0.000000000000_ ;[Red]\-#,##0.000000000000\ "/>
  </numFmts>
  <fonts count="149">
    <font>
      <sz val="10"/>
      <name val="Arial"/>
    </font>
    <font>
      <sz val="11"/>
      <color theme="1"/>
      <name val="Calibri"/>
      <family val="2"/>
      <scheme val="minor"/>
    </font>
    <font>
      <sz val="11"/>
      <color theme="1"/>
      <name val="Calibri"/>
      <family val="2"/>
      <scheme val="minor"/>
    </font>
    <font>
      <sz val="10"/>
      <color indexed="8"/>
      <name val="Arial"/>
      <family val="2"/>
    </font>
    <font>
      <sz val="10"/>
      <name val="Arial"/>
      <family val="2"/>
    </font>
    <font>
      <sz val="11"/>
      <name val="Times New Roman"/>
      <family val="1"/>
    </font>
    <font>
      <b/>
      <sz val="12"/>
      <color indexed="8"/>
      <name val="Arial,Bold"/>
    </font>
    <font>
      <b/>
      <sz val="10"/>
      <color indexed="8"/>
      <name val="Arial"/>
      <family val="2"/>
    </font>
    <font>
      <b/>
      <sz val="10"/>
      <color indexed="8"/>
      <name val="Arial,Bold"/>
    </font>
    <font>
      <sz val="10"/>
      <color indexed="8"/>
      <name val="Arial,Bold"/>
    </font>
    <font>
      <sz val="12"/>
      <name val="Arial"/>
      <family val="2"/>
    </font>
    <font>
      <b/>
      <sz val="10"/>
      <name val="Arial"/>
      <family val="2"/>
    </font>
    <font>
      <sz val="9"/>
      <name val="Arial"/>
      <family val="2"/>
    </font>
    <font>
      <sz val="10"/>
      <name val="Times New Roman"/>
      <family val="1"/>
    </font>
    <font>
      <b/>
      <sz val="10"/>
      <name val="Arial,Bold"/>
    </font>
    <font>
      <b/>
      <sz val="12"/>
      <name val="Arial"/>
      <family val="2"/>
    </font>
    <font>
      <sz val="18"/>
      <name val="Arial MT"/>
      <family val="2"/>
    </font>
    <font>
      <sz val="10"/>
      <name val="Arial,Bold"/>
    </font>
    <font>
      <b/>
      <sz val="14"/>
      <name val="Arial"/>
      <family val="2"/>
    </font>
    <font>
      <i/>
      <sz val="10"/>
      <name val="Arial"/>
      <family val="2"/>
    </font>
    <font>
      <b/>
      <sz val="12"/>
      <name val="CG Omega"/>
      <family val="2"/>
    </font>
    <font>
      <sz val="10"/>
      <name val="CG Omega"/>
      <family val="2"/>
    </font>
    <font>
      <b/>
      <sz val="10"/>
      <name val="CG Omega"/>
      <family val="2"/>
    </font>
    <font>
      <sz val="10"/>
      <color indexed="8"/>
      <name val="CG Omega"/>
      <family val="2"/>
    </font>
    <font>
      <b/>
      <sz val="10"/>
      <color indexed="8"/>
      <name val="CG Omega"/>
      <family val="2"/>
    </font>
    <font>
      <i/>
      <sz val="10"/>
      <color indexed="8"/>
      <name val="CG Omega"/>
      <family val="2"/>
    </font>
    <font>
      <i/>
      <sz val="10"/>
      <name val="CG Omega"/>
      <family val="2"/>
    </font>
    <font>
      <sz val="10"/>
      <name val="Arial"/>
      <family val="2"/>
    </font>
    <font>
      <b/>
      <sz val="11"/>
      <name val="Arial,Bold"/>
    </font>
    <font>
      <b/>
      <sz val="12"/>
      <name val="Arial,Bold"/>
    </font>
    <font>
      <b/>
      <sz val="10"/>
      <color indexed="48"/>
      <name val="Arial"/>
      <family val="2"/>
    </font>
    <font>
      <b/>
      <sz val="12"/>
      <color indexed="48"/>
      <name val="Arial"/>
      <family val="2"/>
    </font>
    <font>
      <b/>
      <u/>
      <sz val="10"/>
      <name val="Arial"/>
      <family val="2"/>
    </font>
    <font>
      <b/>
      <sz val="10"/>
      <color indexed="12"/>
      <name val="Arial"/>
      <family val="2"/>
    </font>
    <font>
      <sz val="8"/>
      <name val="Arial"/>
      <family val="2"/>
    </font>
    <font>
      <b/>
      <i/>
      <sz val="10"/>
      <name val="Arial"/>
      <family val="2"/>
    </font>
    <font>
      <sz val="10"/>
      <color rgb="FFFF0000"/>
      <name val="Arial"/>
      <family val="2"/>
    </font>
    <font>
      <b/>
      <sz val="10"/>
      <color indexed="48"/>
      <name val="CG Omeg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b/>
      <sz val="11"/>
      <name val="Arial"/>
      <family val="2"/>
    </font>
    <font>
      <sz val="10"/>
      <name val="Geneva"/>
    </font>
    <font>
      <sz val="10"/>
      <name val="Helv"/>
      <charset val="204"/>
    </font>
    <font>
      <sz val="10"/>
      <name val="Verdana"/>
      <family val="2"/>
    </font>
    <font>
      <sz val="10"/>
      <name val="Arial "/>
    </font>
    <font>
      <sz val="11"/>
      <color indexed="8"/>
      <name val="Calibri"/>
      <family val="2"/>
    </font>
    <font>
      <sz val="11"/>
      <color indexed="9"/>
      <name val="Calibri"/>
      <family val="2"/>
    </font>
    <font>
      <sz val="11"/>
      <color indexed="20"/>
      <name val="Calibri"/>
      <family val="2"/>
    </font>
    <font>
      <b/>
      <i/>
      <sz val="14"/>
      <name val="Arial"/>
      <family val="2"/>
    </font>
    <font>
      <b/>
      <sz val="10"/>
      <color indexed="18"/>
      <name val="Arial"/>
      <family val="2"/>
    </font>
    <font>
      <b/>
      <i/>
      <sz val="12"/>
      <name val="Arial"/>
      <family val="2"/>
    </font>
    <font>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b/>
      <sz val="24"/>
      <name val="Arial Narrow"/>
      <family val="2"/>
    </font>
    <font>
      <i/>
      <sz val="9"/>
      <color indexed="18"/>
      <name val="Arial"/>
      <family val="2"/>
    </font>
    <font>
      <b/>
      <sz val="11"/>
      <color indexed="52"/>
      <name val="Calibri"/>
      <family val="2"/>
    </font>
    <font>
      <sz val="11"/>
      <color indexed="9"/>
      <name val="Arial"/>
      <family val="2"/>
    </font>
    <font>
      <b/>
      <sz val="11"/>
      <color indexed="9"/>
      <name val="Calibri"/>
      <family val="2"/>
    </font>
    <font>
      <sz val="11"/>
      <color indexed="56"/>
      <name val="Arial"/>
      <family val="2"/>
    </font>
    <font>
      <b/>
      <sz val="11"/>
      <color indexed="8"/>
      <name val="Calibri"/>
      <family val="2"/>
    </font>
    <font>
      <sz val="12"/>
      <name val="Times New Roman"/>
      <family val="1"/>
    </font>
    <font>
      <sz val="8"/>
      <color indexed="16"/>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0"/>
      <color indexed="8"/>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1"/>
      <color indexed="60"/>
      <name val="Calibri"/>
      <family val="2"/>
    </font>
    <font>
      <b/>
      <i/>
      <sz val="16"/>
      <name val="Helv"/>
    </font>
    <font>
      <sz val="10"/>
      <name val="Arial Unicode MS"/>
      <family val="2"/>
    </font>
    <font>
      <sz val="10"/>
      <color indexed="12"/>
      <name val="Times New Roman"/>
      <family val="1"/>
    </font>
    <font>
      <b/>
      <sz val="11"/>
      <color indexed="63"/>
      <name val="Calibri"/>
      <family val="2"/>
    </font>
    <font>
      <sz val="10"/>
      <color theme="1"/>
      <name val="Arial"/>
      <family val="2"/>
    </font>
    <font>
      <b/>
      <sz val="12"/>
      <color indexed="10"/>
      <name val="Times New Roman"/>
      <family val="1"/>
    </font>
    <font>
      <b/>
      <sz val="10"/>
      <name val="MS Sans Serif"/>
      <family val="2"/>
    </font>
    <font>
      <b/>
      <sz val="11"/>
      <color indexed="18"/>
      <name val="Arial"/>
      <family val="2"/>
    </font>
    <font>
      <sz val="10"/>
      <color indexed="9"/>
      <name val="Arial"/>
      <family val="2"/>
    </font>
    <font>
      <i/>
      <sz val="11"/>
      <name val="Arial"/>
      <family val="2"/>
    </font>
    <font>
      <b/>
      <sz val="12"/>
      <color indexed="8"/>
      <name val="Arial"/>
      <family val="2"/>
    </font>
    <font>
      <b/>
      <sz val="18"/>
      <color indexed="62"/>
      <name val="Cambria"/>
      <family val="2"/>
    </font>
    <font>
      <sz val="8"/>
      <name val="Trebuchet MS"/>
      <family val="2"/>
    </font>
    <font>
      <sz val="8"/>
      <color indexed="18"/>
      <name val="Trebuchet MS"/>
      <family val="2"/>
    </font>
    <font>
      <sz val="10"/>
      <color indexed="18"/>
      <name val="Trebuchet MS"/>
      <family val="2"/>
    </font>
    <font>
      <sz val="12"/>
      <color indexed="18"/>
      <name val="Trebuchet MS"/>
      <family val="2"/>
    </font>
    <font>
      <b/>
      <sz val="14"/>
      <color indexed="9"/>
      <name val="Trebuchet MS"/>
      <family val="2"/>
    </font>
    <font>
      <b/>
      <sz val="8"/>
      <name val="Trebuchet MS"/>
      <family val="2"/>
    </font>
    <font>
      <b/>
      <sz val="12"/>
      <color indexed="46"/>
      <name val="Trebuchet MS"/>
      <family val="2"/>
    </font>
    <font>
      <b/>
      <sz val="14"/>
      <name val="Trebuchet MS"/>
      <family val="2"/>
    </font>
    <font>
      <sz val="10"/>
      <color indexed="56"/>
      <name val="Arial"/>
      <family val="2"/>
    </font>
    <font>
      <b/>
      <sz val="18"/>
      <color indexed="56"/>
      <name val="Cambria"/>
      <family val="2"/>
    </font>
    <font>
      <sz val="9"/>
      <name val="Times New Roman"/>
      <family val="1"/>
    </font>
    <font>
      <sz val="11"/>
      <color indexed="10"/>
      <name val="Calibri"/>
      <family val="2"/>
    </font>
    <font>
      <sz val="10"/>
      <name val="MS Sans Serif"/>
      <family val="2"/>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b/>
      <sz val="12"/>
      <color indexed="63"/>
      <name val="Arial"/>
      <family val="2"/>
    </font>
    <font>
      <sz val="12"/>
      <color indexed="10"/>
      <name val="Arial"/>
      <family val="2"/>
    </font>
    <font>
      <sz val="10"/>
      <name val="CG Omega"/>
    </font>
    <font>
      <b/>
      <sz val="10"/>
      <name val="CG Omega"/>
    </font>
    <font>
      <i/>
      <sz val="10"/>
      <color rgb="FF0000FF"/>
      <name val="Arial"/>
      <family val="2"/>
    </font>
    <font>
      <sz val="9"/>
      <color rgb="FF0000FF"/>
      <name val="Arial"/>
      <family val="2"/>
    </font>
    <font>
      <i/>
      <sz val="9"/>
      <color rgb="FF0000FF"/>
      <name val="Arial"/>
      <family val="2"/>
    </font>
    <font>
      <b/>
      <sz val="10"/>
      <color theme="1"/>
      <name val="Arial"/>
      <family val="2"/>
    </font>
    <font>
      <b/>
      <sz val="10"/>
      <color rgb="FFFF0000"/>
      <name val="Arial"/>
      <family val="2"/>
    </font>
    <font>
      <sz val="10"/>
      <name val="Arial"/>
      <family val="2"/>
    </font>
    <font>
      <b/>
      <sz val="12"/>
      <color theme="1"/>
      <name val="Arial"/>
      <family val="2"/>
    </font>
    <font>
      <i/>
      <sz val="10"/>
      <color theme="1"/>
      <name val="Arial"/>
      <family val="2"/>
    </font>
    <font>
      <b/>
      <sz val="14"/>
      <color theme="1"/>
      <name val="Arial"/>
      <family val="2"/>
    </font>
    <font>
      <sz val="10"/>
      <color theme="1"/>
      <name val="Arial,Bold"/>
    </font>
    <font>
      <sz val="11"/>
      <name val="Arial,Bold"/>
    </font>
    <font>
      <sz val="11"/>
      <name val="Arial"/>
      <family val="2"/>
    </font>
    <font>
      <i/>
      <sz val="9"/>
      <name val="Arial"/>
      <family val="2"/>
    </font>
  </fonts>
  <fills count="98">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65"/>
        <bgColor indexed="8"/>
      </patternFill>
    </fill>
    <fill>
      <patternFill patternType="solid">
        <fgColor indexed="41"/>
        <bgColor indexed="64"/>
      </patternFill>
    </fill>
    <fill>
      <patternFill patternType="solid">
        <fgColor indexed="9"/>
        <bgColor indexed="64"/>
      </patternFill>
    </fill>
    <fill>
      <patternFill patternType="solid">
        <fgColor indexed="45"/>
        <bgColor indexed="8"/>
      </patternFill>
    </fill>
    <fill>
      <patternFill patternType="solid">
        <fgColor indexed="27"/>
        <bgColor indexed="8"/>
      </patternFill>
    </fill>
    <fill>
      <patternFill patternType="solid">
        <fgColor indexed="41"/>
        <bgColor indexed="8"/>
      </patternFill>
    </fill>
    <fill>
      <patternFill patternType="solid">
        <fgColor indexed="45"/>
        <bgColor indexed="40"/>
      </patternFill>
    </fill>
    <fill>
      <patternFill patternType="solid">
        <fgColor indexed="41"/>
        <bgColor indexed="4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41"/>
      </patternFill>
    </fill>
    <fill>
      <patternFill patternType="solid">
        <fgColor indexed="22"/>
      </patternFill>
    </fill>
    <fill>
      <patternFill patternType="solid">
        <fgColor indexed="56"/>
        <bgColor indexed="64"/>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3"/>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1"/>
        <bgColor indexed="26"/>
      </patternFill>
    </fill>
    <fill>
      <patternFill patternType="solid">
        <fgColor indexed="20"/>
        <bgColor indexed="64"/>
      </patternFill>
    </fill>
    <fill>
      <patternFill patternType="solid">
        <fgColor indexed="61"/>
        <bgColor indexed="64"/>
      </patternFill>
    </fill>
    <fill>
      <patternFill patternType="solid">
        <fgColor indexed="21"/>
        <bgColor indexed="64"/>
      </patternFill>
    </fill>
    <fill>
      <patternFill patternType="solid">
        <fgColor indexed="55"/>
        <bgColor indexed="64"/>
      </patternFill>
    </fill>
    <fill>
      <patternFill patternType="solid">
        <fgColor indexed="22"/>
        <bgColor indexed="64"/>
      </patternFill>
    </fill>
    <fill>
      <patternFill patternType="solid">
        <fgColor rgb="FFFF99CC"/>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1"/>
        <bgColor indexed="64"/>
      </patternFill>
    </fill>
    <fill>
      <patternFill patternType="solid">
        <fgColor rgb="FFFFFF99"/>
        <bgColor rgb="FF000000"/>
      </patternFill>
    </fill>
    <fill>
      <patternFill patternType="solid">
        <fgColor rgb="FFCCFFFF"/>
        <bgColor rgb="FF000000"/>
      </patternFill>
    </fill>
    <fill>
      <patternFill patternType="solid">
        <fgColor rgb="FFFF99CC"/>
        <bgColor rgb="FF000000"/>
      </patternFill>
    </fill>
    <fill>
      <patternFill patternType="solid">
        <fgColor rgb="FFCCFFCC"/>
        <bgColor rgb="FF000000"/>
      </patternFill>
    </fill>
  </fills>
  <borders count="1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8"/>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8"/>
      </right>
      <top/>
      <bottom/>
      <diagonal/>
    </border>
    <border>
      <left/>
      <right/>
      <top style="medium">
        <color indexed="8"/>
      </top>
      <bottom/>
      <diagonal/>
    </border>
    <border>
      <left/>
      <right style="medium">
        <color indexed="8"/>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8"/>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8"/>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64"/>
      </left>
      <right style="thin">
        <color indexed="64"/>
      </right>
      <top style="medium">
        <color indexed="64"/>
      </top>
      <bottom/>
      <diagonal/>
    </border>
    <border>
      <left style="thin">
        <color indexed="64"/>
      </left>
      <right style="thin">
        <color indexed="8"/>
      </right>
      <top/>
      <bottom style="medium">
        <color indexed="8"/>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8"/>
      </top>
      <bottom style="thin">
        <color indexed="8"/>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56"/>
      </left>
      <right style="thin">
        <color indexed="56"/>
      </right>
      <top style="thin">
        <color indexed="56"/>
      </top>
      <bottom style="thin">
        <color indexed="56"/>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hair">
        <color indexed="23"/>
      </top>
      <bottom style="hair">
        <color indexed="23"/>
      </bottom>
      <diagonal/>
    </border>
    <border>
      <left/>
      <right/>
      <top style="thin">
        <color indexed="55"/>
      </top>
      <bottom style="thin">
        <color indexed="55"/>
      </bottom>
      <diagonal/>
    </border>
    <border>
      <left style="thin">
        <color indexed="22"/>
      </left>
      <right style="thin">
        <color indexed="22"/>
      </right>
      <top style="thin">
        <color indexed="55"/>
      </top>
      <bottom style="thin">
        <color indexed="55"/>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996">
    <xf numFmtId="0" fontId="0" fillId="0" borderId="0"/>
    <xf numFmtId="0" fontId="16" fillId="0" borderId="0"/>
    <xf numFmtId="0" fontId="4" fillId="0" borderId="0"/>
    <xf numFmtId="0" fontId="4" fillId="0" borderId="0"/>
    <xf numFmtId="0" fontId="4" fillId="0" borderId="0"/>
    <xf numFmtId="9" fontId="27"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56" fillId="0" borderId="0"/>
    <xf numFmtId="0" fontId="57" fillId="0" borderId="0"/>
    <xf numFmtId="0" fontId="58" fillId="0" borderId="0"/>
    <xf numFmtId="0" fontId="54"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58" fillId="0" borderId="0"/>
    <xf numFmtId="0" fontId="58" fillId="0" borderId="0"/>
    <xf numFmtId="0" fontId="4" fillId="0" borderId="0"/>
    <xf numFmtId="0" fontId="58" fillId="0" borderId="0"/>
    <xf numFmtId="0" fontId="58" fillId="0" borderId="0"/>
    <xf numFmtId="0" fontId="4" fillId="0" borderId="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58" fillId="0" borderId="0"/>
    <xf numFmtId="0" fontId="3"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58" fillId="0" borderId="0"/>
    <xf numFmtId="0" fontId="58"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58" fillId="0" borderId="0"/>
    <xf numFmtId="0" fontId="4" fillId="0" borderId="0"/>
    <xf numFmtId="0" fontId="58" fillId="0" borderId="0"/>
    <xf numFmtId="0" fontId="58"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58" fillId="0" borderId="0"/>
    <xf numFmtId="0" fontId="58" fillId="0" borderId="0"/>
    <xf numFmtId="0" fontId="4" fillId="0" borderId="0"/>
    <xf numFmtId="0" fontId="4" fillId="0" borderId="0"/>
    <xf numFmtId="0" fontId="57" fillId="0" borderId="0"/>
    <xf numFmtId="0" fontId="4" fillId="0" borderId="0"/>
    <xf numFmtId="0" fontId="4" fillId="0" borderId="0"/>
    <xf numFmtId="0" fontId="4" fillId="0" borderId="0"/>
    <xf numFmtId="0" fontId="4" fillId="0" borderId="0"/>
    <xf numFmtId="0" fontId="4" fillId="0" borderId="0"/>
    <xf numFmtId="0" fontId="57" fillId="0" borderId="0"/>
    <xf numFmtId="0" fontId="57"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57" fillId="0" borderId="0"/>
    <xf numFmtId="0" fontId="4" fillId="0" borderId="0"/>
    <xf numFmtId="0" fontId="4" fillId="0" borderId="0"/>
    <xf numFmtId="0" fontId="4" fillId="0" borderId="0"/>
    <xf numFmtId="0" fontId="4" fillId="0" borderId="0"/>
    <xf numFmtId="0" fontId="57" fillId="0" borderId="0"/>
    <xf numFmtId="0" fontId="4" fillId="0" borderId="0"/>
    <xf numFmtId="0" fontId="4" fillId="0" borderId="0"/>
    <xf numFmtId="0" fontId="4" fillId="0" borderId="0"/>
    <xf numFmtId="0" fontId="4"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57" fillId="0" borderId="0"/>
    <xf numFmtId="0" fontId="4" fillId="0" borderId="0"/>
    <xf numFmtId="0" fontId="4" fillId="0" borderId="0"/>
    <xf numFmtId="0" fontId="57" fillId="0" borderId="0"/>
    <xf numFmtId="0" fontId="57" fillId="0" borderId="0"/>
    <xf numFmtId="0" fontId="4" fillId="0" borderId="0"/>
    <xf numFmtId="0" fontId="4"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7" fillId="0" borderId="0"/>
    <xf numFmtId="0" fontId="4" fillId="0" borderId="0"/>
    <xf numFmtId="0" fontId="4" fillId="0" borderId="0"/>
    <xf numFmtId="0" fontId="4" fillId="0" borderId="0"/>
    <xf numFmtId="0" fontId="56" fillId="0" borderId="0"/>
    <xf numFmtId="0" fontId="4" fillId="0" borderId="0"/>
    <xf numFmtId="0" fontId="4" fillId="0" borderId="0"/>
    <xf numFmtId="0" fontId="56" fillId="0" borderId="0"/>
    <xf numFmtId="0" fontId="5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60" fillId="44" borderId="0" applyNumberFormat="0" applyBorder="0" applyAlignment="0" applyProtection="0"/>
    <xf numFmtId="0" fontId="2" fillId="20" borderId="0" applyNumberFormat="0" applyBorder="0" applyAlignment="0" applyProtection="0"/>
    <xf numFmtId="0" fontId="60" fillId="45" borderId="0" applyNumberFormat="0" applyBorder="0" applyAlignment="0" applyProtection="0"/>
    <xf numFmtId="0" fontId="2" fillId="24" borderId="0" applyNumberFormat="0" applyBorder="0" applyAlignment="0" applyProtection="0"/>
    <xf numFmtId="0" fontId="60" fillId="46" borderId="0" applyNumberFormat="0" applyBorder="0" applyAlignment="0" applyProtection="0"/>
    <xf numFmtId="0" fontId="2" fillId="28" borderId="0" applyNumberFormat="0" applyBorder="0" applyAlignment="0" applyProtection="0"/>
    <xf numFmtId="0" fontId="60" fillId="47" borderId="0" applyNumberFormat="0" applyBorder="0" applyAlignment="0" applyProtection="0"/>
    <xf numFmtId="0" fontId="2" fillId="32" borderId="0" applyNumberFormat="0" applyBorder="0" applyAlignment="0" applyProtection="0"/>
    <xf numFmtId="0" fontId="60" fillId="48" borderId="0" applyNumberFormat="0" applyBorder="0" applyAlignment="0" applyProtection="0"/>
    <xf numFmtId="0" fontId="2" fillId="36" borderId="0" applyNumberFormat="0" applyBorder="0" applyAlignment="0" applyProtection="0"/>
    <xf numFmtId="0" fontId="60" fillId="49" borderId="0" applyNumberFormat="0" applyBorder="0" applyAlignment="0" applyProtection="0"/>
    <xf numFmtId="0" fontId="2" fillId="40" borderId="0" applyNumberFormat="0" applyBorder="0" applyAlignment="0" applyProtection="0"/>
    <xf numFmtId="0" fontId="60" fillId="50" borderId="0" applyNumberFormat="0" applyBorder="0" applyAlignment="0" applyProtection="0"/>
    <xf numFmtId="0" fontId="2" fillId="21" borderId="0" applyNumberFormat="0" applyBorder="0" applyAlignment="0" applyProtection="0"/>
    <xf numFmtId="0" fontId="60" fillId="51" borderId="0" applyNumberFormat="0" applyBorder="0" applyAlignment="0" applyProtection="0"/>
    <xf numFmtId="0" fontId="2" fillId="25" borderId="0" applyNumberFormat="0" applyBorder="0" applyAlignment="0" applyProtection="0"/>
    <xf numFmtId="0" fontId="60" fillId="52" borderId="0" applyNumberFormat="0" applyBorder="0" applyAlignment="0" applyProtection="0"/>
    <xf numFmtId="0" fontId="2" fillId="29" borderId="0" applyNumberFormat="0" applyBorder="0" applyAlignment="0" applyProtection="0"/>
    <xf numFmtId="0" fontId="60" fillId="47" borderId="0" applyNumberFormat="0" applyBorder="0" applyAlignment="0" applyProtection="0"/>
    <xf numFmtId="0" fontId="2" fillId="33" borderId="0" applyNumberFormat="0" applyBorder="0" applyAlignment="0" applyProtection="0"/>
    <xf numFmtId="0" fontId="60" fillId="50" borderId="0" applyNumberFormat="0" applyBorder="0" applyAlignment="0" applyProtection="0"/>
    <xf numFmtId="0" fontId="2" fillId="37" borderId="0" applyNumberFormat="0" applyBorder="0" applyAlignment="0" applyProtection="0"/>
    <xf numFmtId="0" fontId="60" fillId="53" borderId="0" applyNumberFormat="0" applyBorder="0" applyAlignment="0" applyProtection="0"/>
    <xf numFmtId="0" fontId="2" fillId="41" borderId="0" applyNumberFormat="0" applyBorder="0" applyAlignment="0" applyProtection="0"/>
    <xf numFmtId="0" fontId="61" fillId="54" borderId="0" applyNumberFormat="0" applyBorder="0" applyAlignment="0" applyProtection="0"/>
    <xf numFmtId="0" fontId="53" fillId="22" borderId="0" applyNumberFormat="0" applyBorder="0" applyAlignment="0" applyProtection="0"/>
    <xf numFmtId="0" fontId="61" fillId="51" borderId="0" applyNumberFormat="0" applyBorder="0" applyAlignment="0" applyProtection="0"/>
    <xf numFmtId="0" fontId="53" fillId="26" borderId="0" applyNumberFormat="0" applyBorder="0" applyAlignment="0" applyProtection="0"/>
    <xf numFmtId="0" fontId="61" fillId="52" borderId="0" applyNumberFormat="0" applyBorder="0" applyAlignment="0" applyProtection="0"/>
    <xf numFmtId="0" fontId="53" fillId="30" borderId="0" applyNumberFormat="0" applyBorder="0" applyAlignment="0" applyProtection="0"/>
    <xf numFmtId="0" fontId="61" fillId="55" borderId="0" applyNumberFormat="0" applyBorder="0" applyAlignment="0" applyProtection="0"/>
    <xf numFmtId="0" fontId="53" fillId="34" borderId="0" applyNumberFormat="0" applyBorder="0" applyAlignment="0" applyProtection="0"/>
    <xf numFmtId="0" fontId="61" fillId="56" borderId="0" applyNumberFormat="0" applyBorder="0" applyAlignment="0" applyProtection="0"/>
    <xf numFmtId="0" fontId="53" fillId="38" borderId="0" applyNumberFormat="0" applyBorder="0" applyAlignment="0" applyProtection="0"/>
    <xf numFmtId="0" fontId="61" fillId="57" borderId="0" applyNumberFormat="0" applyBorder="0" applyAlignment="0" applyProtection="0"/>
    <xf numFmtId="0" fontId="53" fillId="42"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1" fillId="59" borderId="0" applyNumberFormat="0" applyBorder="0" applyAlignment="0" applyProtection="0"/>
    <xf numFmtId="0" fontId="61" fillId="60" borderId="0" applyNumberFormat="0" applyBorder="0" applyAlignment="0" applyProtection="0"/>
    <xf numFmtId="0" fontId="53" fillId="19" borderId="0" applyNumberFormat="0" applyBorder="0" applyAlignment="0" applyProtection="0"/>
    <xf numFmtId="0" fontId="60" fillId="61" borderId="0" applyNumberFormat="0" applyBorder="0" applyAlignment="0" applyProtection="0"/>
    <xf numFmtId="0" fontId="60" fillId="62" borderId="0" applyNumberFormat="0" applyBorder="0" applyAlignment="0" applyProtection="0"/>
    <xf numFmtId="0" fontId="61" fillId="63" borderId="0" applyNumberFormat="0" applyBorder="0" applyAlignment="0" applyProtection="0"/>
    <xf numFmtId="0" fontId="61" fillId="64" borderId="0" applyNumberFormat="0" applyBorder="0" applyAlignment="0" applyProtection="0"/>
    <xf numFmtId="0" fontId="53" fillId="23" borderId="0" applyNumberFormat="0" applyBorder="0" applyAlignment="0" applyProtection="0"/>
    <xf numFmtId="0" fontId="60" fillId="61" borderId="0" applyNumberFormat="0" applyBorder="0" applyAlignment="0" applyProtection="0"/>
    <xf numFmtId="0" fontId="60" fillId="65" borderId="0" applyNumberFormat="0" applyBorder="0" applyAlignment="0" applyProtection="0"/>
    <xf numFmtId="0" fontId="61" fillId="62" borderId="0" applyNumberFormat="0" applyBorder="0" applyAlignment="0" applyProtection="0"/>
    <xf numFmtId="0" fontId="61" fillId="66" borderId="0" applyNumberFormat="0" applyBorder="0" applyAlignment="0" applyProtection="0"/>
    <xf numFmtId="0" fontId="53" fillId="27" borderId="0" applyNumberFormat="0" applyBorder="0" applyAlignment="0" applyProtection="0"/>
    <xf numFmtId="0" fontId="60" fillId="58" borderId="0" applyNumberFormat="0" applyBorder="0" applyAlignment="0" applyProtection="0"/>
    <xf numFmtId="0" fontId="60" fillId="62" borderId="0" applyNumberFormat="0" applyBorder="0" applyAlignment="0" applyProtection="0"/>
    <xf numFmtId="0" fontId="61" fillId="62" borderId="0" applyNumberFormat="0" applyBorder="0" applyAlignment="0" applyProtection="0"/>
    <xf numFmtId="0" fontId="61" fillId="55" borderId="0" applyNumberFormat="0" applyBorder="0" applyAlignment="0" applyProtection="0"/>
    <xf numFmtId="0" fontId="53" fillId="31" borderId="0" applyNumberFormat="0" applyBorder="0" applyAlignment="0" applyProtection="0"/>
    <xf numFmtId="0" fontId="60" fillId="67" borderId="0" applyNumberFormat="0" applyBorder="0" applyAlignment="0" applyProtection="0"/>
    <xf numFmtId="0" fontId="60" fillId="58" borderId="0" applyNumberFormat="0" applyBorder="0" applyAlignment="0" applyProtection="0"/>
    <xf numFmtId="0" fontId="61" fillId="59" borderId="0" applyNumberFormat="0" applyBorder="0" applyAlignment="0" applyProtection="0"/>
    <xf numFmtId="0" fontId="61" fillId="56" borderId="0" applyNumberFormat="0" applyBorder="0" applyAlignment="0" applyProtection="0"/>
    <xf numFmtId="0" fontId="53" fillId="35" borderId="0" applyNumberFormat="0" applyBorder="0" applyAlignment="0" applyProtection="0"/>
    <xf numFmtId="0" fontId="60" fillId="61" borderId="0" applyNumberFormat="0" applyBorder="0" applyAlignment="0" applyProtection="0"/>
    <xf numFmtId="0" fontId="60" fillId="68" borderId="0" applyNumberFormat="0" applyBorder="0" applyAlignment="0" applyProtection="0"/>
    <xf numFmtId="0" fontId="61" fillId="68" borderId="0" applyNumberFormat="0" applyBorder="0" applyAlignment="0" applyProtection="0"/>
    <xf numFmtId="0" fontId="61" fillId="69" borderId="0" applyNumberFormat="0" applyBorder="0" applyAlignment="0" applyProtection="0"/>
    <xf numFmtId="0" fontId="53" fillId="39" borderId="0" applyNumberFormat="0" applyBorder="0" applyAlignment="0" applyProtection="0"/>
    <xf numFmtId="0" fontId="62" fillId="45" borderId="0" applyNumberFormat="0" applyBorder="0" applyAlignment="0" applyProtection="0"/>
    <xf numFmtId="0" fontId="43" fillId="13" borderId="0" applyNumberFormat="0" applyBorder="0" applyAlignment="0" applyProtection="0"/>
    <xf numFmtId="169" fontId="34" fillId="0" borderId="0" applyNumberFormat="0" applyFont="0" applyFill="0" applyBorder="0" applyAlignment="0"/>
    <xf numFmtId="169" fontId="34" fillId="0" borderId="0" applyNumberFormat="0" applyFont="0" applyFill="0" applyBorder="0" applyAlignment="0"/>
    <xf numFmtId="169" fontId="34" fillId="0" borderId="0" applyNumberFormat="0" applyFont="0" applyFill="0" applyBorder="0" applyAlignment="0">
      <alignment horizontal="center"/>
    </xf>
    <xf numFmtId="169" fontId="34" fillId="0" borderId="0" applyNumberFormat="0" applyFont="0" applyFill="0" applyBorder="0" applyAlignment="0">
      <alignment horizontal="center"/>
    </xf>
    <xf numFmtId="0" fontId="4" fillId="0" borderId="0"/>
    <xf numFmtId="38" fontId="4" fillId="43" borderId="0" applyNumberFormat="0" applyFont="0" applyFill="0" applyBorder="0" applyAlignment="0">
      <alignment horizontal="right"/>
    </xf>
    <xf numFmtId="38" fontId="4" fillId="43" borderId="0" applyNumberFormat="0" applyFont="0" applyFill="0" applyBorder="0" applyAlignment="0">
      <alignment horizontal="right"/>
    </xf>
    <xf numFmtId="0" fontId="4" fillId="0" borderId="0"/>
    <xf numFmtId="0" fontId="63" fillId="0" borderId="0" applyNumberFormat="0" applyFont="0" applyFill="0" applyBorder="0" applyAlignment="0">
      <alignment vertical="top"/>
    </xf>
    <xf numFmtId="0" fontId="64" fillId="70" borderId="0" applyNumberFormat="0" applyFont="0" applyFill="0" applyBorder="0" applyAlignment="0">
      <alignment horizontal="center" vertical="top"/>
    </xf>
    <xf numFmtId="169" fontId="15" fillId="0" borderId="60" applyNumberFormat="0" applyFont="0" applyFill="0" applyBorder="0" applyAlignment="0"/>
    <xf numFmtId="0" fontId="4" fillId="0" borderId="0"/>
    <xf numFmtId="0" fontId="63" fillId="0" borderId="0" applyNumberFormat="0" applyFont="0" applyFill="0" applyBorder="0" applyAlignment="0">
      <alignment wrapText="1"/>
    </xf>
    <xf numFmtId="0" fontId="18" fillId="0" borderId="0" applyNumberFormat="0" applyFont="0" applyFill="0" applyBorder="0" applyAlignment="0">
      <alignment horizontal="left" vertical="top" wrapText="1"/>
    </xf>
    <xf numFmtId="169" fontId="55" fillId="0" borderId="0" applyNumberFormat="0" applyFont="0" applyFill="0" applyBorder="0" applyAlignment="0"/>
    <xf numFmtId="0" fontId="4" fillId="0" borderId="0"/>
    <xf numFmtId="0" fontId="65" fillId="0" borderId="0" applyNumberFormat="0" applyFont="0" applyFill="0" applyBorder="0" applyAlignment="0">
      <alignment vertical="top" wrapText="1"/>
    </xf>
    <xf numFmtId="0" fontId="15" fillId="0" borderId="0" applyNumberFormat="0" applyFont="0" applyFill="0" applyBorder="0" applyAlignment="0">
      <alignment horizontal="left" vertical="top" wrapText="1"/>
    </xf>
    <xf numFmtId="169" fontId="4" fillId="0" borderId="0" applyNumberFormat="0" applyFont="0" applyFill="0" applyBorder="0" applyAlignment="0"/>
    <xf numFmtId="0" fontId="4" fillId="0" borderId="0"/>
    <xf numFmtId="0" fontId="66" fillId="0" borderId="0" applyNumberFormat="0" applyFont="0" applyFill="0" applyBorder="0" applyAlignment="0">
      <alignment vertical="center" wrapText="1"/>
    </xf>
    <xf numFmtId="0" fontId="10" fillId="0" borderId="0" applyNumberFormat="0" applyFont="0" applyFill="0" applyBorder="0" applyAlignment="0">
      <alignment horizontal="left" vertical="center" wrapText="1"/>
    </xf>
    <xf numFmtId="0" fontId="10" fillId="0" borderId="0" applyNumberFormat="0" applyFont="0" applyFill="0" applyBorder="0" applyAlignment="0">
      <alignment horizontal="left" vertical="center" wrapText="1"/>
    </xf>
    <xf numFmtId="169" fontId="12" fillId="0" borderId="0" applyNumberFormat="0" applyFont="0" applyFill="0" applyBorder="0" applyAlignment="0"/>
    <xf numFmtId="0" fontId="4" fillId="0" borderId="0"/>
    <xf numFmtId="0" fontId="19" fillId="0" borderId="0" applyNumberFormat="0" applyFont="0" applyFill="0" applyBorder="0" applyAlignment="0">
      <alignment horizontal="center" vertical="center" wrapText="1"/>
    </xf>
    <xf numFmtId="0" fontId="19" fillId="0" borderId="0" applyNumberFormat="0" applyFont="0" applyFill="0" applyBorder="0" applyAlignment="0">
      <alignment horizontal="center" vertical="center" wrapText="1"/>
    </xf>
    <xf numFmtId="0" fontId="4" fillId="0" borderId="0" applyNumberFormat="0" applyFont="0" applyFill="0" applyBorder="0" applyAlignment="0">
      <alignment horizontal="center" vertical="center" wrapText="1"/>
    </xf>
    <xf numFmtId="0" fontId="4" fillId="0" borderId="0" applyNumberFormat="0" applyFont="0" applyFill="0" applyBorder="0" applyAlignment="0">
      <alignment horizontal="center" vertical="center" wrapText="1"/>
    </xf>
    <xf numFmtId="169" fontId="67" fillId="0" borderId="0" applyNumberFormat="0" applyFont="0" applyFill="0" applyBorder="0" applyAlignment="0"/>
    <xf numFmtId="0" fontId="4" fillId="0" borderId="0"/>
    <xf numFmtId="0" fontId="68" fillId="0" borderId="0" applyNumberFormat="0" applyFont="0" applyFill="0" applyBorder="0" applyAlignment="0">
      <alignment horizontal="center" vertical="center" wrapText="1"/>
    </xf>
    <xf numFmtId="0" fontId="69" fillId="0" borderId="0" applyNumberFormat="0" applyFont="0" applyFill="0" applyBorder="0" applyAlignment="0">
      <alignment horizontal="center" vertical="center" wrapText="1"/>
    </xf>
    <xf numFmtId="169" fontId="70" fillId="0" borderId="0" applyNumberFormat="0" applyFont="0" applyFill="0" applyBorder="0" applyAlignment="0"/>
    <xf numFmtId="0" fontId="71" fillId="0" borderId="0" applyNumberFormat="0" applyFont="0" applyFill="0" applyBorder="0" applyAlignment="0">
      <alignment horizontal="center"/>
    </xf>
    <xf numFmtId="0" fontId="72" fillId="0" borderId="0" applyNumberFormat="0" applyFont="0" applyFill="0" applyBorder="0" applyAlignment="0">
      <alignment horizontal="center" wrapText="1"/>
    </xf>
    <xf numFmtId="0" fontId="67" fillId="0" borderId="0" applyNumberFormat="0" applyFont="0" applyFill="0" applyBorder="0" applyAlignment="0">
      <alignment horizontal="center" wrapText="1"/>
    </xf>
    <xf numFmtId="0" fontId="73" fillId="71" borderId="90" applyNumberFormat="0" applyAlignment="0" applyProtection="0"/>
    <xf numFmtId="0" fontId="47" fillId="16" borderId="84" applyNumberFormat="0" applyAlignment="0" applyProtection="0"/>
    <xf numFmtId="168" fontId="74" fillId="72" borderId="91" applyNumberFormat="0">
      <alignment wrapText="1"/>
      <protection locked="0"/>
    </xf>
    <xf numFmtId="0" fontId="75" fillId="73" borderId="92" applyNumberFormat="0" applyAlignment="0" applyProtection="0"/>
    <xf numFmtId="0" fontId="49" fillId="17" borderId="87" applyNumberFormat="0" applyAlignment="0" applyProtection="0"/>
    <xf numFmtId="43" fontId="60"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60"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40" fontId="5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168" fontId="76" fillId="43" borderId="91" applyNumberFormat="0">
      <protection locked="0"/>
    </xf>
    <xf numFmtId="0" fontId="77" fillId="74" borderId="0" applyNumberFormat="0" applyBorder="0" applyAlignment="0" applyProtection="0"/>
    <xf numFmtId="0" fontId="77" fillId="75" borderId="0" applyNumberFormat="0" applyBorder="0" applyAlignment="0" applyProtection="0"/>
    <xf numFmtId="0" fontId="77" fillId="76" borderId="0" applyNumberFormat="0" applyBorder="0" applyAlignment="0" applyProtection="0"/>
    <xf numFmtId="170" fontId="78" fillId="0" borderId="0">
      <alignment horizontal="center"/>
    </xf>
    <xf numFmtId="0" fontId="79" fillId="77" borderId="1">
      <protection locked="0"/>
    </xf>
    <xf numFmtId="171" fontId="4" fillId="0" borderId="0" applyFont="0" applyFill="0" applyBorder="0" applyAlignment="0" applyProtection="0"/>
    <xf numFmtId="0" fontId="80" fillId="0" borderId="0" applyNumberFormat="0" applyFill="0" applyBorder="0" applyAlignment="0" applyProtection="0"/>
    <xf numFmtId="0" fontId="51" fillId="0" borderId="0" applyNumberFormat="0" applyFill="0" applyBorder="0" applyAlignment="0" applyProtection="0"/>
    <xf numFmtId="0" fontId="81" fillId="46" borderId="0" applyNumberFormat="0" applyBorder="0" applyAlignment="0" applyProtection="0"/>
    <xf numFmtId="0" fontId="42" fillId="12" borderId="0" applyNumberFormat="0" applyBorder="0" applyAlignment="0" applyProtection="0"/>
    <xf numFmtId="0" fontId="82" fillId="0" borderId="93" applyNumberFormat="0" applyFill="0" applyAlignment="0" applyProtection="0"/>
    <xf numFmtId="0" fontId="39" fillId="0" borderId="81" applyNumberFormat="0" applyFill="0" applyAlignment="0" applyProtection="0"/>
    <xf numFmtId="0" fontId="83" fillId="0" borderId="94" applyNumberFormat="0" applyFill="0" applyAlignment="0" applyProtection="0"/>
    <xf numFmtId="0" fontId="40" fillId="0" borderId="82" applyNumberFormat="0" applyFill="0" applyAlignment="0" applyProtection="0"/>
    <xf numFmtId="0" fontId="84" fillId="0" borderId="95" applyNumberFormat="0" applyFill="0" applyAlignment="0" applyProtection="0"/>
    <xf numFmtId="0" fontId="41" fillId="0" borderId="83" applyNumberFormat="0" applyFill="0" applyAlignment="0" applyProtection="0"/>
    <xf numFmtId="0" fontId="84" fillId="0" borderId="0" applyNumberFormat="0" applyFill="0" applyBorder="0" applyAlignment="0" applyProtection="0"/>
    <xf numFmtId="0" fontId="41" fillId="0" borderId="0" applyNumberFormat="0" applyFill="0" applyBorder="0" applyAlignment="0" applyProtection="0"/>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49" borderId="90" applyNumberFormat="0" applyAlignment="0" applyProtection="0"/>
    <xf numFmtId="0" fontId="45" fillId="15" borderId="84" applyNumberFormat="0" applyAlignment="0" applyProtection="0"/>
    <xf numFmtId="172" fontId="87" fillId="0" borderId="0"/>
    <xf numFmtId="38" fontId="88" fillId="0" borderId="0"/>
    <xf numFmtId="38" fontId="89" fillId="0" borderId="0"/>
    <xf numFmtId="38" fontId="90" fillId="0" borderId="0"/>
    <xf numFmtId="38" fontId="91" fillId="0" borderId="0"/>
    <xf numFmtId="0" fontId="5" fillId="0" borderId="0"/>
    <xf numFmtId="0" fontId="5" fillId="0" borderId="0"/>
    <xf numFmtId="0" fontId="92" fillId="0" borderId="96" applyNumberFormat="0" applyFill="0" applyAlignment="0" applyProtection="0"/>
    <xf numFmtId="0" fontId="48" fillId="0" borderId="86" applyNumberFormat="0" applyFill="0" applyAlignment="0" applyProtection="0"/>
    <xf numFmtId="173" fontId="4" fillId="0" borderId="0" applyFont="0"/>
    <xf numFmtId="0" fontId="93" fillId="78" borderId="0" applyNumberFormat="0" applyBorder="0" applyAlignment="0" applyProtection="0"/>
    <xf numFmtId="0" fontId="44" fillId="14" borderId="0" applyNumberFormat="0" applyBorder="0" applyAlignment="0" applyProtection="0"/>
    <xf numFmtId="174" fontId="9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168" fontId="4" fillId="0" borderId="0"/>
    <xf numFmtId="0" fontId="95" fillId="0" borderId="0"/>
    <xf numFmtId="0" fontId="4" fillId="0" borderId="0"/>
    <xf numFmtId="0" fontId="4" fillId="0" borderId="0"/>
    <xf numFmtId="0" fontId="4" fillId="0" borderId="0"/>
    <xf numFmtId="0" fontId="13" fillId="0" borderId="0"/>
    <xf numFmtId="0" fontId="60" fillId="0" borderId="0"/>
    <xf numFmtId="0" fontId="95" fillId="0" borderId="0"/>
    <xf numFmtId="0" fontId="95" fillId="0" borderId="0"/>
    <xf numFmtId="0" fontId="95" fillId="0" borderId="0"/>
    <xf numFmtId="0" fontId="95" fillId="0" borderId="0"/>
    <xf numFmtId="0" fontId="60" fillId="0" borderId="0"/>
    <xf numFmtId="0" fontId="95" fillId="0" borderId="0"/>
    <xf numFmtId="0" fontId="95" fillId="0" borderId="0"/>
    <xf numFmtId="0" fontId="95" fillId="0" borderId="0"/>
    <xf numFmtId="0" fontId="60" fillId="0" borderId="0"/>
    <xf numFmtId="0" fontId="4" fillId="0" borderId="0"/>
    <xf numFmtId="0" fontId="4" fillId="0" borderId="0"/>
    <xf numFmtId="0" fontId="59" fillId="0" borderId="0"/>
    <xf numFmtId="0" fontId="4" fillId="0" borderId="0"/>
    <xf numFmtId="0" fontId="4" fillId="0" borderId="0"/>
    <xf numFmtId="0" fontId="54" fillId="0" borderId="0"/>
    <xf numFmtId="0" fontId="54" fillId="0" borderId="0"/>
    <xf numFmtId="0" fontId="60" fillId="0" borderId="0"/>
    <xf numFmtId="0" fontId="4" fillId="0" borderId="0"/>
    <xf numFmtId="0" fontId="95" fillId="0" borderId="0"/>
    <xf numFmtId="0" fontId="4" fillId="0" borderId="0"/>
    <xf numFmtId="0" fontId="4" fillId="0" borderId="0"/>
    <xf numFmtId="0" fontId="4" fillId="0" borderId="0"/>
    <xf numFmtId="175" fontId="4" fillId="0" borderId="0"/>
    <xf numFmtId="0" fontId="60" fillId="79" borderId="97" applyNumberFormat="0" applyFont="0" applyAlignment="0" applyProtection="0"/>
    <xf numFmtId="0" fontId="60" fillId="79" borderId="97" applyNumberFormat="0" applyFont="0" applyAlignment="0" applyProtection="0"/>
    <xf numFmtId="0" fontId="2" fillId="18" borderId="88" applyNumberFormat="0" applyFont="0" applyAlignment="0" applyProtection="0"/>
    <xf numFmtId="176" fontId="96" fillId="0" borderId="0"/>
    <xf numFmtId="0" fontId="97" fillId="71" borderId="98" applyNumberFormat="0" applyAlignment="0" applyProtection="0"/>
    <xf numFmtId="0" fontId="46" fillId="16" borderId="85" applyNumberFormat="0" applyAlignment="0" applyProtection="0"/>
    <xf numFmtId="0" fontId="2" fillId="0" borderId="0"/>
    <xf numFmtId="9" fontId="13" fillId="0" borderId="0" applyFont="0" applyFill="0" applyBorder="0" applyAlignment="0" applyProtection="0"/>
    <xf numFmtId="9" fontId="60" fillId="0" borderId="0" applyFont="0" applyFill="0" applyBorder="0" applyAlignment="0" applyProtection="0"/>
    <xf numFmtId="9" fontId="13" fillId="0" borderId="0" applyFont="0" applyFill="0" applyBorder="0" applyAlignment="0" applyProtection="0"/>
    <xf numFmtId="9" fontId="98" fillId="0" borderId="0" applyFont="0" applyFill="0" applyBorder="0" applyAlignment="0" applyProtection="0"/>
    <xf numFmtId="0" fontId="99" fillId="0" borderId="0">
      <alignment horizontal="left"/>
    </xf>
    <xf numFmtId="168" fontId="76" fillId="6" borderId="0" applyNumberFormat="0"/>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100" fillId="0" borderId="18">
      <alignment horizontal="center"/>
    </xf>
    <xf numFmtId="3" fontId="54" fillId="0" borderId="0" applyFont="0" applyFill="0" applyBorder="0" applyAlignment="0" applyProtection="0"/>
    <xf numFmtId="0" fontId="54" fillId="80" borderId="0" applyNumberFormat="0" applyFont="0" applyBorder="0" applyAlignment="0" applyProtection="0"/>
    <xf numFmtId="177" fontId="69" fillId="0" borderId="0" applyNumberFormat="0">
      <alignment horizontal="right"/>
    </xf>
    <xf numFmtId="38" fontId="69" fillId="0" borderId="0" applyNumberFormat="0">
      <alignment horizontal="right"/>
    </xf>
    <xf numFmtId="177" fontId="69" fillId="0" borderId="0" applyNumberFormat="0">
      <alignment horizontal="right"/>
    </xf>
    <xf numFmtId="0" fontId="64" fillId="0" borderId="0">
      <alignment horizontal="left" indent="1"/>
    </xf>
    <xf numFmtId="177" fontId="101" fillId="0" borderId="0" applyNumberFormat="0">
      <alignment horizontal="right"/>
    </xf>
    <xf numFmtId="177" fontId="55" fillId="0" borderId="0" applyNumberFormat="0" applyAlignment="0">
      <alignment horizontal="left"/>
    </xf>
    <xf numFmtId="0" fontId="102" fillId="0" borderId="0"/>
    <xf numFmtId="0" fontId="101" fillId="0" borderId="0">
      <alignment horizontal="left"/>
    </xf>
    <xf numFmtId="177" fontId="64" fillId="5" borderId="0" applyNumberFormat="0">
      <alignment horizontal="right"/>
    </xf>
    <xf numFmtId="177" fontId="64" fillId="81" borderId="0" applyNumberFormat="0" applyBorder="0" applyAlignment="0"/>
    <xf numFmtId="0" fontId="102" fillId="0" borderId="0">
      <alignment horizontal="left"/>
    </xf>
    <xf numFmtId="0" fontId="33" fillId="5" borderId="0">
      <alignment horizontal="left" indent="1"/>
    </xf>
    <xf numFmtId="38" fontId="4" fillId="0" borderId="0" applyNumberFormat="0" applyFont="0" applyFill="0" applyBorder="0" applyAlignment="0">
      <alignment horizontal="right"/>
    </xf>
    <xf numFmtId="38" fontId="4" fillId="0" borderId="0" applyNumberFormat="0" applyFont="0" applyFill="0" applyBorder="0" applyAlignment="0">
      <alignment horizontal="right"/>
    </xf>
    <xf numFmtId="0" fontId="4" fillId="0" borderId="0" applyNumberFormat="0" applyFont="0" applyFill="0" applyBorder="0" applyAlignment="0"/>
    <xf numFmtId="0" fontId="4" fillId="0" borderId="0" applyNumberFormat="0" applyFont="0" applyFill="0" applyBorder="0" applyAlignment="0"/>
    <xf numFmtId="0" fontId="65" fillId="0" borderId="0" applyNumberFormat="0" applyFont="0" applyFill="0" applyBorder="0" applyAlignment="0">
      <alignment horizontal="left" indent="2"/>
    </xf>
    <xf numFmtId="0" fontId="33" fillId="0" borderId="0" applyNumberFormat="0" applyFont="0" applyFill="0" applyBorder="0" applyAlignment="0">
      <alignment horizontal="left" indent="2"/>
    </xf>
    <xf numFmtId="38" fontId="4" fillId="0" borderId="0" applyNumberFormat="0" applyFont="0" applyFill="0" applyBorder="0" applyAlignment="0"/>
    <xf numFmtId="38" fontId="4" fillId="0" borderId="0" applyNumberFormat="0" applyFont="0" applyFill="0" applyBorder="0" applyAlignment="0"/>
    <xf numFmtId="0" fontId="4" fillId="0" borderId="0" applyNumberFormat="0" applyFont="0" applyFill="0" applyBorder="0" applyAlignment="0"/>
    <xf numFmtId="0" fontId="4" fillId="0" borderId="0" applyNumberFormat="0" applyFont="0" applyFill="0" applyBorder="0" applyAlignment="0"/>
    <xf numFmtId="0" fontId="103" fillId="0" borderId="0" applyNumberFormat="0" applyFont="0" applyFill="0" applyBorder="0" applyAlignment="0">
      <alignment horizontal="left" indent="3"/>
    </xf>
    <xf numFmtId="0" fontId="64" fillId="0" borderId="0" applyNumberFormat="0" applyFont="0" applyFill="0" applyBorder="0" applyAlignment="0">
      <alignment horizontal="left" indent="3"/>
    </xf>
    <xf numFmtId="178" fontId="12" fillId="0" borderId="0" applyNumberFormat="0" applyFont="0" applyFill="0" applyBorder="0" applyAlignment="0"/>
    <xf numFmtId="0" fontId="4" fillId="0" borderId="0" applyNumberFormat="0" applyFont="0" applyFill="0" applyBorder="0" applyAlignment="0"/>
    <xf numFmtId="0" fontId="19" fillId="0" borderId="0" applyNumberFormat="0" applyFont="0" applyFill="0" applyBorder="0" applyAlignment="0">
      <alignment horizontal="left" indent="4"/>
    </xf>
    <xf numFmtId="0" fontId="19" fillId="0" borderId="0" applyNumberFormat="0" applyFont="0" applyFill="0" applyBorder="0" applyAlignment="0">
      <alignment horizontal="left" indent="4"/>
    </xf>
    <xf numFmtId="0" fontId="4" fillId="0" borderId="0" applyNumberFormat="0" applyFont="0" applyFill="0" applyBorder="0" applyAlignment="0">
      <alignment horizontal="left" indent="4"/>
    </xf>
    <xf numFmtId="0" fontId="4" fillId="0" borderId="0" applyNumberFormat="0" applyFont="0" applyFill="0" applyBorder="0" applyAlignment="0">
      <alignment horizontal="left" indent="4"/>
    </xf>
    <xf numFmtId="178" fontId="67" fillId="0" borderId="0" applyNumberFormat="0" applyFont="0" applyFill="0" applyBorder="0" applyAlignment="0"/>
    <xf numFmtId="0" fontId="4" fillId="0" borderId="0" applyNumberFormat="0" applyFont="0" applyFill="0" applyBorder="0" applyAlignment="0"/>
    <xf numFmtId="0" fontId="68" fillId="0" borderId="0" applyNumberFormat="0" applyFont="0" applyFill="0" applyBorder="0" applyAlignment="0">
      <alignment horizontal="left" indent="5"/>
    </xf>
    <xf numFmtId="0" fontId="69" fillId="0" borderId="0" applyNumberFormat="0" applyFont="0" applyFill="0" applyBorder="0" applyAlignment="0">
      <alignment horizontal="left" indent="5"/>
    </xf>
    <xf numFmtId="178" fontId="70" fillId="0" borderId="0" applyNumberFormat="0" applyFont="0" applyFill="0" applyBorder="0" applyAlignment="0"/>
    <xf numFmtId="0" fontId="4" fillId="0" borderId="0" applyNumberFormat="0" applyFont="0" applyFill="0" applyBorder="0" applyAlignment="0"/>
    <xf numFmtId="0" fontId="4" fillId="0" borderId="0"/>
    <xf numFmtId="0" fontId="67" fillId="0" borderId="0" applyNumberFormat="0" applyFont="0" applyFill="0" applyBorder="0" applyAlignment="0">
      <alignment horizontal="left" indent="6"/>
    </xf>
    <xf numFmtId="4" fontId="104" fillId="43" borderId="99" applyNumberFormat="0" applyProtection="0">
      <alignment horizontal="left" vertical="center" indent="1"/>
    </xf>
    <xf numFmtId="0" fontId="105" fillId="0" borderId="0" applyNumberFormat="0" applyFill="0" applyBorder="0" applyAlignment="0" applyProtection="0"/>
    <xf numFmtId="0" fontId="106" fillId="6" borderId="100" applyNumberFormat="0" applyAlignment="0"/>
    <xf numFmtId="0" fontId="106" fillId="82" borderId="0" applyNumberFormat="0" applyFont="0"/>
    <xf numFmtId="0" fontId="107" fillId="83" borderId="101" applyNumberFormat="0"/>
    <xf numFmtId="0" fontId="108" fillId="83" borderId="102" applyNumberFormat="0" applyAlignment="0"/>
    <xf numFmtId="0" fontId="109" fillId="82" borderId="0"/>
    <xf numFmtId="0" fontId="4" fillId="84" borderId="0"/>
    <xf numFmtId="179" fontId="106" fillId="6" borderId="100" applyFont="0" applyFill="0" applyProtection="0"/>
    <xf numFmtId="0" fontId="110" fillId="85" borderId="0"/>
    <xf numFmtId="179" fontId="111" fillId="6" borderId="59" applyAlignment="0"/>
    <xf numFmtId="0" fontId="112" fillId="86" borderId="0"/>
    <xf numFmtId="0" fontId="113" fillId="0" borderId="62" applyNumberFormat="0" applyFont="0" applyFill="0" applyBorder="0" applyAlignment="0"/>
    <xf numFmtId="0" fontId="114" fillId="0" borderId="0">
      <alignment horizontal="justify" wrapText="1"/>
    </xf>
    <xf numFmtId="0" fontId="57" fillId="0" borderId="0"/>
    <xf numFmtId="0" fontId="115" fillId="0" borderId="0" applyNumberFormat="0" applyFill="0" applyBorder="0" applyAlignment="0" applyProtection="0"/>
    <xf numFmtId="0" fontId="38" fillId="0" borderId="0" applyNumberFormat="0" applyFill="0" applyBorder="0" applyAlignment="0" applyProtection="0"/>
    <xf numFmtId="0" fontId="77" fillId="0" borderId="103" applyNumberFormat="0" applyFill="0" applyAlignment="0" applyProtection="0"/>
    <xf numFmtId="0" fontId="52" fillId="0" borderId="89" applyNumberFormat="0" applyFill="0" applyAlignment="0" applyProtection="0"/>
    <xf numFmtId="0" fontId="116" fillId="77" borderId="1">
      <protection locked="0"/>
    </xf>
    <xf numFmtId="0" fontId="117" fillId="0" borderId="0" applyNumberFormat="0" applyFill="0" applyBorder="0" applyAlignment="0" applyProtection="0"/>
    <xf numFmtId="0" fontId="50" fillId="0" borderId="0" applyNumberFormat="0" applyFill="0" applyBorder="0" applyAlignment="0" applyProtection="0"/>
    <xf numFmtId="181" fontId="54" fillId="0" borderId="0" applyFont="0" applyFill="0" applyBorder="0" applyAlignment="0" applyProtection="0"/>
    <xf numFmtId="0" fontId="133" fillId="0" borderId="0" applyNumberFormat="0" applyFill="0" applyBorder="0" applyAlignment="0" applyProtection="0"/>
    <xf numFmtId="0" fontId="104" fillId="0" borderId="103" applyNumberFormat="0" applyFill="0" applyAlignment="0" applyProtection="0"/>
    <xf numFmtId="0" fontId="118" fillId="0" borderId="0"/>
    <xf numFmtId="9" fontId="54" fillId="0" borderId="0" applyFont="0" applyFill="0" applyBorder="0" applyAlignment="0" applyProtection="0"/>
    <xf numFmtId="0" fontId="132" fillId="71" borderId="98" applyNumberFormat="0" applyAlignment="0" applyProtection="0"/>
    <xf numFmtId="0" fontId="4" fillId="79" borderId="97" applyNumberFormat="0" applyFont="0" applyAlignment="0" applyProtection="0"/>
    <xf numFmtId="0" fontId="120" fillId="66" borderId="0" applyNumberFormat="0" applyBorder="0" applyAlignment="0" applyProtection="0"/>
    <xf numFmtId="0" fontId="120" fillId="55" borderId="0" applyNumberFormat="0" applyBorder="0" applyAlignment="0" applyProtection="0"/>
    <xf numFmtId="0" fontId="120" fillId="56" borderId="0" applyNumberFormat="0" applyBorder="0" applyAlignment="0" applyProtection="0"/>
    <xf numFmtId="0" fontId="131" fillId="78" borderId="0" applyNumberFormat="0" applyBorder="0" applyAlignment="0" applyProtection="0"/>
    <xf numFmtId="0" fontId="130" fillId="0" borderId="96" applyNumberFormat="0" applyFill="0" applyAlignment="0" applyProtection="0"/>
    <xf numFmtId="0" fontId="129" fillId="49" borderId="90" applyNumberFormat="0" applyAlignment="0" applyProtection="0"/>
    <xf numFmtId="0" fontId="128" fillId="0" borderId="0" applyNumberFormat="0" applyFill="0" applyBorder="0" applyAlignment="0" applyProtection="0"/>
    <xf numFmtId="0" fontId="128" fillId="0" borderId="95" applyNumberFormat="0" applyFill="0" applyAlignment="0" applyProtection="0"/>
    <xf numFmtId="0" fontId="127" fillId="0" borderId="94" applyNumberFormat="0" applyFill="0" applyAlignment="0" applyProtection="0"/>
    <xf numFmtId="0" fontId="126" fillId="0" borderId="93" applyNumberFormat="0" applyFill="0" applyAlignment="0" applyProtection="0"/>
    <xf numFmtId="0" fontId="125" fillId="46" borderId="0" applyNumberFormat="0" applyBorder="0" applyAlignment="0" applyProtection="0"/>
    <xf numFmtId="0" fontId="124" fillId="0" borderId="0" applyNumberFormat="0" applyFill="0" applyBorder="0" applyAlignment="0" applyProtection="0"/>
    <xf numFmtId="0" fontId="123" fillId="73" borderId="92" applyNumberFormat="0" applyAlignment="0" applyProtection="0"/>
    <xf numFmtId="0" fontId="122" fillId="71" borderId="90" applyNumberFormat="0" applyAlignment="0" applyProtection="0"/>
    <xf numFmtId="0" fontId="121" fillId="45" borderId="0" applyNumberFormat="0" applyBorder="0" applyAlignment="0" applyProtection="0"/>
    <xf numFmtId="0" fontId="120" fillId="69"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7"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52" borderId="0" applyNumberFormat="0" applyBorder="0" applyAlignment="0" applyProtection="0"/>
    <xf numFmtId="0" fontId="120" fillId="51" borderId="0" applyNumberFormat="0" applyBorder="0" applyAlignment="0" applyProtection="0"/>
    <xf numFmtId="0" fontId="120" fillId="54" borderId="0" applyNumberFormat="0" applyBorder="0" applyAlignment="0" applyProtection="0"/>
    <xf numFmtId="0" fontId="119" fillId="53" borderId="0" applyNumberFormat="0" applyBorder="0" applyAlignment="0" applyProtection="0"/>
    <xf numFmtId="0" fontId="119" fillId="50" borderId="0" applyNumberFormat="0" applyBorder="0" applyAlignment="0" applyProtection="0"/>
    <xf numFmtId="0" fontId="119" fillId="47" borderId="0" applyNumberFormat="0" applyBorder="0" applyAlignment="0" applyProtection="0"/>
    <xf numFmtId="0" fontId="119" fillId="52" borderId="0" applyNumberFormat="0" applyBorder="0" applyAlignment="0" applyProtection="0"/>
    <xf numFmtId="0" fontId="119" fillId="51" borderId="0" applyNumberFormat="0" applyBorder="0" applyAlignment="0" applyProtection="0"/>
    <xf numFmtId="0" fontId="118" fillId="0" borderId="0"/>
    <xf numFmtId="0" fontId="2" fillId="0" borderId="0"/>
    <xf numFmtId="0" fontId="2" fillId="0" borderId="0"/>
    <xf numFmtId="0" fontId="119" fillId="50" borderId="0" applyNumberFormat="0" applyBorder="0" applyAlignment="0" applyProtection="0"/>
    <xf numFmtId="0" fontId="60" fillId="0" borderId="0"/>
    <xf numFmtId="0" fontId="2" fillId="0" borderId="0"/>
    <xf numFmtId="0" fontId="119" fillId="46" borderId="0" applyNumberFormat="0" applyBorder="0" applyAlignment="0" applyProtection="0"/>
    <xf numFmtId="0" fontId="119" fillId="48" borderId="0" applyNumberFormat="0" applyBorder="0" applyAlignment="0" applyProtection="0"/>
    <xf numFmtId="0" fontId="4" fillId="0" borderId="0"/>
    <xf numFmtId="0" fontId="119" fillId="47" borderId="0" applyNumberFormat="0" applyBorder="0" applyAlignment="0" applyProtection="0"/>
    <xf numFmtId="0" fontId="119" fillId="45" borderId="0" applyNumberFormat="0" applyBorder="0" applyAlignment="0" applyProtection="0"/>
    <xf numFmtId="0" fontId="119" fillId="44" borderId="0" applyNumberFormat="0" applyBorder="0" applyAlignment="0" applyProtection="0"/>
    <xf numFmtId="0" fontId="119" fillId="49" borderId="0" applyNumberFormat="0" applyBorder="0" applyAlignment="0" applyProtection="0"/>
    <xf numFmtId="0" fontId="2" fillId="0" borderId="0"/>
    <xf numFmtId="0" fontId="120" fillId="60" borderId="0" applyNumberFormat="0" applyBorder="0" applyAlignment="0" applyProtection="0"/>
    <xf numFmtId="0" fontId="120" fillId="64" borderId="0" applyNumberFormat="0" applyBorder="0" applyAlignment="0" applyProtection="0"/>
    <xf numFmtId="0" fontId="120" fillId="66" borderId="0" applyNumberFormat="0" applyBorder="0" applyAlignment="0" applyProtection="0"/>
    <xf numFmtId="0" fontId="120" fillId="55" borderId="0" applyNumberFormat="0" applyBorder="0" applyAlignment="0" applyProtection="0"/>
    <xf numFmtId="0" fontId="120" fillId="56" borderId="0" applyNumberFormat="0" applyBorder="0" applyAlignment="0" applyProtection="0"/>
    <xf numFmtId="0" fontId="120" fillId="60" borderId="0" applyNumberFormat="0" applyBorder="0" applyAlignment="0" applyProtection="0"/>
    <xf numFmtId="0" fontId="120" fillId="64" borderId="0" applyNumberFormat="0" applyBorder="0" applyAlignment="0" applyProtection="0"/>
    <xf numFmtId="0" fontId="120" fillId="66" borderId="0" applyNumberFormat="0" applyBorder="0" applyAlignment="0" applyProtection="0"/>
    <xf numFmtId="0" fontId="120" fillId="55" borderId="0" applyNumberFormat="0" applyBorder="0" applyAlignment="0" applyProtection="0"/>
    <xf numFmtId="0" fontId="120" fillId="56" borderId="0" applyNumberFormat="0" applyBorder="0" applyAlignment="0" applyProtection="0"/>
    <xf numFmtId="0" fontId="120" fillId="60" borderId="0" applyNumberFormat="0" applyBorder="0" applyAlignment="0" applyProtection="0"/>
    <xf numFmtId="0" fontId="120" fillId="64" borderId="0" applyNumberFormat="0" applyBorder="0" applyAlignment="0" applyProtection="0"/>
    <xf numFmtId="0" fontId="120" fillId="66" borderId="0" applyNumberFormat="0" applyBorder="0" applyAlignment="0" applyProtection="0"/>
    <xf numFmtId="0" fontId="120" fillId="55" borderId="0" applyNumberFormat="0" applyBorder="0" applyAlignment="0" applyProtection="0"/>
    <xf numFmtId="0" fontId="120" fillId="56" borderId="0" applyNumberFormat="0" applyBorder="0" applyAlignment="0" applyProtection="0"/>
    <xf numFmtId="0" fontId="120" fillId="60" borderId="0" applyNumberFormat="0" applyBorder="0" applyAlignment="0" applyProtection="0"/>
    <xf numFmtId="0" fontId="120" fillId="64" borderId="0" applyNumberFormat="0" applyBorder="0" applyAlignment="0" applyProtection="0"/>
    <xf numFmtId="0" fontId="120" fillId="66" borderId="0" applyNumberFormat="0" applyBorder="0" applyAlignment="0" applyProtection="0"/>
    <xf numFmtId="0" fontId="120" fillId="55" borderId="0" applyNumberFormat="0" applyBorder="0" applyAlignment="0" applyProtection="0"/>
    <xf numFmtId="0" fontId="120" fillId="56"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69"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18" fillId="0" borderId="0"/>
    <xf numFmtId="0" fontId="120" fillId="56"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18" fillId="0" borderId="0"/>
    <xf numFmtId="0" fontId="120" fillId="69"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18" fillId="0" borderId="0"/>
    <xf numFmtId="0" fontId="120" fillId="69"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18" fillId="0" borderId="0"/>
    <xf numFmtId="0" fontId="120" fillId="69"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18" fillId="0" borderId="0"/>
    <xf numFmtId="0" fontId="120" fillId="69"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18" fillId="0" borderId="0"/>
    <xf numFmtId="0" fontId="120" fillId="69"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18" fillId="0" borderId="0"/>
    <xf numFmtId="0" fontId="120" fillId="69"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20" fillId="66" borderId="0" applyNumberFormat="0" applyBorder="0" applyAlignment="0" applyProtection="0"/>
    <xf numFmtId="0" fontId="120" fillId="55" borderId="0" applyNumberFormat="0" applyBorder="0" applyAlignment="0" applyProtection="0"/>
    <xf numFmtId="0" fontId="120" fillId="56" borderId="0" applyNumberFormat="0" applyBorder="0" applyAlignment="0" applyProtection="0"/>
    <xf numFmtId="0" fontId="120" fillId="60" borderId="0" applyNumberFormat="0" applyBorder="0" applyAlignment="0" applyProtection="0"/>
    <xf numFmtId="0" fontId="120" fillId="64" borderId="0" applyNumberFormat="0" applyBorder="0" applyAlignment="0" applyProtection="0"/>
    <xf numFmtId="0" fontId="120" fillId="66" borderId="0" applyNumberFormat="0" applyBorder="0" applyAlignment="0" applyProtection="0"/>
    <xf numFmtId="0" fontId="120" fillId="55" borderId="0" applyNumberFormat="0" applyBorder="0" applyAlignment="0" applyProtection="0"/>
    <xf numFmtId="0" fontId="120" fillId="56"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69"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0" borderId="0" applyNumberFormat="0" applyBorder="0" applyAlignment="0" applyProtection="0"/>
    <xf numFmtId="0" fontId="120" fillId="64" borderId="0" applyNumberFormat="0" applyBorder="0" applyAlignment="0" applyProtection="0"/>
    <xf numFmtId="0" fontId="120" fillId="66" borderId="0" applyNumberFormat="0" applyBorder="0" applyAlignment="0" applyProtection="0"/>
    <xf numFmtId="0" fontId="120" fillId="55" borderId="0" applyNumberFormat="0" applyBorder="0" applyAlignment="0" applyProtection="0"/>
    <xf numFmtId="0" fontId="120" fillId="56" borderId="0" applyNumberFormat="0" applyBorder="0" applyAlignment="0" applyProtection="0"/>
    <xf numFmtId="0" fontId="120" fillId="69"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5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20" fillId="56" borderId="0" applyNumberFormat="0" applyBorder="0" applyAlignment="0" applyProtection="0"/>
    <xf numFmtId="0" fontId="120" fillId="55" borderId="0" applyNumberFormat="0" applyBorder="0" applyAlignment="0" applyProtection="0"/>
    <xf numFmtId="0" fontId="120" fillId="66"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18" fillId="0" borderId="0"/>
    <xf numFmtId="0" fontId="120" fillId="69" borderId="0" applyNumberFormat="0" applyBorder="0" applyAlignment="0" applyProtection="0"/>
    <xf numFmtId="0" fontId="120" fillId="64" borderId="0" applyNumberFormat="0" applyBorder="0" applyAlignment="0" applyProtection="0"/>
    <xf numFmtId="0" fontId="120" fillId="60" borderId="0" applyNumberFormat="0" applyBorder="0" applyAlignment="0" applyProtection="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4" fillId="0" borderId="0"/>
    <xf numFmtId="0" fontId="54" fillId="0" borderId="0"/>
    <xf numFmtId="0" fontId="120" fillId="60" borderId="0" applyNumberFormat="0" applyBorder="0" applyAlignment="0" applyProtection="0"/>
    <xf numFmtId="0" fontId="120" fillId="64" borderId="0" applyNumberFormat="0" applyBorder="0" applyAlignment="0" applyProtection="0"/>
    <xf numFmtId="0" fontId="120" fillId="66" borderId="0" applyNumberFormat="0" applyBorder="0" applyAlignment="0" applyProtection="0"/>
    <xf numFmtId="0" fontId="120" fillId="55" borderId="0" applyNumberFormat="0" applyBorder="0" applyAlignment="0" applyProtection="0"/>
    <xf numFmtId="0" fontId="120" fillId="56" borderId="0" applyNumberFormat="0" applyBorder="0" applyAlignment="0" applyProtection="0"/>
    <xf numFmtId="0" fontId="120" fillId="69" borderId="0" applyNumberFormat="0" applyBorder="0" applyAlignment="0" applyProtection="0"/>
    <xf numFmtId="43" fontId="141" fillId="0" borderId="0" applyFont="0" applyFill="0" applyBorder="0" applyAlignment="0" applyProtection="0"/>
  </cellStyleXfs>
  <cellXfs count="1320">
    <xf numFmtId="0" fontId="0" fillId="0" borderId="0" xfId="0"/>
    <xf numFmtId="164" fontId="13" fillId="0" borderId="0" xfId="0" applyNumberFormat="1" applyFont="1" applyAlignment="1">
      <alignment horizontal="center" vertical="top"/>
    </xf>
    <xf numFmtId="0" fontId="13" fillId="0" borderId="0" xfId="0" applyFont="1" applyAlignment="1">
      <alignment vertical="top" wrapText="1"/>
    </xf>
    <xf numFmtId="0" fontId="14" fillId="0" borderId="0" xfId="0" applyFont="1"/>
    <xf numFmtId="0" fontId="13" fillId="0" borderId="0" xfId="0" applyFont="1" applyAlignment="1">
      <alignment vertical="top"/>
    </xf>
    <xf numFmtId="0" fontId="17" fillId="0" borderId="1" xfId="0" applyFont="1" applyBorder="1" applyAlignment="1">
      <alignment vertical="top" wrapText="1"/>
    </xf>
    <xf numFmtId="0" fontId="0" fillId="0" borderId="1" xfId="0" applyBorder="1"/>
    <xf numFmtId="0" fontId="0" fillId="0" borderId="1" xfId="0" applyBorder="1" applyAlignment="1">
      <alignment horizontal="center"/>
    </xf>
    <xf numFmtId="49" fontId="4" fillId="0" borderId="0" xfId="0" applyNumberFormat="1" applyFont="1" applyAlignment="1">
      <alignment horizontal="center"/>
    </xf>
    <xf numFmtId="0" fontId="4" fillId="0" borderId="0" xfId="0" applyFont="1"/>
    <xf numFmtId="0" fontId="4" fillId="0" borderId="0" xfId="0" applyFont="1" applyAlignment="1">
      <alignment horizontal="center"/>
    </xf>
    <xf numFmtId="0" fontId="18" fillId="0" borderId="0" xfId="0" applyFont="1"/>
    <xf numFmtId="0" fontId="0" fillId="3" borderId="1" xfId="0" applyFill="1" applyBorder="1"/>
    <xf numFmtId="0" fontId="11" fillId="0" borderId="0" xfId="4" applyFont="1" applyAlignment="1">
      <alignment horizontal="center" vertical="center"/>
    </xf>
    <xf numFmtId="0" fontId="21" fillId="0" borderId="0" xfId="4" applyFont="1" applyAlignment="1">
      <alignment vertical="center"/>
    </xf>
    <xf numFmtId="166" fontId="21" fillId="0" borderId="0" xfId="4" applyNumberFormat="1" applyFont="1" applyAlignment="1">
      <alignment horizontal="right" vertical="center"/>
    </xf>
    <xf numFmtId="166" fontId="21" fillId="0" borderId="0" xfId="4" applyNumberFormat="1" applyFont="1" applyAlignment="1">
      <alignment vertical="center"/>
    </xf>
    <xf numFmtId="0" fontId="21" fillId="0" borderId="48" xfId="4" applyFont="1" applyBorder="1" applyAlignment="1">
      <alignment horizontal="center" vertical="center"/>
    </xf>
    <xf numFmtId="0" fontId="21" fillId="0" borderId="4" xfId="4" applyFont="1" applyBorder="1" applyAlignment="1">
      <alignment horizontal="center" vertical="center"/>
    </xf>
    <xf numFmtId="0" fontId="21" fillId="0" borderId="61" xfId="4" applyFont="1" applyBorder="1" applyAlignment="1">
      <alignment horizontal="center" vertical="center" wrapText="1"/>
    </xf>
    <xf numFmtId="166" fontId="22" fillId="0" borderId="12" xfId="4" applyNumberFormat="1" applyFont="1" applyBorder="1" applyAlignment="1">
      <alignment horizontal="center" vertical="center"/>
    </xf>
    <xf numFmtId="166" fontId="21" fillId="0" borderId="16" xfId="4" applyNumberFormat="1" applyFont="1" applyBorder="1" applyAlignment="1">
      <alignment horizontal="center" vertical="center" wrapText="1"/>
    </xf>
    <xf numFmtId="0" fontId="21" fillId="0" borderId="17" xfId="4" applyFont="1" applyBorder="1" applyAlignment="1">
      <alignment horizontal="center" vertical="center" wrapText="1"/>
    </xf>
    <xf numFmtId="0" fontId="21" fillId="0" borderId="62" xfId="4" applyFont="1" applyBorder="1" applyAlignment="1">
      <alignment vertical="center"/>
    </xf>
    <xf numFmtId="166" fontId="21" fillId="0" borderId="20" xfId="4" applyNumberFormat="1" applyFont="1" applyBorder="1" applyAlignment="1">
      <alignment horizontal="center" vertical="center" wrapText="1"/>
    </xf>
    <xf numFmtId="0" fontId="21" fillId="0" borderId="21" xfId="4" applyFont="1" applyBorder="1" applyAlignment="1">
      <alignment horizontal="center" vertical="center" wrapText="1"/>
    </xf>
    <xf numFmtId="166" fontId="22" fillId="3" borderId="38" xfId="4" applyNumberFormat="1" applyFont="1" applyFill="1" applyBorder="1" applyAlignment="1">
      <alignment horizontal="center" vertical="center"/>
    </xf>
    <xf numFmtId="0" fontId="23" fillId="0" borderId="1" xfId="4" applyFont="1" applyBorder="1" applyAlignment="1">
      <alignment vertical="center"/>
    </xf>
    <xf numFmtId="0" fontId="23" fillId="0" borderId="48" xfId="4" applyFont="1" applyBorder="1" applyAlignment="1">
      <alignment vertical="center"/>
    </xf>
    <xf numFmtId="0" fontId="23" fillId="0" borderId="43" xfId="4" applyFont="1" applyBorder="1" applyAlignment="1">
      <alignment vertical="center"/>
    </xf>
    <xf numFmtId="0" fontId="25" fillId="0" borderId="48" xfId="4" applyFont="1" applyBorder="1" applyAlignment="1">
      <alignment vertical="center"/>
    </xf>
    <xf numFmtId="0" fontId="26" fillId="0" borderId="48" xfId="4" applyFont="1" applyBorder="1" applyAlignment="1">
      <alignment horizontal="center" vertical="center"/>
    </xf>
    <xf numFmtId="0" fontId="26" fillId="0" borderId="49" xfId="4" applyFont="1" applyBorder="1" applyAlignment="1">
      <alignment horizontal="center" vertical="center"/>
    </xf>
    <xf numFmtId="0" fontId="24" fillId="0" borderId="43" xfId="4" applyFont="1" applyBorder="1" applyAlignment="1">
      <alignment vertical="center"/>
    </xf>
    <xf numFmtId="0" fontId="23" fillId="0" borderId="0" xfId="4" applyFont="1" applyAlignment="1">
      <alignment horizontal="center" vertical="center"/>
    </xf>
    <xf numFmtId="0" fontId="23" fillId="0" borderId="0" xfId="4" applyFont="1" applyAlignment="1">
      <alignment vertical="center"/>
    </xf>
    <xf numFmtId="0" fontId="24" fillId="0" borderId="55" xfId="4" applyFont="1" applyBorder="1" applyAlignment="1">
      <alignment vertical="center"/>
    </xf>
    <xf numFmtId="0" fontId="24" fillId="0" borderId="48" xfId="4" applyFont="1" applyBorder="1" applyAlignment="1">
      <alignment vertical="center"/>
    </xf>
    <xf numFmtId="166" fontId="4" fillId="0" borderId="0" xfId="4" applyNumberFormat="1" applyAlignment="1">
      <alignment horizontal="right" vertical="center"/>
    </xf>
    <xf numFmtId="0" fontId="4" fillId="3"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xf numFmtId="0" fontId="4" fillId="4" borderId="45" xfId="4" applyFill="1" applyBorder="1" applyAlignment="1">
      <alignment horizontal="center" vertical="center"/>
    </xf>
    <xf numFmtId="0" fontId="4" fillId="0" borderId="45" xfId="4" applyBorder="1" applyAlignment="1">
      <alignment horizontal="center" vertical="center"/>
    </xf>
    <xf numFmtId="0" fontId="4" fillId="0" borderId="42" xfId="4" applyBorder="1" applyAlignment="1">
      <alignment horizontal="center" vertical="center"/>
    </xf>
    <xf numFmtId="0" fontId="4" fillId="0" borderId="47" xfId="4" applyBorder="1" applyAlignment="1">
      <alignment horizontal="center" vertical="center"/>
    </xf>
    <xf numFmtId="0" fontId="4" fillId="4" borderId="57" xfId="4" applyFill="1" applyBorder="1" applyAlignment="1">
      <alignment horizontal="center" vertical="center"/>
    </xf>
    <xf numFmtId="0" fontId="23" fillId="0" borderId="18" xfId="4" applyFont="1" applyBorder="1" applyAlignment="1">
      <alignment vertical="center"/>
    </xf>
    <xf numFmtId="0" fontId="26" fillId="0" borderId="3" xfId="4" applyFont="1" applyBorder="1" applyAlignment="1">
      <alignment horizontal="center" vertical="center"/>
    </xf>
    <xf numFmtId="0" fontId="25" fillId="0" borderId="0" xfId="4" applyFont="1" applyAlignment="1">
      <alignment vertical="center"/>
    </xf>
    <xf numFmtId="0" fontId="26" fillId="0" borderId="0" xfId="4" applyFont="1" applyAlignment="1">
      <alignment horizontal="center" vertical="center"/>
    </xf>
    <xf numFmtId="0" fontId="25" fillId="0" borderId="3" xfId="4" applyFont="1" applyBorder="1" applyAlignment="1">
      <alignment vertical="center"/>
    </xf>
    <xf numFmtId="0" fontId="26" fillId="0" borderId="72" xfId="4" applyFont="1" applyBorder="1" applyAlignment="1">
      <alignment horizontal="center" vertical="center"/>
    </xf>
    <xf numFmtId="0" fontId="23" fillId="0" borderId="3" xfId="4" applyFont="1" applyBorder="1" applyAlignment="1">
      <alignment vertical="center"/>
    </xf>
    <xf numFmtId="0" fontId="23" fillId="0" borderId="14" xfId="4" applyFont="1" applyBorder="1" applyAlignment="1">
      <alignment vertical="center"/>
    </xf>
    <xf numFmtId="49" fontId="15" fillId="0" borderId="0" xfId="0" applyNumberFormat="1" applyFont="1" applyAlignment="1">
      <alignment horizontal="left"/>
    </xf>
    <xf numFmtId="0" fontId="13" fillId="0" borderId="0" xfId="0" applyFont="1" applyAlignment="1">
      <alignment horizontal="center" vertical="top"/>
    </xf>
    <xf numFmtId="0" fontId="4" fillId="0" borderId="57" xfId="4" applyBorder="1" applyAlignment="1">
      <alignment horizontal="center" vertical="center"/>
    </xf>
    <xf numFmtId="164" fontId="4" fillId="0" borderId="0" xfId="0" applyNumberFormat="1" applyFont="1"/>
    <xf numFmtId="0" fontId="22" fillId="0" borderId="0" xfId="4" applyFont="1" applyAlignment="1">
      <alignment horizontal="center" vertical="center"/>
    </xf>
    <xf numFmtId="0" fontId="17" fillId="0" borderId="1" xfId="0" applyFont="1" applyBorder="1" applyAlignment="1">
      <alignment horizontal="center" vertical="top" wrapText="1"/>
    </xf>
    <xf numFmtId="0" fontId="17" fillId="0" borderId="1" xfId="0" applyFont="1" applyBorder="1" applyAlignment="1">
      <alignment vertical="top"/>
    </xf>
    <xf numFmtId="0" fontId="17" fillId="0" borderId="1" xfId="0" applyFont="1" applyBorder="1" applyAlignment="1">
      <alignment horizontal="center" vertical="top"/>
    </xf>
    <xf numFmtId="49" fontId="28" fillId="0" borderId="0" xfId="0" applyNumberFormat="1" applyFont="1" applyAlignment="1">
      <alignment horizontal="left"/>
    </xf>
    <xf numFmtId="49" fontId="29" fillId="0" borderId="0" xfId="0" applyNumberFormat="1" applyFont="1" applyAlignment="1">
      <alignment horizontal="left"/>
    </xf>
    <xf numFmtId="49" fontId="4" fillId="0" borderId="0" xfId="0" applyNumberFormat="1" applyFont="1"/>
    <xf numFmtId="0" fontId="29" fillId="0" borderId="0" xfId="0" applyFont="1" applyAlignment="1">
      <alignment horizontal="center"/>
    </xf>
    <xf numFmtId="164" fontId="17" fillId="2" borderId="1" xfId="0" applyNumberFormat="1" applyFont="1" applyFill="1" applyBorder="1" applyAlignment="1">
      <alignment horizontal="center" vertical="top" wrapText="1"/>
    </xf>
    <xf numFmtId="0" fontId="29" fillId="0" borderId="0" xfId="0" applyFont="1"/>
    <xf numFmtId="0" fontId="14" fillId="0" borderId="0" xfId="0" applyFont="1" applyAlignment="1">
      <alignmen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0" xfId="0" applyFont="1" applyAlignment="1">
      <alignment vertical="top" wrapText="1"/>
    </xf>
    <xf numFmtId="0" fontId="17" fillId="0" borderId="0" xfId="0" applyFont="1" applyAlignment="1">
      <alignment horizontal="center" vertical="top" wrapText="1"/>
    </xf>
    <xf numFmtId="164" fontId="4" fillId="2" borderId="1" xfId="0" applyNumberFormat="1" applyFont="1" applyFill="1" applyBorder="1" applyAlignment="1">
      <alignment horizontal="center"/>
    </xf>
    <xf numFmtId="0" fontId="17" fillId="0" borderId="0" xfId="0" applyFont="1" applyAlignment="1">
      <alignment vertical="top"/>
    </xf>
    <xf numFmtId="0" fontId="11" fillId="0" borderId="0" xfId="0" applyFont="1"/>
    <xf numFmtId="49" fontId="4" fillId="0" borderId="0" xfId="2" applyNumberFormat="1" applyAlignment="1">
      <alignment horizontal="center"/>
    </xf>
    <xf numFmtId="0" fontId="30" fillId="0" borderId="0" xfId="2" applyFont="1"/>
    <xf numFmtId="0" fontId="4" fillId="0" borderId="0" xfId="2"/>
    <xf numFmtId="49" fontId="15" fillId="0" borderId="0" xfId="2" applyNumberFormat="1" applyFont="1" applyAlignment="1">
      <alignment horizontal="left"/>
    </xf>
    <xf numFmtId="0" fontId="10" fillId="0" borderId="0" xfId="2" applyFont="1"/>
    <xf numFmtId="0" fontId="31" fillId="0" borderId="0" xfId="2" applyFont="1"/>
    <xf numFmtId="0" fontId="4" fillId="0" borderId="0" xfId="2" applyAlignment="1">
      <alignment horizontal="center"/>
    </xf>
    <xf numFmtId="0" fontId="4" fillId="0" borderId="0" xfId="2" applyAlignment="1">
      <alignment vertical="center"/>
    </xf>
    <xf numFmtId="0" fontId="4" fillId="0" borderId="3" xfId="2" applyBorder="1" applyAlignment="1">
      <alignment vertical="center"/>
    </xf>
    <xf numFmtId="0" fontId="4" fillId="0" borderId="1" xfId="2" applyBorder="1" applyAlignment="1">
      <alignment horizontal="center"/>
    </xf>
    <xf numFmtId="0" fontId="4" fillId="0" borderId="1" xfId="2" applyBorder="1"/>
    <xf numFmtId="0" fontId="4" fillId="0" borderId="1" xfId="2" applyBorder="1" applyAlignment="1">
      <alignment vertical="center"/>
    </xf>
    <xf numFmtId="0" fontId="4" fillId="6" borderId="1" xfId="2" applyFill="1" applyBorder="1" applyAlignment="1">
      <alignment horizontal="center" vertical="center"/>
    </xf>
    <xf numFmtId="0" fontId="4" fillId="0" borderId="77" xfId="2" applyBorder="1" applyAlignment="1">
      <alignment horizontal="left" vertical="center"/>
    </xf>
    <xf numFmtId="0" fontId="4" fillId="0" borderId="6" xfId="2" applyBorder="1" applyAlignment="1">
      <alignment vertical="center"/>
    </xf>
    <xf numFmtId="0" fontId="4" fillId="0" borderId="6" xfId="2" applyBorder="1" applyAlignment="1">
      <alignment horizontal="left" vertical="center"/>
    </xf>
    <xf numFmtId="49" fontId="4" fillId="0" borderId="0" xfId="2" applyNumberFormat="1"/>
    <xf numFmtId="0" fontId="4" fillId="0" borderId="7" xfId="2" applyBorder="1" applyAlignment="1">
      <alignment horizontal="center" vertical="center"/>
    </xf>
    <xf numFmtId="0" fontId="4" fillId="0" borderId="7" xfId="2" applyBorder="1" applyAlignment="1">
      <alignment horizontal="left" vertical="center"/>
    </xf>
    <xf numFmtId="166" fontId="4" fillId="0" borderId="0" xfId="4" applyNumberFormat="1" applyAlignment="1">
      <alignment vertical="center"/>
    </xf>
    <xf numFmtId="0" fontId="4" fillId="0" borderId="0" xfId="4" applyAlignment="1">
      <alignment vertical="center"/>
    </xf>
    <xf numFmtId="0" fontId="4" fillId="0" borderId="0" xfId="4" applyAlignment="1">
      <alignment horizontal="center" vertical="center"/>
    </xf>
    <xf numFmtId="0" fontId="21" fillId="0" borderId="0" xfId="4" applyFont="1" applyAlignment="1">
      <alignment horizontal="center" vertical="center"/>
    </xf>
    <xf numFmtId="166" fontId="21" fillId="0" borderId="0" xfId="4" applyNumberFormat="1" applyFont="1" applyAlignment="1">
      <alignment horizontal="center" vertical="center"/>
    </xf>
    <xf numFmtId="0" fontId="32" fillId="0" borderId="0" xfId="2" applyFont="1"/>
    <xf numFmtId="0" fontId="19" fillId="0" borderId="1" xfId="0" applyFont="1" applyBorder="1"/>
    <xf numFmtId="0" fontId="4" fillId="0" borderId="0" xfId="0" quotePrefix="1" applyFont="1" applyAlignment="1">
      <alignment horizontal="left"/>
    </xf>
    <xf numFmtId="0" fontId="36" fillId="0" borderId="0" xfId="0" applyFont="1"/>
    <xf numFmtId="0" fontId="19" fillId="0" borderId="0" xfId="0" applyFont="1"/>
    <xf numFmtId="164" fontId="19" fillId="0" borderId="0" xfId="0" applyNumberFormat="1" applyFont="1"/>
    <xf numFmtId="0" fontId="4" fillId="0" borderId="1" xfId="0" applyFont="1" applyBorder="1" applyAlignment="1">
      <alignment horizontal="left" vertical="center"/>
    </xf>
    <xf numFmtId="0" fontId="11" fillId="0" borderId="0" xfId="4" applyFont="1" applyAlignment="1">
      <alignment vertical="center"/>
    </xf>
    <xf numFmtId="166" fontId="4" fillId="0" borderId="38" xfId="4" applyNumberFormat="1" applyBorder="1" applyAlignment="1">
      <alignment horizontal="center" vertical="center"/>
    </xf>
    <xf numFmtId="166" fontId="4" fillId="0" borderId="12" xfId="4" applyNumberFormat="1" applyBorder="1" applyAlignment="1">
      <alignment horizontal="center" vertical="center"/>
    </xf>
    <xf numFmtId="166" fontId="11" fillId="3" borderId="16" xfId="4" applyNumberFormat="1" applyFont="1" applyFill="1" applyBorder="1" applyAlignment="1">
      <alignment horizontal="center" vertical="center" wrapText="1"/>
    </xf>
    <xf numFmtId="0" fontId="4" fillId="3" borderId="17" xfId="4" applyFill="1" applyBorder="1" applyAlignment="1">
      <alignment horizontal="center" vertical="center" wrapText="1"/>
    </xf>
    <xf numFmtId="166" fontId="11" fillId="3" borderId="8" xfId="4" applyNumberFormat="1" applyFont="1" applyFill="1" applyBorder="1" applyAlignment="1">
      <alignment horizontal="center" vertical="center"/>
    </xf>
    <xf numFmtId="166" fontId="11" fillId="3" borderId="40" xfId="4" applyNumberFormat="1" applyFont="1" applyFill="1" applyBorder="1" applyAlignment="1">
      <alignment horizontal="center" vertical="center"/>
    </xf>
    <xf numFmtId="0" fontId="3" fillId="0" borderId="1" xfId="4" applyFont="1" applyBorder="1" applyAlignment="1">
      <alignment vertical="center"/>
    </xf>
    <xf numFmtId="0" fontId="4" fillId="0" borderId="1" xfId="4" applyBorder="1" applyAlignment="1">
      <alignment horizontal="center" vertical="center"/>
    </xf>
    <xf numFmtId="0" fontId="4" fillId="0" borderId="46" xfId="4" applyBorder="1" applyAlignment="1">
      <alignment horizontal="center" vertical="center"/>
    </xf>
    <xf numFmtId="0" fontId="4" fillId="0" borderId="48" xfId="4" applyBorder="1" applyAlignment="1">
      <alignment horizontal="center" vertical="center"/>
    </xf>
    <xf numFmtId="0" fontId="4" fillId="0" borderId="49" xfId="4" applyBorder="1" applyAlignment="1">
      <alignment horizontal="center" vertical="center"/>
    </xf>
    <xf numFmtId="0" fontId="3" fillId="0" borderId="0" xfId="4" applyFont="1" applyAlignment="1">
      <alignment vertical="center"/>
    </xf>
    <xf numFmtId="0" fontId="4" fillId="0" borderId="11" xfId="4" applyBorder="1" applyAlignment="1">
      <alignment horizontal="center" vertical="center"/>
    </xf>
    <xf numFmtId="0" fontId="3" fillId="0" borderId="55" xfId="4" applyFont="1" applyBorder="1" applyAlignment="1">
      <alignment vertical="center"/>
    </xf>
    <xf numFmtId="0" fontId="4" fillId="0" borderId="55" xfId="4" applyBorder="1" applyAlignment="1">
      <alignment horizontal="center" vertical="center"/>
    </xf>
    <xf numFmtId="0" fontId="4" fillId="0" borderId="56" xfId="4" applyBorder="1" applyAlignment="1">
      <alignment horizontal="center" vertical="center"/>
    </xf>
    <xf numFmtId="0" fontId="37" fillId="0" borderId="0" xfId="4" applyFont="1" applyAlignment="1">
      <alignment vertical="center"/>
    </xf>
    <xf numFmtId="0" fontId="22" fillId="0" borderId="0" xfId="4" applyFont="1" applyAlignment="1">
      <alignment horizontal="left" vertical="center"/>
    </xf>
    <xf numFmtId="0" fontId="4" fillId="0" borderId="9" xfId="4" applyBorder="1" applyAlignment="1">
      <alignment vertical="center"/>
    </xf>
    <xf numFmtId="0" fontId="22" fillId="3" borderId="63" xfId="4" applyFont="1" applyFill="1" applyBorder="1" applyAlignment="1">
      <alignment horizontal="center" vertical="center"/>
    </xf>
    <xf numFmtId="0" fontId="22" fillId="3" borderId="53" xfId="4" applyFont="1" applyFill="1" applyBorder="1" applyAlignment="1">
      <alignment horizontal="left" vertical="center"/>
    </xf>
    <xf numFmtId="0" fontId="22" fillId="3" borderId="64" xfId="4" applyFont="1" applyFill="1" applyBorder="1" applyAlignment="1">
      <alignment horizontal="center" vertical="center"/>
    </xf>
    <xf numFmtId="0" fontId="22" fillId="3" borderId="54" xfId="4" applyFont="1" applyFill="1" applyBorder="1" applyAlignment="1">
      <alignment horizontal="center" vertical="center"/>
    </xf>
    <xf numFmtId="0" fontId="22" fillId="3" borderId="58" xfId="4" applyFont="1" applyFill="1" applyBorder="1" applyAlignment="1">
      <alignment horizontal="center" vertical="center"/>
    </xf>
    <xf numFmtId="0" fontId="22" fillId="3" borderId="0" xfId="4" applyFont="1" applyFill="1" applyAlignment="1">
      <alignment vertical="center"/>
    </xf>
    <xf numFmtId="0" fontId="22" fillId="3" borderId="28" xfId="4" applyFont="1" applyFill="1" applyBorder="1" applyAlignment="1">
      <alignment horizontal="center" vertical="center"/>
    </xf>
    <xf numFmtId="0" fontId="22" fillId="3" borderId="52" xfId="4" applyFont="1" applyFill="1" applyBorder="1" applyAlignment="1">
      <alignment horizontal="center" vertical="center"/>
    </xf>
    <xf numFmtId="166" fontId="22" fillId="3" borderId="26" xfId="4" applyNumberFormat="1" applyFont="1" applyFill="1" applyBorder="1" applyAlignment="1">
      <alignment horizontal="center" vertical="center"/>
    </xf>
    <xf numFmtId="166" fontId="11" fillId="3" borderId="65" xfId="4" applyNumberFormat="1" applyFont="1" applyFill="1" applyBorder="1" applyAlignment="1">
      <alignment horizontal="center" vertical="center"/>
    </xf>
    <xf numFmtId="166" fontId="11" fillId="3" borderId="20" xfId="4" applyNumberFormat="1" applyFont="1" applyFill="1" applyBorder="1" applyAlignment="1">
      <alignment horizontal="center" vertical="center"/>
    </xf>
    <xf numFmtId="0" fontId="4" fillId="3" borderId="21" xfId="4" applyFill="1" applyBorder="1" applyAlignment="1">
      <alignment horizontal="center" vertical="center"/>
    </xf>
    <xf numFmtId="0" fontId="22" fillId="3" borderId="66" xfId="4" applyFont="1" applyFill="1" applyBorder="1" applyAlignment="1">
      <alignment horizontal="center" vertical="center"/>
    </xf>
    <xf numFmtId="0" fontId="22" fillId="3" borderId="62" xfId="4" applyFont="1" applyFill="1" applyBorder="1" applyAlignment="1">
      <alignment horizontal="center" vertical="center"/>
    </xf>
    <xf numFmtId="0" fontId="22" fillId="3" borderId="67" xfId="4" applyFont="1" applyFill="1" applyBorder="1" applyAlignment="1">
      <alignment horizontal="center" vertical="center"/>
    </xf>
    <xf numFmtId="0" fontId="22" fillId="3" borderId="68" xfId="4" applyFont="1" applyFill="1" applyBorder="1" applyAlignment="1">
      <alignment horizontal="center" vertical="center"/>
    </xf>
    <xf numFmtId="0" fontId="22" fillId="3" borderId="41" xfId="4" applyFont="1" applyFill="1" applyBorder="1" applyAlignment="1">
      <alignment horizontal="center" vertical="center"/>
    </xf>
    <xf numFmtId="0" fontId="21" fillId="0" borderId="11" xfId="4" applyFont="1" applyBorder="1" applyAlignment="1">
      <alignment vertical="center"/>
    </xf>
    <xf numFmtId="0" fontId="21" fillId="0" borderId="0" xfId="4" applyFont="1" applyAlignment="1">
      <alignment horizontal="left" vertical="center"/>
    </xf>
    <xf numFmtId="0" fontId="21" fillId="3" borderId="42" xfId="4" applyFont="1" applyFill="1" applyBorder="1" applyAlignment="1">
      <alignment vertical="center"/>
    </xf>
    <xf numFmtId="0" fontId="22" fillId="3" borderId="43" xfId="4" applyFont="1" applyFill="1" applyBorder="1" applyAlignment="1">
      <alignment vertical="center"/>
    </xf>
    <xf numFmtId="0" fontId="22" fillId="3" borderId="44" xfId="4" applyFont="1" applyFill="1" applyBorder="1" applyAlignment="1">
      <alignment vertical="center"/>
    </xf>
    <xf numFmtId="0" fontId="21" fillId="0" borderId="45" xfId="4" applyFont="1" applyBorder="1" applyAlignment="1">
      <alignment horizontal="center" vertical="center"/>
    </xf>
    <xf numFmtId="0" fontId="21" fillId="0" borderId="1" xfId="4" applyFont="1" applyBorder="1" applyAlignment="1">
      <alignment horizontal="center" vertical="center"/>
    </xf>
    <xf numFmtId="0" fontId="21" fillId="0" borderId="46" xfId="4" applyFont="1" applyBorder="1" applyAlignment="1">
      <alignment horizontal="center" vertical="center"/>
    </xf>
    <xf numFmtId="0" fontId="21" fillId="4" borderId="45" xfId="4" applyFont="1" applyFill="1" applyBorder="1" applyAlignment="1">
      <alignment horizontal="center" vertical="center"/>
    </xf>
    <xf numFmtId="0" fontId="21" fillId="0" borderId="59" xfId="4" applyFont="1" applyBorder="1" applyAlignment="1">
      <alignment vertical="center"/>
    </xf>
    <xf numFmtId="0" fontId="21" fillId="0" borderId="47" xfId="4" applyFont="1" applyBorder="1" applyAlignment="1">
      <alignment horizontal="center" vertical="center"/>
    </xf>
    <xf numFmtId="0" fontId="21" fillId="0" borderId="49" xfId="4" applyFont="1" applyBorder="1" applyAlignment="1">
      <alignment horizontal="center" vertical="center"/>
    </xf>
    <xf numFmtId="0" fontId="21" fillId="0" borderId="40" xfId="4" applyFont="1" applyBorder="1" applyAlignment="1">
      <alignment horizontal="center" vertical="center"/>
    </xf>
    <xf numFmtId="0" fontId="21" fillId="0" borderId="14" xfId="4" applyFont="1" applyBorder="1" applyAlignment="1">
      <alignment horizontal="center" vertical="center"/>
    </xf>
    <xf numFmtId="0" fontId="21" fillId="0" borderId="71" xfId="4" applyFont="1" applyBorder="1" applyAlignment="1">
      <alignment horizontal="center" vertical="center"/>
    </xf>
    <xf numFmtId="0" fontId="21" fillId="0" borderId="3" xfId="4" applyFont="1" applyBorder="1" applyAlignment="1">
      <alignment horizontal="center" vertical="center"/>
    </xf>
    <xf numFmtId="0" fontId="21" fillId="0" borderId="72" xfId="4" applyFont="1" applyBorder="1" applyAlignment="1">
      <alignment horizontal="center" vertical="center"/>
    </xf>
    <xf numFmtId="0" fontId="21" fillId="4" borderId="42" xfId="4" applyFont="1" applyFill="1" applyBorder="1" applyAlignment="1">
      <alignment horizontal="center" vertical="center"/>
    </xf>
    <xf numFmtId="0" fontId="21" fillId="0" borderId="43" xfId="4" applyFont="1" applyBorder="1" applyAlignment="1">
      <alignment horizontal="center" vertical="center"/>
    </xf>
    <xf numFmtId="0" fontId="21" fillId="0" borderId="44" xfId="4" applyFont="1" applyBorder="1" applyAlignment="1">
      <alignment horizontal="center" vertical="center"/>
    </xf>
    <xf numFmtId="0" fontId="21" fillId="4" borderId="47" xfId="4" applyFont="1" applyFill="1" applyBorder="1" applyAlignment="1">
      <alignment horizontal="center" vertical="center"/>
    </xf>
    <xf numFmtId="0" fontId="21" fillId="0" borderId="18" xfId="4" applyFont="1" applyBorder="1" applyAlignment="1">
      <alignment horizontal="center" vertical="center"/>
    </xf>
    <xf numFmtId="0" fontId="21" fillId="4" borderId="71" xfId="4" applyFont="1" applyFill="1" applyBorder="1" applyAlignment="1">
      <alignment horizontal="center" vertical="center"/>
    </xf>
    <xf numFmtId="0" fontId="21" fillId="0" borderId="20" xfId="4" applyFont="1" applyBorder="1" applyAlignment="1">
      <alignment horizontal="center" vertical="center"/>
    </xf>
    <xf numFmtId="0" fontId="21" fillId="0" borderId="42" xfId="4" applyFont="1" applyBorder="1" applyAlignment="1">
      <alignment horizontal="center" vertical="center"/>
    </xf>
    <xf numFmtId="0" fontId="21" fillId="0" borderId="57" xfId="4" applyFont="1" applyBorder="1" applyAlignment="1">
      <alignment horizontal="center" vertical="center"/>
    </xf>
    <xf numFmtId="0" fontId="21" fillId="0" borderId="55" xfId="4" applyFont="1" applyBorder="1" applyAlignment="1">
      <alignment horizontal="center" vertical="center"/>
    </xf>
    <xf numFmtId="0" fontId="21" fillId="0" borderId="56" xfId="4" applyFont="1" applyBorder="1" applyAlignment="1">
      <alignment horizontal="center" vertical="center"/>
    </xf>
    <xf numFmtId="0" fontId="21" fillId="0" borderId="11" xfId="4" applyFont="1" applyBorder="1" applyAlignment="1">
      <alignment horizontal="right" vertical="center"/>
    </xf>
    <xf numFmtId="0" fontId="24" fillId="3" borderId="43" xfId="4" applyFont="1" applyFill="1" applyBorder="1" applyAlignment="1">
      <alignment horizontal="left" vertical="center"/>
    </xf>
    <xf numFmtId="0" fontId="21" fillId="3" borderId="43" xfId="4" applyFont="1" applyFill="1" applyBorder="1" applyAlignment="1">
      <alignment vertical="center"/>
    </xf>
    <xf numFmtId="0" fontId="21" fillId="3" borderId="44" xfId="4" applyFont="1" applyFill="1" applyBorder="1" applyAlignment="1">
      <alignment horizontal="center" vertical="center"/>
    </xf>
    <xf numFmtId="0" fontId="21" fillId="0" borderId="11" xfId="4" applyFont="1" applyBorder="1" applyAlignment="1">
      <alignment horizontal="center" vertical="center"/>
    </xf>
    <xf numFmtId="0" fontId="21" fillId="4" borderId="20" xfId="4" applyFont="1" applyFill="1" applyBorder="1" applyAlignment="1">
      <alignment horizontal="center" vertical="center"/>
    </xf>
    <xf numFmtId="0" fontId="20" fillId="0" borderId="0" xfId="4" applyFont="1" applyAlignment="1">
      <alignment vertical="center"/>
    </xf>
    <xf numFmtId="0" fontId="4" fillId="0" borderId="0" xfId="0" applyFont="1" applyAlignment="1">
      <alignment horizontal="left"/>
    </xf>
    <xf numFmtId="0" fontId="4" fillId="0" borderId="3" xfId="0" applyFont="1" applyBorder="1" applyAlignment="1">
      <alignment horizontal="left" vertical="center"/>
    </xf>
    <xf numFmtId="49" fontId="11" fillId="0" borderId="0" xfId="0" applyNumberFormat="1" applyFont="1" applyAlignment="1">
      <alignment horizontal="left"/>
    </xf>
    <xf numFmtId="0" fontId="11" fillId="0" borderId="0" xfId="0" applyFont="1" applyAlignment="1">
      <alignment horizontal="left"/>
    </xf>
    <xf numFmtId="0" fontId="11" fillId="0" borderId="0" xfId="0" applyFont="1" applyAlignment="1">
      <alignment horizontal="center"/>
    </xf>
    <xf numFmtId="0" fontId="11" fillId="0" borderId="0" xfId="0" applyFont="1" applyAlignment="1">
      <alignment horizontal="center" vertical="top"/>
    </xf>
    <xf numFmtId="49" fontId="6" fillId="0" borderId="0" xfId="2" applyNumberFormat="1" applyFont="1" applyAlignment="1">
      <alignment horizontal="left"/>
    </xf>
    <xf numFmtId="49" fontId="6" fillId="0" borderId="0" xfId="2" applyNumberFormat="1" applyFont="1" applyAlignment="1">
      <alignment horizontal="center"/>
    </xf>
    <xf numFmtId="0" fontId="11" fillId="0" borderId="0" xfId="2" applyFont="1" applyAlignment="1">
      <alignment horizontal="center"/>
    </xf>
    <xf numFmtId="49" fontId="11" fillId="3" borderId="1" xfId="2" applyNumberFormat="1" applyFont="1" applyFill="1" applyBorder="1" applyAlignment="1">
      <alignment horizontal="left"/>
    </xf>
    <xf numFmtId="0" fontId="11" fillId="3" borderId="1" xfId="2" applyFont="1" applyFill="1" applyBorder="1" applyAlignment="1">
      <alignment horizontal="center"/>
    </xf>
    <xf numFmtId="0" fontId="6" fillId="0" borderId="0" xfId="2" applyFont="1" applyAlignment="1">
      <alignment horizontal="left"/>
    </xf>
    <xf numFmtId="166" fontId="11" fillId="3" borderId="25" xfId="4" applyNumberFormat="1" applyFont="1" applyFill="1" applyBorder="1" applyAlignment="1">
      <alignment horizontal="center" vertical="center"/>
    </xf>
    <xf numFmtId="166" fontId="11" fillId="3" borderId="26" xfId="4" applyNumberFormat="1" applyFont="1" applyFill="1" applyBorder="1" applyAlignment="1">
      <alignment horizontal="center" vertical="center"/>
    </xf>
    <xf numFmtId="166" fontId="11" fillId="3" borderId="38" xfId="4" applyNumberFormat="1" applyFont="1" applyFill="1" applyBorder="1" applyAlignment="1">
      <alignment horizontal="center" vertical="center"/>
    </xf>
    <xf numFmtId="0" fontId="8" fillId="3" borderId="1" xfId="2" applyFont="1" applyFill="1" applyBorder="1" applyAlignment="1">
      <alignment horizontal="center" vertical="top"/>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10" fillId="0" borderId="0" xfId="0" applyFont="1"/>
    <xf numFmtId="164" fontId="17" fillId="5" borderId="1" xfId="0" applyNumberFormat="1" applyFont="1" applyFill="1" applyBorder="1" applyAlignment="1" applyProtection="1">
      <alignment horizontal="center" vertical="top" wrapText="1"/>
      <protection locked="0"/>
    </xf>
    <xf numFmtId="164" fontId="17" fillId="5" borderId="1" xfId="0" applyNumberFormat="1" applyFont="1" applyFill="1" applyBorder="1" applyAlignment="1" applyProtection="1">
      <alignment horizontal="center" vertical="top"/>
      <protection locked="0"/>
    </xf>
    <xf numFmtId="164" fontId="4" fillId="5" borderId="1" xfId="0" applyNumberFormat="1" applyFont="1" applyFill="1" applyBorder="1" applyAlignment="1" applyProtection="1">
      <alignment horizontal="center"/>
      <protection locked="0"/>
    </xf>
    <xf numFmtId="164" fontId="9" fillId="5" borderId="1" xfId="0" applyNumberFormat="1" applyFont="1" applyFill="1" applyBorder="1" applyAlignment="1" applyProtection="1">
      <alignment horizontal="center" vertical="top" wrapText="1"/>
      <protection locked="0"/>
    </xf>
    <xf numFmtId="182" fontId="4" fillId="5" borderId="73" xfId="4" applyNumberFormat="1" applyFill="1" applyBorder="1" applyAlignment="1">
      <alignment vertical="center"/>
    </xf>
    <xf numFmtId="182" fontId="11" fillId="0" borderId="0" xfId="4" applyNumberFormat="1" applyFont="1" applyAlignment="1">
      <alignment horizontal="center" vertical="center"/>
    </xf>
    <xf numFmtId="182" fontId="4" fillId="0" borderId="0" xfId="4" applyNumberFormat="1" applyAlignment="1">
      <alignment vertical="center"/>
    </xf>
    <xf numFmtId="182" fontId="4" fillId="5" borderId="69" xfId="4" applyNumberFormat="1" applyFill="1" applyBorder="1" applyAlignment="1">
      <alignment vertical="center"/>
    </xf>
    <xf numFmtId="182" fontId="4" fillId="5" borderId="70" xfId="4" applyNumberFormat="1" applyFill="1" applyBorder="1" applyAlignment="1">
      <alignment vertical="center"/>
    </xf>
    <xf numFmtId="182" fontId="18" fillId="0" borderId="0" xfId="4" applyNumberFormat="1" applyFont="1" applyAlignment="1">
      <alignment vertical="center"/>
    </xf>
    <xf numFmtId="182" fontId="4" fillId="5" borderId="46" xfId="4" applyNumberFormat="1" applyFill="1" applyBorder="1" applyAlignment="1" applyProtection="1">
      <alignment horizontal="center" vertical="center"/>
      <protection locked="0"/>
    </xf>
    <xf numFmtId="182" fontId="4" fillId="5" borderId="49" xfId="4" applyNumberFormat="1" applyFill="1" applyBorder="1" applyAlignment="1" applyProtection="1">
      <alignment horizontal="center" vertical="center"/>
      <protection locked="0"/>
    </xf>
    <xf numFmtId="182" fontId="4" fillId="0" borderId="0" xfId="4" applyNumberFormat="1" applyAlignment="1">
      <alignment horizontal="center" vertical="center"/>
    </xf>
    <xf numFmtId="182" fontId="4" fillId="9" borderId="44" xfId="4" applyNumberFormat="1" applyFill="1" applyBorder="1" applyAlignment="1" applyProtection="1">
      <alignment horizontal="center" vertical="center"/>
      <protection locked="0"/>
    </xf>
    <xf numFmtId="182" fontId="134" fillId="0" borderId="0" xfId="4" applyNumberFormat="1" applyFont="1" applyAlignment="1" applyProtection="1">
      <alignment vertical="center"/>
      <protection locked="0"/>
    </xf>
    <xf numFmtId="182" fontId="134" fillId="0" borderId="0" xfId="4" applyNumberFormat="1" applyFont="1" applyAlignment="1" applyProtection="1">
      <alignment horizontal="right" vertical="center"/>
      <protection locked="0"/>
    </xf>
    <xf numFmtId="182" fontId="4" fillId="5" borderId="69" xfId="3" applyNumberFormat="1" applyFill="1" applyBorder="1" applyAlignment="1">
      <alignment vertical="center"/>
    </xf>
    <xf numFmtId="182" fontId="134" fillId="5" borderId="43" xfId="4" applyNumberFormat="1" applyFont="1" applyFill="1" applyBorder="1" applyAlignment="1" applyProtection="1">
      <alignment horizontal="right" vertical="center"/>
      <protection locked="0"/>
    </xf>
    <xf numFmtId="182" fontId="134" fillId="5" borderId="44" xfId="4" applyNumberFormat="1" applyFont="1" applyFill="1" applyBorder="1" applyAlignment="1">
      <alignment horizontal="right" vertical="center"/>
    </xf>
    <xf numFmtId="182" fontId="134" fillId="5" borderId="45" xfId="4" applyNumberFormat="1" applyFont="1" applyFill="1" applyBorder="1" applyAlignment="1" applyProtection="1">
      <alignment vertical="center"/>
      <protection locked="0"/>
    </xf>
    <xf numFmtId="182" fontId="134" fillId="5" borderId="1" xfId="4" applyNumberFormat="1" applyFont="1" applyFill="1" applyBorder="1" applyAlignment="1" applyProtection="1">
      <alignment horizontal="right" vertical="center"/>
      <protection locked="0"/>
    </xf>
    <xf numFmtId="182" fontId="134" fillId="5" borderId="48" xfId="4" applyNumberFormat="1" applyFont="1" applyFill="1" applyBorder="1" applyAlignment="1" applyProtection="1">
      <alignment horizontal="right" vertical="center"/>
      <protection locked="0"/>
    </xf>
    <xf numFmtId="182" fontId="134" fillId="5" borderId="49" xfId="4" applyNumberFormat="1" applyFont="1" applyFill="1" applyBorder="1" applyAlignment="1">
      <alignment horizontal="right" vertical="center"/>
    </xf>
    <xf numFmtId="182" fontId="134" fillId="5" borderId="69" xfId="4" applyNumberFormat="1" applyFont="1" applyFill="1" applyBorder="1" applyAlignment="1" applyProtection="1">
      <alignment vertical="center"/>
      <protection locked="0"/>
    </xf>
    <xf numFmtId="182" fontId="134" fillId="5" borderId="79" xfId="4" applyNumberFormat="1" applyFont="1" applyFill="1" applyBorder="1" applyAlignment="1" applyProtection="1">
      <alignment horizontal="right" vertical="center"/>
      <protection locked="0"/>
    </xf>
    <xf numFmtId="182" fontId="134" fillId="5" borderId="15" xfId="4" applyNumberFormat="1" applyFont="1" applyFill="1" applyBorder="1" applyAlignment="1">
      <alignment horizontal="right" vertical="center"/>
    </xf>
    <xf numFmtId="182" fontId="134" fillId="11" borderId="48" xfId="4" applyNumberFormat="1" applyFont="1" applyFill="1" applyBorder="1" applyAlignment="1">
      <alignment horizontal="right" vertical="center"/>
    </xf>
    <xf numFmtId="182" fontId="4" fillId="5" borderId="12" xfId="4" applyNumberFormat="1" applyFill="1" applyBorder="1" applyAlignment="1">
      <alignment vertical="center"/>
    </xf>
    <xf numFmtId="182" fontId="134" fillId="5" borderId="55" xfId="4" applyNumberFormat="1" applyFont="1" applyFill="1" applyBorder="1" applyAlignment="1">
      <alignment horizontal="right" vertical="center"/>
    </xf>
    <xf numFmtId="182" fontId="21" fillId="5" borderId="15" xfId="4" applyNumberFormat="1" applyFont="1" applyFill="1" applyBorder="1" applyAlignment="1">
      <alignment horizontal="right" vertical="center"/>
    </xf>
    <xf numFmtId="182" fontId="135" fillId="0" borderId="0" xfId="4" applyNumberFormat="1" applyFont="1" applyAlignment="1">
      <alignment horizontal="right" vertical="center"/>
    </xf>
    <xf numFmtId="182" fontId="134" fillId="0" borderId="0" xfId="4" applyNumberFormat="1" applyFont="1" applyAlignment="1">
      <alignment horizontal="right" vertical="center"/>
    </xf>
    <xf numFmtId="182" fontId="134" fillId="5" borderId="42" xfId="4" applyNumberFormat="1" applyFont="1" applyFill="1" applyBorder="1" applyAlignment="1" applyProtection="1">
      <alignment vertical="center"/>
      <protection locked="0"/>
    </xf>
    <xf numFmtId="182" fontId="134" fillId="5" borderId="47" xfId="4" applyNumberFormat="1" applyFont="1" applyFill="1" applyBorder="1" applyAlignment="1" applyProtection="1">
      <alignment vertical="center"/>
      <protection locked="0"/>
    </xf>
    <xf numFmtId="182" fontId="134" fillId="5" borderId="76" xfId="4" applyNumberFormat="1" applyFont="1" applyFill="1" applyBorder="1" applyAlignment="1" applyProtection="1">
      <alignment horizontal="right" vertical="center"/>
      <protection locked="0"/>
    </xf>
    <xf numFmtId="182" fontId="134" fillId="5" borderId="48" xfId="4" applyNumberFormat="1" applyFont="1" applyFill="1" applyBorder="1" applyAlignment="1">
      <alignment horizontal="right" vertical="center"/>
    </xf>
    <xf numFmtId="182" fontId="21" fillId="5" borderId="76" xfId="4" applyNumberFormat="1" applyFont="1" applyFill="1" applyBorder="1" applyAlignment="1">
      <alignment horizontal="right" vertical="center"/>
    </xf>
    <xf numFmtId="182" fontId="134" fillId="0" borderId="26" xfId="4" applyNumberFormat="1" applyFont="1" applyBorder="1" applyAlignment="1">
      <alignment vertical="center"/>
    </xf>
    <xf numFmtId="182" fontId="134" fillId="0" borderId="38" xfId="4" applyNumberFormat="1" applyFont="1" applyBorder="1" applyAlignment="1">
      <alignment vertical="center"/>
    </xf>
    <xf numFmtId="182" fontId="134" fillId="5" borderId="42" xfId="4" applyNumberFormat="1" applyFont="1" applyFill="1" applyBorder="1" applyAlignment="1">
      <alignment vertical="center"/>
    </xf>
    <xf numFmtId="182" fontId="134" fillId="5" borderId="43" xfId="4" applyNumberFormat="1" applyFont="1" applyFill="1" applyBorder="1" applyAlignment="1">
      <alignment vertical="center"/>
    </xf>
    <xf numFmtId="182" fontId="134" fillId="5" borderId="47" xfId="4" applyNumberFormat="1" applyFont="1" applyFill="1" applyBorder="1" applyAlignment="1">
      <alignment vertical="center"/>
    </xf>
    <xf numFmtId="182" fontId="134" fillId="5" borderId="48" xfId="4" applyNumberFormat="1" applyFont="1" applyFill="1" applyBorder="1" applyAlignment="1">
      <alignment vertical="center"/>
    </xf>
    <xf numFmtId="182" fontId="4" fillId="5" borderId="42" xfId="4" applyNumberFormat="1" applyFill="1" applyBorder="1" applyAlignment="1">
      <alignment vertical="center"/>
    </xf>
    <xf numFmtId="182" fontId="4" fillId="5" borderId="43" xfId="4" applyNumberFormat="1" applyFill="1" applyBorder="1" applyAlignment="1">
      <alignment vertical="center"/>
    </xf>
    <xf numFmtId="182" fontId="4" fillId="5" borderId="45" xfId="4" applyNumberFormat="1" applyFill="1" applyBorder="1" applyAlignment="1">
      <alignment vertical="center"/>
    </xf>
    <xf numFmtId="182" fontId="4" fillId="5" borderId="1" xfId="4" applyNumberFormat="1" applyFill="1" applyBorder="1" applyAlignment="1">
      <alignment vertical="center"/>
    </xf>
    <xf numFmtId="182" fontId="4" fillId="5" borderId="48" xfId="4" applyNumberFormat="1" applyFill="1" applyBorder="1" applyAlignment="1">
      <alignment vertical="center"/>
    </xf>
    <xf numFmtId="182" fontId="4" fillId="5" borderId="47" xfId="4" applyNumberFormat="1" applyFill="1" applyBorder="1" applyAlignment="1">
      <alignment vertical="center"/>
    </xf>
    <xf numFmtId="182" fontId="134" fillId="9" borderId="70" xfId="4" applyNumberFormat="1" applyFont="1" applyFill="1" applyBorder="1" applyAlignment="1">
      <alignment vertical="center"/>
    </xf>
    <xf numFmtId="182" fontId="134" fillId="9" borderId="47" xfId="4" applyNumberFormat="1" applyFont="1" applyFill="1" applyBorder="1" applyAlignment="1">
      <alignment vertical="center"/>
    </xf>
    <xf numFmtId="182" fontId="134" fillId="9" borderId="48" xfId="4" applyNumberFormat="1" applyFont="1" applyFill="1" applyBorder="1" applyAlignment="1">
      <alignment vertical="center"/>
    </xf>
    <xf numFmtId="182" fontId="134" fillId="5" borderId="73" xfId="4" applyNumberFormat="1" applyFont="1" applyFill="1" applyBorder="1" applyAlignment="1" applyProtection="1">
      <alignment vertical="center"/>
      <protection locked="0"/>
    </xf>
    <xf numFmtId="182" fontId="134" fillId="5" borderId="73" xfId="4" applyNumberFormat="1" applyFont="1" applyFill="1" applyBorder="1" applyAlignment="1">
      <alignment vertical="center"/>
    </xf>
    <xf numFmtId="182" fontId="134" fillId="5" borderId="55" xfId="4" applyNumberFormat="1" applyFont="1" applyFill="1" applyBorder="1" applyAlignment="1">
      <alignment vertical="center"/>
    </xf>
    <xf numFmtId="182" fontId="134" fillId="0" borderId="0" xfId="4" applyNumberFormat="1" applyFont="1" applyAlignment="1">
      <alignment vertical="center"/>
    </xf>
    <xf numFmtId="182" fontId="134" fillId="5" borderId="57" xfId="4" applyNumberFormat="1" applyFont="1" applyFill="1" applyBorder="1" applyAlignment="1">
      <alignment vertical="center"/>
    </xf>
    <xf numFmtId="182" fontId="134" fillId="9" borderId="73" xfId="4" applyNumberFormat="1" applyFont="1" applyFill="1" applyBorder="1" applyAlignment="1">
      <alignment vertical="center"/>
    </xf>
    <xf numFmtId="182" fontId="134" fillId="5" borderId="69" xfId="4" applyNumberFormat="1" applyFont="1" applyFill="1" applyBorder="1" applyAlignment="1">
      <alignment vertical="center"/>
    </xf>
    <xf numFmtId="182" fontId="134" fillId="5" borderId="70" xfId="4" applyNumberFormat="1" applyFont="1" applyFill="1" applyBorder="1" applyAlignment="1">
      <alignment vertical="center"/>
    </xf>
    <xf numFmtId="182" fontId="134" fillId="0" borderId="0" xfId="4" applyNumberFormat="1" applyFont="1" applyAlignment="1">
      <alignment horizontal="center" vertical="center"/>
    </xf>
    <xf numFmtId="182" fontId="135" fillId="0" borderId="0" xfId="4" applyNumberFormat="1" applyFont="1" applyAlignment="1">
      <alignment horizontal="center" vertical="center"/>
    </xf>
    <xf numFmtId="182" fontId="134" fillId="0" borderId="0" xfId="4" applyNumberFormat="1" applyFont="1" applyAlignment="1" applyProtection="1">
      <alignment horizontal="center" vertical="center"/>
      <protection locked="0"/>
    </xf>
    <xf numFmtId="182" fontId="134" fillId="8" borderId="44" xfId="4" applyNumberFormat="1" applyFont="1" applyFill="1" applyBorder="1" applyAlignment="1" applyProtection="1">
      <alignment horizontal="center" vertical="center"/>
      <protection locked="0"/>
    </xf>
    <xf numFmtId="182" fontId="134" fillId="8" borderId="46" xfId="4" applyNumberFormat="1" applyFont="1" applyFill="1" applyBorder="1" applyAlignment="1" applyProtection="1">
      <alignment horizontal="center" vertical="center"/>
      <protection locked="0"/>
    </xf>
    <xf numFmtId="182" fontId="134" fillId="5" borderId="46" xfId="4" applyNumberFormat="1" applyFont="1" applyFill="1" applyBorder="1" applyAlignment="1" applyProtection="1">
      <alignment horizontal="center" vertical="center"/>
      <protection locked="0"/>
    </xf>
    <xf numFmtId="182" fontId="134" fillId="8" borderId="49" xfId="4" applyNumberFormat="1" applyFont="1" applyFill="1" applyBorder="1" applyAlignment="1" applyProtection="1">
      <alignment horizontal="center" vertical="center"/>
      <protection locked="0"/>
    </xf>
    <xf numFmtId="182" fontId="134" fillId="0" borderId="11" xfId="4" applyNumberFormat="1" applyFont="1" applyBorder="1" applyAlignment="1" applyProtection="1">
      <alignment horizontal="center" vertical="center"/>
      <protection locked="0"/>
    </xf>
    <xf numFmtId="182" fontId="134" fillId="8" borderId="74" xfId="4" applyNumberFormat="1" applyFont="1" applyFill="1" applyBorder="1" applyAlignment="1" applyProtection="1">
      <alignment horizontal="center" vertical="center"/>
      <protection locked="0"/>
    </xf>
    <xf numFmtId="182" fontId="134" fillId="8" borderId="75" xfId="4" applyNumberFormat="1" applyFont="1" applyFill="1" applyBorder="1" applyAlignment="1" applyProtection="1">
      <alignment horizontal="center" vertical="center"/>
      <protection locked="0"/>
    </xf>
    <xf numFmtId="182" fontId="134" fillId="5" borderId="75" xfId="4" applyNumberFormat="1" applyFont="1" applyFill="1" applyBorder="1" applyAlignment="1" applyProtection="1">
      <alignment horizontal="center" vertical="center"/>
      <protection locked="0"/>
    </xf>
    <xf numFmtId="182" fontId="134" fillId="8" borderId="80" xfId="4" applyNumberFormat="1" applyFont="1" applyFill="1" applyBorder="1" applyAlignment="1" applyProtection="1">
      <alignment horizontal="center" vertical="center"/>
      <protection locked="0"/>
    </xf>
    <xf numFmtId="182" fontId="134" fillId="5" borderId="76" xfId="4" applyNumberFormat="1" applyFont="1" applyFill="1" applyBorder="1" applyAlignment="1" applyProtection="1">
      <alignment horizontal="center" vertical="center"/>
      <protection locked="0"/>
    </xf>
    <xf numFmtId="182" fontId="134" fillId="8" borderId="56" xfId="4" applyNumberFormat="1" applyFont="1" applyFill="1" applyBorder="1" applyAlignment="1" applyProtection="1">
      <alignment horizontal="center" vertical="center"/>
      <protection locked="0"/>
    </xf>
    <xf numFmtId="182" fontId="134" fillId="5" borderId="44" xfId="4" applyNumberFormat="1" applyFont="1" applyFill="1" applyBorder="1" applyAlignment="1" applyProtection="1">
      <alignment horizontal="center" vertical="center"/>
      <protection locked="0"/>
    </xf>
    <xf numFmtId="182" fontId="134" fillId="5" borderId="49" xfId="4" applyNumberFormat="1" applyFont="1" applyFill="1" applyBorder="1" applyAlignment="1" applyProtection="1">
      <alignment horizontal="center" vertical="center"/>
      <protection locked="0"/>
    </xf>
    <xf numFmtId="182" fontId="134" fillId="9" borderId="44" xfId="4" applyNumberFormat="1" applyFont="1" applyFill="1" applyBorder="1" applyAlignment="1" applyProtection="1">
      <alignment horizontal="center" vertical="center"/>
      <protection locked="0"/>
    </xf>
    <xf numFmtId="182" fontId="134" fillId="9" borderId="49" xfId="4" applyNumberFormat="1" applyFont="1" applyFill="1" applyBorder="1" applyAlignment="1" applyProtection="1">
      <alignment horizontal="center" vertical="center"/>
      <protection locked="0"/>
    </xf>
    <xf numFmtId="182" fontId="134" fillId="9" borderId="56" xfId="4" applyNumberFormat="1" applyFont="1" applyFill="1" applyBorder="1" applyAlignment="1" applyProtection="1">
      <alignment horizontal="center" vertical="center"/>
      <protection locked="0"/>
    </xf>
    <xf numFmtId="182" fontId="134" fillId="5" borderId="46" xfId="4" applyNumberFormat="1" applyFont="1" applyFill="1" applyBorder="1" applyAlignment="1">
      <alignment horizontal="right" vertical="center"/>
    </xf>
    <xf numFmtId="182" fontId="134" fillId="5" borderId="45" xfId="4" applyNumberFormat="1" applyFont="1" applyFill="1" applyBorder="1" applyAlignment="1">
      <alignment vertical="center"/>
    </xf>
    <xf numFmtId="182" fontId="134" fillId="5" borderId="1" xfId="4" applyNumberFormat="1" applyFont="1" applyFill="1" applyBorder="1" applyAlignment="1">
      <alignment horizontal="right" vertical="center"/>
    </xf>
    <xf numFmtId="164" fontId="136" fillId="0" borderId="0" xfId="0" applyNumberFormat="1" applyFont="1"/>
    <xf numFmtId="0" fontId="137" fillId="0" borderId="0" xfId="0" applyFont="1"/>
    <xf numFmtId="0" fontId="138" fillId="0" borderId="0" xfId="0" quotePrefix="1" applyFont="1" applyAlignment="1">
      <alignment horizontal="right"/>
    </xf>
    <xf numFmtId="183" fontId="4" fillId="0" borderId="0" xfId="0" applyNumberFormat="1" applyFont="1"/>
    <xf numFmtId="164" fontId="17" fillId="87" borderId="1" xfId="0" applyNumberFormat="1" applyFont="1" applyFill="1" applyBorder="1" applyAlignment="1" applyProtection="1">
      <alignment horizontal="center" vertical="top" wrapText="1"/>
      <protection locked="0"/>
    </xf>
    <xf numFmtId="164" fontId="17" fillId="88" borderId="1" xfId="0" applyNumberFormat="1" applyFont="1" applyFill="1" applyBorder="1" applyAlignment="1">
      <alignment horizontal="center" vertical="top" wrapText="1"/>
    </xf>
    <xf numFmtId="0" fontId="4" fillId="0" borderId="0" xfId="457"/>
    <xf numFmtId="164" fontId="4" fillId="0" borderId="0" xfId="457" applyNumberFormat="1"/>
    <xf numFmtId="49" fontId="4" fillId="0" borderId="0" xfId="457" applyNumberFormat="1"/>
    <xf numFmtId="0" fontId="13" fillId="0" borderId="0" xfId="457" applyFont="1" applyAlignment="1">
      <alignment horizontal="center" vertical="top"/>
    </xf>
    <xf numFmtId="0" fontId="4" fillId="0" borderId="1" xfId="457" applyBorder="1"/>
    <xf numFmtId="182" fontId="15" fillId="0" borderId="0" xfId="4" applyNumberFormat="1" applyFont="1" applyAlignment="1">
      <alignment vertical="center"/>
    </xf>
    <xf numFmtId="182" fontId="15" fillId="0" borderId="0" xfId="4" applyNumberFormat="1" applyFont="1" applyAlignment="1">
      <alignment horizontal="center" vertical="center" wrapText="1"/>
    </xf>
    <xf numFmtId="182" fontId="4" fillId="7" borderId="42" xfId="4" applyNumberFormat="1" applyFill="1" applyBorder="1" applyAlignment="1">
      <alignment vertical="center"/>
    </xf>
    <xf numFmtId="182" fontId="4" fillId="7" borderId="45" xfId="4" applyNumberFormat="1" applyFill="1" applyBorder="1" applyAlignment="1">
      <alignment vertical="center"/>
    </xf>
    <xf numFmtId="182" fontId="4" fillId="7" borderId="47" xfId="4" applyNumberFormat="1" applyFill="1" applyBorder="1" applyAlignment="1">
      <alignment vertical="center"/>
    </xf>
    <xf numFmtId="182" fontId="4" fillId="2" borderId="12" xfId="4" applyNumberFormat="1" applyFill="1" applyBorder="1" applyAlignment="1">
      <alignment vertical="center"/>
    </xf>
    <xf numFmtId="182" fontId="4" fillId="0" borderId="0" xfId="4" applyNumberFormat="1" applyAlignment="1">
      <alignment horizontal="centerContinuous" vertical="center"/>
    </xf>
    <xf numFmtId="182" fontId="4" fillId="0" borderId="0" xfId="4" applyNumberFormat="1" applyAlignment="1">
      <alignment horizontal="right" vertical="center"/>
    </xf>
    <xf numFmtId="182" fontId="4" fillId="2" borderId="69" xfId="4" applyNumberFormat="1" applyFill="1" applyBorder="1" applyAlignment="1">
      <alignment vertical="center"/>
    </xf>
    <xf numFmtId="182" fontId="134" fillId="2" borderId="42" xfId="4" applyNumberFormat="1" applyFont="1" applyFill="1" applyBorder="1" applyAlignment="1">
      <alignment vertical="center"/>
    </xf>
    <xf numFmtId="182" fontId="4" fillId="2" borderId="73" xfId="4" applyNumberFormat="1" applyFill="1" applyBorder="1" applyAlignment="1">
      <alignment vertical="center"/>
    </xf>
    <xf numFmtId="182" fontId="134" fillId="2" borderId="45" xfId="4" applyNumberFormat="1" applyFont="1" applyFill="1" applyBorder="1" applyAlignment="1">
      <alignment vertical="center"/>
    </xf>
    <xf numFmtId="182" fontId="134" fillId="2" borderId="73" xfId="4" applyNumberFormat="1" applyFont="1" applyFill="1" applyBorder="1" applyAlignment="1">
      <alignment vertical="center"/>
    </xf>
    <xf numFmtId="182" fontId="4" fillId="2" borderId="70" xfId="4" applyNumberFormat="1" applyFill="1" applyBorder="1" applyAlignment="1">
      <alignment vertical="center"/>
    </xf>
    <xf numFmtId="182" fontId="134" fillId="2" borderId="47" xfId="4" applyNumberFormat="1" applyFont="1" applyFill="1" applyBorder="1" applyAlignment="1">
      <alignment vertical="center"/>
    </xf>
    <xf numFmtId="182" fontId="134" fillId="0" borderId="2" xfId="4" applyNumberFormat="1" applyFont="1" applyBorder="1" applyAlignment="1">
      <alignment vertical="center"/>
    </xf>
    <xf numFmtId="182" fontId="4" fillId="2" borderId="74" xfId="4" applyNumberFormat="1" applyFill="1" applyBorder="1" applyAlignment="1">
      <alignment vertical="center"/>
    </xf>
    <xf numFmtId="182" fontId="134" fillId="7" borderId="42" xfId="4" applyNumberFormat="1" applyFont="1" applyFill="1" applyBorder="1" applyAlignment="1">
      <alignment vertical="center"/>
    </xf>
    <xf numFmtId="182" fontId="4" fillId="2" borderId="75" xfId="4" applyNumberFormat="1" applyFill="1" applyBorder="1" applyAlignment="1">
      <alignment vertical="center"/>
    </xf>
    <xf numFmtId="182" fontId="134" fillId="7" borderId="45" xfId="4" applyNumberFormat="1" applyFont="1" applyFill="1" applyBorder="1" applyAlignment="1">
      <alignment vertical="center"/>
    </xf>
    <xf numFmtId="182" fontId="134" fillId="2" borderId="75" xfId="4" applyNumberFormat="1" applyFont="1" applyFill="1" applyBorder="1" applyAlignment="1">
      <alignment vertical="center"/>
    </xf>
    <xf numFmtId="182" fontId="134" fillId="7" borderId="75" xfId="4" applyNumberFormat="1" applyFont="1" applyFill="1" applyBorder="1" applyAlignment="1">
      <alignment vertical="center"/>
    </xf>
    <xf numFmtId="182" fontId="134" fillId="2" borderId="76" xfId="4" applyNumberFormat="1" applyFont="1" applyFill="1" applyBorder="1" applyAlignment="1">
      <alignment vertical="center"/>
    </xf>
    <xf numFmtId="182" fontId="134" fillId="2" borderId="70" xfId="4" applyNumberFormat="1" applyFont="1" applyFill="1" applyBorder="1" applyAlignment="1">
      <alignment vertical="center"/>
    </xf>
    <xf numFmtId="182" fontId="134" fillId="2" borderId="74" xfId="4" applyNumberFormat="1" applyFont="1" applyFill="1" applyBorder="1" applyAlignment="1">
      <alignment vertical="center"/>
    </xf>
    <xf numFmtId="182" fontId="134" fillId="2" borderId="43" xfId="4" applyNumberFormat="1" applyFont="1" applyFill="1" applyBorder="1" applyAlignment="1">
      <alignment horizontal="right" vertical="center"/>
    </xf>
    <xf numFmtId="182" fontId="134" fillId="2" borderId="74" xfId="4" applyNumberFormat="1" applyFont="1" applyFill="1" applyBorder="1" applyAlignment="1">
      <alignment horizontal="right" vertical="center"/>
    </xf>
    <xf numFmtId="182" fontId="134" fillId="2" borderId="69" xfId="4" applyNumberFormat="1" applyFont="1" applyFill="1" applyBorder="1" applyAlignment="1">
      <alignment vertical="center"/>
    </xf>
    <xf numFmtId="182" fontId="134" fillId="7" borderId="69" xfId="4" applyNumberFormat="1" applyFont="1" applyFill="1" applyBorder="1" applyAlignment="1">
      <alignment vertical="center"/>
    </xf>
    <xf numFmtId="182" fontId="134" fillId="7" borderId="43" xfId="4" applyNumberFormat="1" applyFont="1" applyFill="1" applyBorder="1" applyAlignment="1">
      <alignment vertical="center"/>
    </xf>
    <xf numFmtId="182" fontId="134" fillId="7" borderId="74" xfId="4" applyNumberFormat="1" applyFont="1" applyFill="1" applyBorder="1" applyAlignment="1">
      <alignment vertical="center"/>
    </xf>
    <xf numFmtId="182" fontId="134" fillId="7" borderId="76" xfId="4" applyNumberFormat="1" applyFont="1" applyFill="1" applyBorder="1" applyAlignment="1">
      <alignment vertical="center"/>
    </xf>
    <xf numFmtId="182" fontId="134" fillId="7" borderId="47" xfId="4" applyNumberFormat="1" applyFont="1" applyFill="1" applyBorder="1" applyAlignment="1">
      <alignment vertical="center"/>
    </xf>
    <xf numFmtId="182" fontId="134" fillId="10" borderId="13" xfId="4" applyNumberFormat="1" applyFont="1" applyFill="1" applyBorder="1" applyAlignment="1">
      <alignment vertical="center"/>
    </xf>
    <xf numFmtId="182" fontId="134" fillId="2" borderId="55" xfId="4" applyNumberFormat="1" applyFont="1" applyFill="1" applyBorder="1" applyAlignment="1">
      <alignment horizontal="right" vertical="center"/>
    </xf>
    <xf numFmtId="182" fontId="134" fillId="10" borderId="15" xfId="4" applyNumberFormat="1" applyFont="1" applyFill="1" applyBorder="1" applyAlignment="1">
      <alignment horizontal="right" vertical="center"/>
    </xf>
    <xf numFmtId="182" fontId="134" fillId="2" borderId="12" xfId="4" applyNumberFormat="1" applyFont="1" applyFill="1" applyBorder="1" applyAlignment="1">
      <alignment vertical="center"/>
    </xf>
    <xf numFmtId="182" fontId="134" fillId="10" borderId="12" xfId="4" applyNumberFormat="1" applyFont="1" applyFill="1" applyBorder="1" applyAlignment="1">
      <alignment vertical="center"/>
    </xf>
    <xf numFmtId="182" fontId="134" fillId="10" borderId="55" xfId="4" applyNumberFormat="1" applyFont="1" applyFill="1" applyBorder="1" applyAlignment="1">
      <alignment vertical="center"/>
    </xf>
    <xf numFmtId="182" fontId="134" fillId="10" borderId="15" xfId="4" applyNumberFormat="1" applyFont="1" applyFill="1" applyBorder="1" applyAlignment="1">
      <alignment vertical="center"/>
    </xf>
    <xf numFmtId="182" fontId="134" fillId="7" borderId="57" xfId="4" applyNumberFormat="1" applyFont="1" applyFill="1" applyBorder="1" applyAlignment="1">
      <alignment vertical="center"/>
    </xf>
    <xf numFmtId="182" fontId="134" fillId="2" borderId="42" xfId="4" applyNumberFormat="1" applyFont="1" applyFill="1" applyBorder="1" applyAlignment="1" applyProtection="1">
      <alignment vertical="center"/>
      <protection locked="0"/>
    </xf>
    <xf numFmtId="182" fontId="134" fillId="2" borderId="73" xfId="4" applyNumberFormat="1" applyFont="1" applyFill="1" applyBorder="1" applyAlignment="1" applyProtection="1">
      <alignment vertical="center"/>
      <protection locked="0"/>
    </xf>
    <xf numFmtId="182" fontId="134" fillId="2" borderId="45" xfId="4" applyNumberFormat="1" applyFont="1" applyFill="1" applyBorder="1" applyAlignment="1" applyProtection="1">
      <alignment vertical="center"/>
      <protection locked="0"/>
    </xf>
    <xf numFmtId="182" fontId="134" fillId="2" borderId="69" xfId="4" applyNumberFormat="1" applyFont="1" applyFill="1" applyBorder="1" applyAlignment="1" applyProtection="1">
      <alignment vertical="center"/>
      <protection locked="0"/>
    </xf>
    <xf numFmtId="182" fontId="134" fillId="7" borderId="47" xfId="4" applyNumberFormat="1" applyFont="1" applyFill="1" applyBorder="1" applyAlignment="1" applyProtection="1">
      <alignment vertical="center"/>
      <protection locked="0"/>
    </xf>
    <xf numFmtId="182" fontId="134" fillId="0" borderId="14" xfId="4" applyNumberFormat="1" applyFont="1" applyBorder="1" applyAlignment="1">
      <alignment vertical="center"/>
    </xf>
    <xf numFmtId="182" fontId="134" fillId="2" borderId="57" xfId="4" applyNumberFormat="1" applyFont="1" applyFill="1" applyBorder="1" applyAlignment="1">
      <alignment vertical="center"/>
    </xf>
    <xf numFmtId="182" fontId="134" fillId="2" borderId="55" xfId="4" applyNumberFormat="1" applyFont="1" applyFill="1" applyBorder="1" applyAlignment="1">
      <alignment vertical="center"/>
    </xf>
    <xf numFmtId="182" fontId="134" fillId="2" borderId="15" xfId="4" applyNumberFormat="1" applyFont="1" applyFill="1" applyBorder="1" applyAlignment="1">
      <alignment vertical="center"/>
    </xf>
    <xf numFmtId="164" fontId="4" fillId="0" borderId="0" xfId="2" applyNumberFormat="1" applyAlignment="1">
      <alignment horizontal="center"/>
    </xf>
    <xf numFmtId="49" fontId="140" fillId="0" borderId="0" xfId="2" applyNumberFormat="1" applyFont="1" applyAlignment="1">
      <alignment horizontal="left"/>
    </xf>
    <xf numFmtId="0" fontId="34" fillId="0" borderId="0" xfId="6" applyFont="1"/>
    <xf numFmtId="0" fontId="11" fillId="3" borderId="43" xfId="0" applyFont="1" applyFill="1" applyBorder="1" applyAlignment="1">
      <alignment horizontal="left"/>
    </xf>
    <xf numFmtId="49" fontId="4" fillId="0" borderId="45" xfId="0" applyNumberFormat="1" applyFont="1" applyBorder="1" applyAlignment="1">
      <alignment horizontal="center" vertical="center"/>
    </xf>
    <xf numFmtId="49" fontId="4" fillId="0" borderId="47" xfId="0" applyNumberFormat="1" applyFont="1" applyBorder="1" applyAlignment="1">
      <alignment horizontal="center" vertical="center"/>
    </xf>
    <xf numFmtId="0" fontId="11" fillId="3" borderId="44" xfId="0" applyFont="1" applyFill="1" applyBorder="1" applyAlignment="1">
      <alignment horizontal="left"/>
    </xf>
    <xf numFmtId="0" fontId="4" fillId="0" borderId="49" xfId="0" applyFont="1" applyBorder="1" applyAlignment="1">
      <alignment horizontal="center"/>
    </xf>
    <xf numFmtId="49" fontId="4" fillId="0" borderId="71" xfId="0" applyNumberFormat="1" applyFont="1" applyBorder="1" applyAlignment="1">
      <alignment horizontal="center" vertical="center"/>
    </xf>
    <xf numFmtId="0" fontId="4" fillId="3" borderId="42" xfId="4" applyFill="1" applyBorder="1" applyAlignment="1">
      <alignment vertical="center"/>
    </xf>
    <xf numFmtId="0" fontId="7" fillId="3" borderId="43" xfId="4" applyFont="1" applyFill="1" applyBorder="1" applyAlignment="1">
      <alignment horizontal="left" vertical="center"/>
    </xf>
    <xf numFmtId="0" fontId="4" fillId="3" borderId="43" xfId="4" applyFill="1" applyBorder="1" applyAlignment="1">
      <alignment vertical="center"/>
    </xf>
    <xf numFmtId="0" fontId="4" fillId="3" borderId="44" xfId="4" applyFill="1" applyBorder="1" applyAlignment="1">
      <alignment horizontal="center" vertical="center"/>
    </xf>
    <xf numFmtId="0" fontId="3" fillId="0" borderId="48" xfId="4" applyFont="1" applyBorder="1" applyAlignment="1">
      <alignment vertical="center"/>
    </xf>
    <xf numFmtId="0" fontId="17" fillId="0" borderId="3" xfId="0" applyFont="1" applyBorder="1" applyAlignment="1">
      <alignment horizontal="center" vertical="center" wrapText="1"/>
    </xf>
    <xf numFmtId="49" fontId="10" fillId="3" borderId="42" xfId="6" applyNumberFormat="1" applyFont="1" applyFill="1" applyBorder="1" applyAlignment="1">
      <alignment horizontal="center"/>
    </xf>
    <xf numFmtId="0" fontId="15" fillId="3" borderId="43" xfId="6" applyFont="1" applyFill="1" applyBorder="1"/>
    <xf numFmtId="0" fontId="10" fillId="3" borderId="43" xfId="6" applyFont="1" applyFill="1" applyBorder="1"/>
    <xf numFmtId="0" fontId="10" fillId="3" borderId="44" xfId="6" applyFont="1" applyFill="1" applyBorder="1"/>
    <xf numFmtId="0" fontId="98" fillId="0" borderId="0" xfId="0" applyFont="1"/>
    <xf numFmtId="0" fontId="11" fillId="3" borderId="65" xfId="0" applyFont="1" applyFill="1" applyBorder="1" applyAlignment="1">
      <alignment horizontal="left"/>
    </xf>
    <xf numFmtId="0" fontId="11" fillId="3" borderId="65" xfId="0" applyFont="1" applyFill="1" applyBorder="1" applyAlignment="1">
      <alignment horizontal="center"/>
    </xf>
    <xf numFmtId="0" fontId="11" fillId="3" borderId="33" xfId="0" applyFont="1" applyFill="1" applyBorder="1" applyAlignment="1">
      <alignment horizontal="center"/>
    </xf>
    <xf numFmtId="0" fontId="4" fillId="3" borderId="8" xfId="0" applyFont="1" applyFill="1" applyBorder="1" applyAlignment="1">
      <alignment horizontal="center"/>
    </xf>
    <xf numFmtId="0" fontId="11" fillId="3" borderId="8" xfId="0" applyFont="1" applyFill="1" applyBorder="1" applyAlignment="1">
      <alignment horizontal="center"/>
    </xf>
    <xf numFmtId="0" fontId="11" fillId="3" borderId="37" xfId="0" applyFont="1" applyFill="1" applyBorder="1" applyAlignment="1">
      <alignment horizontal="center" vertical="top"/>
    </xf>
    <xf numFmtId="49" fontId="29" fillId="0" borderId="0" xfId="0" applyNumberFormat="1" applyFont="1" applyAlignment="1">
      <alignment horizontal="center"/>
    </xf>
    <xf numFmtId="0" fontId="14" fillId="3" borderId="44" xfId="0" quotePrefix="1" applyFont="1" applyFill="1" applyBorder="1" applyAlignment="1">
      <alignment horizontal="center" vertical="top" wrapText="1"/>
    </xf>
    <xf numFmtId="0" fontId="4"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1" xfId="0" applyFont="1" applyBorder="1" applyAlignment="1">
      <alignment vertical="center" wrapText="1"/>
    </xf>
    <xf numFmtId="0" fontId="17" fillId="0" borderId="48" xfId="0" applyFont="1" applyBorder="1" applyAlignment="1">
      <alignment vertical="center" wrapText="1"/>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0" xfId="0" applyFont="1" applyAlignment="1">
      <alignment vertical="top" wrapText="1"/>
    </xf>
    <xf numFmtId="0" fontId="4" fillId="91" borderId="42" xfId="6" applyFill="1" applyBorder="1" applyAlignment="1">
      <alignment horizontal="left"/>
    </xf>
    <xf numFmtId="0" fontId="4" fillId="0" borderId="45" xfId="6" applyBorder="1" applyAlignment="1">
      <alignment horizontal="center"/>
    </xf>
    <xf numFmtId="2" fontId="4" fillId="0" borderId="45" xfId="6" applyNumberFormat="1" applyBorder="1" applyAlignment="1">
      <alignment horizontal="center"/>
    </xf>
    <xf numFmtId="49" fontId="4" fillId="0" borderId="47" xfId="0" applyNumberFormat="1" applyFont="1" applyBorder="1" applyAlignment="1">
      <alignment horizontal="center"/>
    </xf>
    <xf numFmtId="0" fontId="17" fillId="0" borderId="48" xfId="0" applyFont="1" applyBorder="1" applyAlignment="1">
      <alignment horizontal="center" vertical="top" wrapText="1"/>
    </xf>
    <xf numFmtId="0" fontId="4" fillId="0" borderId="45" xfId="6" applyBorder="1" applyAlignment="1">
      <alignment horizontal="center" vertical="center"/>
    </xf>
    <xf numFmtId="2" fontId="4" fillId="0" borderId="45" xfId="6" applyNumberFormat="1" applyBorder="1" applyAlignment="1">
      <alignment horizontal="center" vertical="center"/>
    </xf>
    <xf numFmtId="165" fontId="17" fillId="2" borderId="47" xfId="0" applyNumberFormat="1" applyFont="1" applyFill="1" applyBorder="1" applyAlignment="1">
      <alignment horizontal="center" vertical="center" wrapText="1"/>
    </xf>
    <xf numFmtId="0" fontId="4" fillId="0" borderId="16" xfId="2" applyBorder="1" applyProtection="1">
      <protection locked="0"/>
    </xf>
    <xf numFmtId="0" fontId="4" fillId="0" borderId="23" xfId="2" applyBorder="1" applyProtection="1">
      <protection locked="0"/>
    </xf>
    <xf numFmtId="0" fontId="4" fillId="0" borderId="17" xfId="2" applyBorder="1" applyProtection="1">
      <protection locked="0"/>
    </xf>
    <xf numFmtId="0" fontId="4" fillId="0" borderId="20" xfId="2" quotePrefix="1" applyBorder="1" applyAlignment="1" applyProtection="1">
      <alignment horizontal="left"/>
      <protection locked="0"/>
    </xf>
    <xf numFmtId="0" fontId="4" fillId="0" borderId="0" xfId="2" applyProtection="1">
      <protection locked="0"/>
    </xf>
    <xf numFmtId="0" fontId="4" fillId="0" borderId="0" xfId="2" quotePrefix="1" applyAlignment="1" applyProtection="1">
      <alignment horizontal="left"/>
      <protection locked="0"/>
    </xf>
    <xf numFmtId="0" fontId="4" fillId="0" borderId="21" xfId="2" applyBorder="1" applyProtection="1">
      <protection locked="0"/>
    </xf>
    <xf numFmtId="0" fontId="4" fillId="0" borderId="20" xfId="2" applyBorder="1" applyProtection="1">
      <protection locked="0"/>
    </xf>
    <xf numFmtId="0" fontId="4" fillId="0" borderId="40" xfId="2" applyBorder="1" applyProtection="1">
      <protection locked="0"/>
    </xf>
    <xf numFmtId="0" fontId="4" fillId="0" borderId="18" xfId="2" applyBorder="1" applyProtection="1">
      <protection locked="0"/>
    </xf>
    <xf numFmtId="0" fontId="4" fillId="0" borderId="19" xfId="2" applyBorder="1" applyProtection="1">
      <protection locked="0"/>
    </xf>
    <xf numFmtId="49" fontId="29" fillId="0" borderId="0" xfId="0" applyNumberFormat="1" applyFont="1"/>
    <xf numFmtId="0" fontId="29" fillId="0" borderId="0" xfId="0" applyFont="1" applyAlignment="1">
      <alignment horizontal="left"/>
    </xf>
    <xf numFmtId="49" fontId="11" fillId="3" borderId="31" xfId="0" applyNumberFormat="1" applyFont="1" applyFill="1" applyBorder="1" applyAlignment="1">
      <alignment horizontal="left"/>
    </xf>
    <xf numFmtId="49" fontId="11" fillId="3" borderId="36" xfId="0" applyNumberFormat="1" applyFont="1" applyFill="1" applyBorder="1" applyAlignment="1">
      <alignment horizontal="left"/>
    </xf>
    <xf numFmtId="49" fontId="4" fillId="0" borderId="45" xfId="0" applyNumberFormat="1" applyFont="1" applyBorder="1" applyAlignment="1">
      <alignment horizontal="center"/>
    </xf>
    <xf numFmtId="49" fontId="4" fillId="0" borderId="71" xfId="0" applyNumberFormat="1" applyFont="1" applyBorder="1" applyAlignment="1">
      <alignment horizontal="center"/>
    </xf>
    <xf numFmtId="0" fontId="17" fillId="0" borderId="48" xfId="0" applyFont="1" applyBorder="1" applyAlignment="1">
      <alignment vertical="top" wrapText="1"/>
    </xf>
    <xf numFmtId="0" fontId="17" fillId="0" borderId="49" xfId="0" applyFont="1" applyBorder="1" applyAlignment="1">
      <alignment horizontal="center" vertical="top" wrapText="1"/>
    </xf>
    <xf numFmtId="0" fontId="14" fillId="3" borderId="43" xfId="0" applyFont="1" applyFill="1" applyBorder="1" applyAlignment="1">
      <alignment vertical="top" wrapText="1"/>
    </xf>
    <xf numFmtId="0" fontId="14" fillId="3" borderId="44" xfId="0" applyFont="1" applyFill="1" applyBorder="1" applyAlignment="1">
      <alignment vertical="top" wrapText="1"/>
    </xf>
    <xf numFmtId="49" fontId="4" fillId="3" borderId="105" xfId="0" applyNumberFormat="1" applyFont="1" applyFill="1" applyBorder="1"/>
    <xf numFmtId="0" fontId="14" fillId="3" borderId="50" xfId="0" applyFont="1" applyFill="1" applyBorder="1" applyAlignment="1">
      <alignment vertical="top" wrapText="1"/>
    </xf>
    <xf numFmtId="0" fontId="14" fillId="3" borderId="74" xfId="0" applyFont="1" applyFill="1" applyBorder="1" applyAlignment="1">
      <alignment vertical="top" wrapText="1"/>
    </xf>
    <xf numFmtId="0" fontId="17" fillId="0" borderId="46" xfId="0" applyFont="1" applyBorder="1" applyAlignment="1">
      <alignment horizontal="center" vertical="top" wrapText="1"/>
    </xf>
    <xf numFmtId="49" fontId="11" fillId="3" borderId="105" xfId="0" applyNumberFormat="1" applyFont="1" applyFill="1" applyBorder="1" applyAlignment="1">
      <alignment horizontal="center"/>
    </xf>
    <xf numFmtId="0" fontId="17" fillId="0" borderId="48" xfId="0" applyFont="1" applyBorder="1" applyAlignment="1">
      <alignment vertical="top"/>
    </xf>
    <xf numFmtId="0" fontId="14" fillId="3" borderId="47" xfId="0" applyFont="1" applyFill="1" applyBorder="1" applyAlignment="1">
      <alignment horizontal="center" vertical="top"/>
    </xf>
    <xf numFmtId="0" fontId="14" fillId="3" borderId="49" xfId="0" applyFont="1" applyFill="1" applyBorder="1" applyAlignment="1">
      <alignment horizontal="center" vertical="top"/>
    </xf>
    <xf numFmtId="164" fontId="17" fillId="5" borderId="42" xfId="0" applyNumberFormat="1" applyFont="1" applyFill="1" applyBorder="1" applyAlignment="1" applyProtection="1">
      <alignment horizontal="center" vertical="top" wrapText="1"/>
      <protection locked="0"/>
    </xf>
    <xf numFmtId="164" fontId="17" fillId="5" borderId="43" xfId="0" applyNumberFormat="1" applyFont="1" applyFill="1" applyBorder="1" applyAlignment="1" applyProtection="1">
      <alignment horizontal="center" vertical="top" wrapText="1"/>
      <protection locked="0"/>
    </xf>
    <xf numFmtId="164" fontId="17" fillId="2" borderId="44" xfId="0" applyNumberFormat="1" applyFont="1" applyFill="1" applyBorder="1" applyAlignment="1">
      <alignment horizontal="center" vertical="top" wrapText="1"/>
    </xf>
    <xf numFmtId="164" fontId="17" fillId="5" borderId="45" xfId="0" applyNumberFormat="1" applyFont="1" applyFill="1" applyBorder="1" applyAlignment="1" applyProtection="1">
      <alignment horizontal="center" vertical="top" wrapText="1"/>
      <protection locked="0"/>
    </xf>
    <xf numFmtId="164" fontId="17" fillId="2" borderId="46" xfId="0" applyNumberFormat="1" applyFont="1" applyFill="1" applyBorder="1" applyAlignment="1">
      <alignment horizontal="center" vertical="top" wrapText="1"/>
    </xf>
    <xf numFmtId="164" fontId="17" fillId="2" borderId="47" xfId="0" applyNumberFormat="1" applyFont="1" applyFill="1" applyBorder="1" applyAlignment="1">
      <alignment horizontal="center" vertical="top" wrapText="1"/>
    </xf>
    <xf numFmtId="164" fontId="17" fillId="2" borderId="48" xfId="0" applyNumberFormat="1" applyFont="1" applyFill="1" applyBorder="1" applyAlignment="1">
      <alignment horizontal="center" vertical="top" wrapText="1"/>
    </xf>
    <xf numFmtId="164" fontId="17" fillId="2" borderId="49" xfId="0" applyNumberFormat="1" applyFont="1" applyFill="1" applyBorder="1" applyAlignment="1">
      <alignment horizontal="center" vertical="top" wrapText="1"/>
    </xf>
    <xf numFmtId="164" fontId="17" fillId="2" borderId="42" xfId="0" applyNumberFormat="1" applyFont="1" applyFill="1" applyBorder="1" applyAlignment="1">
      <alignment horizontal="center" vertical="top" wrapText="1"/>
    </xf>
    <xf numFmtId="164" fontId="17" fillId="2" borderId="45" xfId="0" applyNumberFormat="1" applyFont="1" applyFill="1" applyBorder="1" applyAlignment="1">
      <alignment horizontal="center" vertical="top" wrapText="1"/>
    </xf>
    <xf numFmtId="184" fontId="4" fillId="0" borderId="0" xfId="0" applyNumberFormat="1" applyFont="1"/>
    <xf numFmtId="164" fontId="17" fillId="5" borderId="46" xfId="0" applyNumberFormat="1" applyFont="1" applyFill="1" applyBorder="1" applyAlignment="1" applyProtection="1">
      <alignment horizontal="center" vertical="top" wrapText="1"/>
      <protection locked="0"/>
    </xf>
    <xf numFmtId="164" fontId="17" fillId="5" borderId="44" xfId="0" applyNumberFormat="1" applyFont="1" applyFill="1" applyBorder="1" applyAlignment="1" applyProtection="1">
      <alignment horizontal="center" vertical="top" wrapText="1"/>
      <protection locked="0"/>
    </xf>
    <xf numFmtId="164" fontId="17" fillId="5" borderId="48" xfId="0" applyNumberFormat="1" applyFont="1" applyFill="1" applyBorder="1" applyAlignment="1" applyProtection="1">
      <alignment horizontal="center" vertical="top" wrapText="1"/>
      <protection locked="0"/>
    </xf>
    <xf numFmtId="164" fontId="17" fillId="5" borderId="49" xfId="0" applyNumberFormat="1" applyFont="1" applyFill="1" applyBorder="1" applyAlignment="1" applyProtection="1">
      <alignment horizontal="center" vertical="top" wrapText="1"/>
      <protection locked="0"/>
    </xf>
    <xf numFmtId="164" fontId="17" fillId="2" borderId="73" xfId="0" applyNumberFormat="1" applyFont="1" applyFill="1" applyBorder="1" applyAlignment="1">
      <alignment horizontal="center" vertical="top" wrapText="1"/>
    </xf>
    <xf numFmtId="164" fontId="17" fillId="2" borderId="70" xfId="0" applyNumberFormat="1" applyFont="1" applyFill="1" applyBorder="1" applyAlignment="1">
      <alignment horizontal="center" vertical="top" wrapText="1"/>
    </xf>
    <xf numFmtId="164" fontId="17" fillId="2" borderId="69" xfId="0" applyNumberFormat="1" applyFont="1" applyFill="1" applyBorder="1" applyAlignment="1">
      <alignment horizontal="center" vertical="top" wrapText="1"/>
    </xf>
    <xf numFmtId="0" fontId="14" fillId="0" borderId="0" xfId="0" applyFont="1" applyAlignment="1">
      <alignment horizontal="center"/>
    </xf>
    <xf numFmtId="0" fontId="17" fillId="0" borderId="3" xfId="0" applyFont="1" applyBorder="1" applyAlignment="1">
      <alignment vertical="top"/>
    </xf>
    <xf numFmtId="49" fontId="4" fillId="3" borderId="105" xfId="0" applyNumberFormat="1" applyFont="1" applyFill="1" applyBorder="1" applyAlignment="1">
      <alignment horizontal="center"/>
    </xf>
    <xf numFmtId="0" fontId="14" fillId="3" borderId="50" xfId="0" applyFont="1" applyFill="1" applyBorder="1" applyAlignment="1">
      <alignment vertical="top"/>
    </xf>
    <xf numFmtId="0" fontId="14" fillId="3" borderId="74" xfId="0" applyFont="1" applyFill="1" applyBorder="1" applyAlignment="1">
      <alignment vertical="top"/>
    </xf>
    <xf numFmtId="0" fontId="17" fillId="0" borderId="46" xfId="0" applyFont="1" applyBorder="1" applyAlignment="1">
      <alignment horizontal="center" vertical="top"/>
    </xf>
    <xf numFmtId="0" fontId="17" fillId="0" borderId="48" xfId="0" applyFont="1" applyBorder="1" applyAlignment="1">
      <alignment horizontal="center" vertical="top"/>
    </xf>
    <xf numFmtId="0" fontId="17" fillId="0" borderId="49" xfId="0" applyFont="1" applyBorder="1" applyAlignment="1">
      <alignment horizontal="center" vertical="top"/>
    </xf>
    <xf numFmtId="0" fontId="4" fillId="0" borderId="57" xfId="0" applyFont="1" applyBorder="1" applyAlignment="1">
      <alignment horizontal="center"/>
    </xf>
    <xf numFmtId="0" fontId="17" fillId="0" borderId="55" xfId="0" applyFont="1" applyBorder="1" applyAlignment="1">
      <alignment vertical="top"/>
    </xf>
    <xf numFmtId="0" fontId="17" fillId="0" borderId="55" xfId="0" applyFont="1" applyBorder="1" applyAlignment="1">
      <alignment horizontal="center" vertical="top"/>
    </xf>
    <xf numFmtId="0" fontId="17" fillId="0" borderId="56" xfId="0" applyFont="1" applyBorder="1" applyAlignment="1">
      <alignment horizontal="center" vertical="top"/>
    </xf>
    <xf numFmtId="0" fontId="14" fillId="3" borderId="48" xfId="0" applyFont="1" applyFill="1" applyBorder="1" applyAlignment="1">
      <alignment horizontal="center" vertical="top"/>
    </xf>
    <xf numFmtId="0" fontId="11" fillId="3" borderId="74" xfId="0" applyFont="1" applyFill="1" applyBorder="1" applyAlignment="1">
      <alignment horizontal="left"/>
    </xf>
    <xf numFmtId="164" fontId="17" fillId="5" borderId="42" xfId="0" applyNumberFormat="1" applyFont="1" applyFill="1" applyBorder="1" applyAlignment="1" applyProtection="1">
      <alignment horizontal="center" vertical="top"/>
      <protection locked="0"/>
    </xf>
    <xf numFmtId="164" fontId="17" fillId="5" borderId="43" xfId="0" applyNumberFormat="1" applyFont="1" applyFill="1" applyBorder="1" applyAlignment="1" applyProtection="1">
      <alignment horizontal="center" vertical="top"/>
      <protection locked="0"/>
    </xf>
    <xf numFmtId="164" fontId="17" fillId="2" borderId="44" xfId="0" applyNumberFormat="1" applyFont="1" applyFill="1" applyBorder="1" applyAlignment="1">
      <alignment horizontal="center" vertical="top"/>
    </xf>
    <xf numFmtId="164" fontId="17" fillId="5" borderId="45" xfId="0" applyNumberFormat="1" applyFont="1" applyFill="1" applyBorder="1" applyAlignment="1" applyProtection="1">
      <alignment horizontal="center" vertical="top"/>
      <protection locked="0"/>
    </xf>
    <xf numFmtId="164" fontId="17" fillId="2" borderId="46" xfId="0" applyNumberFormat="1" applyFont="1" applyFill="1" applyBorder="1" applyAlignment="1">
      <alignment horizontal="center" vertical="top"/>
    </xf>
    <xf numFmtId="164" fontId="17" fillId="2" borderId="47" xfId="0" applyNumberFormat="1" applyFont="1" applyFill="1" applyBorder="1" applyAlignment="1">
      <alignment horizontal="center" vertical="top"/>
    </xf>
    <xf numFmtId="164" fontId="17" fillId="2" borderId="48" xfId="0" applyNumberFormat="1" applyFont="1" applyFill="1" applyBorder="1" applyAlignment="1">
      <alignment horizontal="center" vertical="top"/>
    </xf>
    <xf numFmtId="164" fontId="17" fillId="2" borderId="49" xfId="0" applyNumberFormat="1" applyFont="1" applyFill="1" applyBorder="1" applyAlignment="1">
      <alignment horizontal="center" vertical="top"/>
    </xf>
    <xf numFmtId="164" fontId="17" fillId="2" borderId="57" xfId="0" applyNumberFormat="1" applyFont="1" applyFill="1" applyBorder="1" applyAlignment="1">
      <alignment horizontal="center" vertical="top"/>
    </xf>
    <xf numFmtId="164" fontId="17" fillId="2" borderId="56" xfId="0" applyNumberFormat="1" applyFont="1" applyFill="1" applyBorder="1" applyAlignment="1">
      <alignment horizontal="center" vertical="top"/>
    </xf>
    <xf numFmtId="49" fontId="4" fillId="0" borderId="42" xfId="0" applyNumberFormat="1" applyFont="1" applyBorder="1" applyAlignment="1">
      <alignment horizontal="center" vertical="center"/>
    </xf>
    <xf numFmtId="0" fontId="17" fillId="0" borderId="3" xfId="0" applyFont="1" applyBorder="1" applyAlignment="1">
      <alignment vertical="center" wrapText="1"/>
    </xf>
    <xf numFmtId="0" fontId="17" fillId="0" borderId="72" xfId="0" applyFont="1" applyBorder="1" applyAlignment="1">
      <alignment horizontal="center" vertical="top" wrapText="1"/>
    </xf>
    <xf numFmtId="165" fontId="17" fillId="5" borderId="42" xfId="0" applyNumberFormat="1" applyFont="1" applyFill="1" applyBorder="1" applyAlignment="1" applyProtection="1">
      <alignment horizontal="center" vertical="top" wrapText="1"/>
      <protection locked="0"/>
    </xf>
    <xf numFmtId="165" fontId="17" fillId="5" borderId="45" xfId="0" applyNumberFormat="1" applyFont="1" applyFill="1" applyBorder="1" applyAlignment="1" applyProtection="1">
      <alignment horizontal="center" vertical="top" wrapText="1"/>
      <protection locked="0"/>
    </xf>
    <xf numFmtId="0" fontId="17" fillId="0" borderId="1" xfId="0" applyFont="1" applyBorder="1" applyAlignment="1">
      <alignment horizontal="left" vertical="center" wrapText="1"/>
    </xf>
    <xf numFmtId="164" fontId="17" fillId="5" borderId="1" xfId="0" applyNumberFormat="1" applyFont="1" applyFill="1" applyBorder="1" applyAlignment="1" applyProtection="1">
      <alignment horizontal="left" vertical="center" wrapText="1"/>
      <protection locked="0"/>
    </xf>
    <xf numFmtId="164" fontId="17" fillId="5" borderId="48" xfId="0" applyNumberFormat="1" applyFont="1" applyFill="1" applyBorder="1" applyAlignment="1" applyProtection="1">
      <alignment horizontal="left" vertical="center" wrapText="1"/>
      <protection locked="0"/>
    </xf>
    <xf numFmtId="165" fontId="17" fillId="5" borderId="47" xfId="0" applyNumberFormat="1" applyFont="1" applyFill="1" applyBorder="1" applyAlignment="1" applyProtection="1">
      <alignment horizontal="center" vertical="top" wrapText="1"/>
      <protection locked="0"/>
    </xf>
    <xf numFmtId="0" fontId="17" fillId="0" borderId="43" xfId="0" applyFont="1" applyBorder="1" applyAlignment="1">
      <alignment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top" wrapText="1"/>
    </xf>
    <xf numFmtId="165" fontId="17" fillId="2" borderId="42" xfId="0" applyNumberFormat="1" applyFont="1" applyFill="1" applyBorder="1" applyAlignment="1">
      <alignment horizontal="center" vertical="center" wrapText="1"/>
    </xf>
    <xf numFmtId="164" fontId="17" fillId="2" borderId="43" xfId="0" applyNumberFormat="1" applyFont="1" applyFill="1" applyBorder="1" applyAlignment="1">
      <alignment horizontal="center" vertical="center" wrapText="1"/>
    </xf>
    <xf numFmtId="165" fontId="17" fillId="2" borderId="74" xfId="0" applyNumberFormat="1" applyFont="1" applyFill="1" applyBorder="1" applyAlignment="1">
      <alignment horizontal="center" vertical="center" wrapText="1"/>
    </xf>
    <xf numFmtId="0" fontId="4" fillId="0" borderId="1" xfId="0" applyFont="1" applyBorder="1" applyAlignment="1">
      <alignment vertical="center"/>
    </xf>
    <xf numFmtId="0" fontId="4" fillId="93" borderId="1" xfId="0" applyFont="1" applyFill="1" applyBorder="1"/>
    <xf numFmtId="165" fontId="17" fillId="2" borderId="75" xfId="0" applyNumberFormat="1" applyFont="1" applyFill="1" applyBorder="1" applyAlignment="1">
      <alignment horizontal="center" vertical="center" wrapText="1"/>
    </xf>
    <xf numFmtId="0" fontId="4" fillId="93" borderId="45" xfId="0" applyFont="1" applyFill="1" applyBorder="1"/>
    <xf numFmtId="0" fontId="4" fillId="0" borderId="48" xfId="0" applyFont="1" applyBorder="1" applyAlignment="1">
      <alignment vertical="center"/>
    </xf>
    <xf numFmtId="0" fontId="4" fillId="93" borderId="48" xfId="0" applyFont="1" applyFill="1" applyBorder="1"/>
    <xf numFmtId="165" fontId="17" fillId="2" borderId="76" xfId="0" applyNumberFormat="1" applyFont="1" applyFill="1" applyBorder="1" applyAlignment="1">
      <alignment horizontal="center" vertical="center" wrapText="1"/>
    </xf>
    <xf numFmtId="49" fontId="139" fillId="0" borderId="0" xfId="2" applyNumberFormat="1" applyFont="1" applyAlignment="1">
      <alignment horizontal="left"/>
    </xf>
    <xf numFmtId="0" fontId="98" fillId="0" borderId="0" xfId="4" applyFont="1" applyAlignment="1">
      <alignment vertical="center"/>
    </xf>
    <xf numFmtId="166" fontId="98" fillId="0" borderId="0" xfId="4" applyNumberFormat="1" applyFont="1" applyAlignment="1">
      <alignment vertical="center"/>
    </xf>
    <xf numFmtId="0" fontId="142" fillId="0" borderId="0" xfId="4" applyFont="1" applyAlignment="1">
      <alignment vertical="center"/>
    </xf>
    <xf numFmtId="0" fontId="139" fillId="0" borderId="0" xfId="4" applyFont="1" applyAlignment="1">
      <alignment vertical="center"/>
    </xf>
    <xf numFmtId="0" fontId="139" fillId="0" borderId="0" xfId="4" applyFont="1" applyAlignment="1">
      <alignment horizontal="left" vertical="center"/>
    </xf>
    <xf numFmtId="0" fontId="98" fillId="0" borderId="8" xfId="4" applyFont="1" applyBorder="1" applyAlignment="1">
      <alignment horizontal="center" vertical="center"/>
    </xf>
    <xf numFmtId="0" fontId="98" fillId="0" borderId="9" xfId="4" applyFont="1" applyBorder="1" applyAlignment="1">
      <alignment vertical="center"/>
    </xf>
    <xf numFmtId="0" fontId="98" fillId="0" borderId="10" xfId="4" applyFont="1" applyBorder="1" applyAlignment="1">
      <alignment horizontal="center" vertical="center"/>
    </xf>
    <xf numFmtId="0" fontId="98" fillId="0" borderId="0" xfId="4" applyFont="1" applyAlignment="1">
      <alignment horizontal="center" vertical="center"/>
    </xf>
    <xf numFmtId="0" fontId="98" fillId="0" borderId="2" xfId="4" applyFont="1" applyBorder="1" applyAlignment="1">
      <alignment horizontal="center" vertical="center" wrapText="1"/>
    </xf>
    <xf numFmtId="166" fontId="139" fillId="0" borderId="12" xfId="4" applyNumberFormat="1" applyFont="1" applyBorder="1" applyAlignment="1">
      <alignment horizontal="center" vertical="center"/>
    </xf>
    <xf numFmtId="166" fontId="98" fillId="0" borderId="13" xfId="4" applyNumberFormat="1" applyFont="1" applyBorder="1" applyAlignment="1">
      <alignment horizontal="center" vertical="center"/>
    </xf>
    <xf numFmtId="166" fontId="98" fillId="0" borderId="14" xfId="4" applyNumberFormat="1" applyFont="1" applyBorder="1" applyAlignment="1">
      <alignment vertical="center"/>
    </xf>
    <xf numFmtId="166" fontId="139" fillId="0" borderId="14" xfId="4" applyNumberFormat="1" applyFont="1" applyBorder="1" applyAlignment="1">
      <alignment horizontal="center" vertical="center"/>
    </xf>
    <xf numFmtId="166" fontId="98" fillId="0" borderId="14" xfId="4" applyNumberFormat="1" applyFont="1" applyBorder="1" applyAlignment="1">
      <alignment horizontal="center" vertical="center"/>
    </xf>
    <xf numFmtId="0" fontId="98" fillId="0" borderId="14" xfId="4" applyFont="1" applyBorder="1" applyAlignment="1">
      <alignment horizontal="center" vertical="center"/>
    </xf>
    <xf numFmtId="166" fontId="98" fillId="0" borderId="15" xfId="4" applyNumberFormat="1" applyFont="1" applyBorder="1" applyAlignment="1">
      <alignment horizontal="center" vertical="center"/>
    </xf>
    <xf numFmtId="166" fontId="98" fillId="0" borderId="16" xfId="4" applyNumberFormat="1" applyFont="1" applyBorder="1" applyAlignment="1">
      <alignment horizontal="center" vertical="center" wrapText="1"/>
    </xf>
    <xf numFmtId="0" fontId="98" fillId="0" borderId="17" xfId="4" applyFont="1" applyBorder="1" applyAlignment="1">
      <alignment horizontal="center" vertical="center" wrapText="1"/>
    </xf>
    <xf numFmtId="0" fontId="98" fillId="0" borderId="18" xfId="4" applyFont="1" applyBorder="1" applyAlignment="1">
      <alignment vertical="center"/>
    </xf>
    <xf numFmtId="166" fontId="98" fillId="0" borderId="38" xfId="4" applyNumberFormat="1" applyFont="1" applyBorder="1" applyAlignment="1">
      <alignment horizontal="center" vertical="center"/>
    </xf>
    <xf numFmtId="0" fontId="139" fillId="0" borderId="14" xfId="4" applyFont="1" applyBorder="1" applyAlignment="1">
      <alignment horizontal="center" vertical="center"/>
    </xf>
    <xf numFmtId="166" fontId="98" fillId="0" borderId="12" xfId="4" applyNumberFormat="1" applyFont="1" applyBorder="1" applyAlignment="1">
      <alignment horizontal="center" vertical="center"/>
    </xf>
    <xf numFmtId="166" fontId="98" fillId="0" borderId="20" xfId="4" applyNumberFormat="1" applyFont="1" applyBorder="1" applyAlignment="1">
      <alignment horizontal="center" vertical="center" wrapText="1"/>
    </xf>
    <xf numFmtId="0" fontId="98" fillId="0" borderId="21" xfId="4" applyFont="1" applyBorder="1" applyAlignment="1">
      <alignment horizontal="center" vertical="center" wrapText="1"/>
    </xf>
    <xf numFmtId="0" fontId="139" fillId="3" borderId="22" xfId="4" applyFont="1" applyFill="1" applyBorder="1" applyAlignment="1">
      <alignment horizontal="center" vertical="center"/>
    </xf>
    <xf numFmtId="0" fontId="139" fillId="3" borderId="23" xfId="4" applyFont="1" applyFill="1" applyBorder="1" applyAlignment="1">
      <alignment horizontal="left" vertical="center"/>
    </xf>
    <xf numFmtId="0" fontId="139" fillId="3" borderId="24" xfId="4" applyFont="1" applyFill="1" applyBorder="1" applyAlignment="1">
      <alignment horizontal="center" vertical="center"/>
    </xf>
    <xf numFmtId="0" fontId="139" fillId="3" borderId="17" xfId="4" applyFont="1" applyFill="1" applyBorder="1" applyAlignment="1">
      <alignment horizontal="center" vertical="center"/>
    </xf>
    <xf numFmtId="166" fontId="139" fillId="3" borderId="25" xfId="4" applyNumberFormat="1" applyFont="1" applyFill="1" applyBorder="1" applyAlignment="1">
      <alignment horizontal="center" vertical="center"/>
    </xf>
    <xf numFmtId="166" fontId="139" fillId="3" borderId="16" xfId="4" applyNumberFormat="1" applyFont="1" applyFill="1" applyBorder="1" applyAlignment="1">
      <alignment horizontal="center" vertical="center" wrapText="1"/>
    </xf>
    <xf numFmtId="0" fontId="98" fillId="3" borderId="17" xfId="4" applyFont="1" applyFill="1" applyBorder="1" applyAlignment="1">
      <alignment horizontal="center" vertical="center" wrapText="1"/>
    </xf>
    <xf numFmtId="0" fontId="139" fillId="3" borderId="27" xfId="4" applyFont="1" applyFill="1" applyBorder="1" applyAlignment="1">
      <alignment horizontal="center" vertical="center"/>
    </xf>
    <xf numFmtId="0" fontId="139" fillId="3" borderId="0" xfId="4" applyFont="1" applyFill="1" applyAlignment="1">
      <alignment vertical="center"/>
    </xf>
    <xf numFmtId="0" fontId="139" fillId="3" borderId="28" xfId="4" applyFont="1" applyFill="1" applyBorder="1" applyAlignment="1">
      <alignment horizontal="center" vertical="center"/>
    </xf>
    <xf numFmtId="0" fontId="139" fillId="3" borderId="21" xfId="4" applyFont="1" applyFill="1" applyBorder="1" applyAlignment="1">
      <alignment horizontal="center" vertical="center"/>
    </xf>
    <xf numFmtId="166" fontId="139" fillId="3" borderId="26" xfId="4" applyNumberFormat="1" applyFont="1" applyFill="1" applyBorder="1" applyAlignment="1">
      <alignment horizontal="center" vertical="center"/>
    </xf>
    <xf numFmtId="166" fontId="139" fillId="3" borderId="26" xfId="4" applyNumberFormat="1" applyFont="1" applyFill="1" applyBorder="1" applyAlignment="1">
      <alignment horizontal="center" vertical="center" wrapText="1"/>
    </xf>
    <xf numFmtId="0" fontId="139" fillId="0" borderId="0" xfId="4" applyFont="1" applyAlignment="1">
      <alignment horizontal="center" vertical="center" wrapText="1"/>
    </xf>
    <xf numFmtId="166" fontId="139" fillId="3" borderId="32" xfId="4" applyNumberFormat="1" applyFont="1" applyFill="1" applyBorder="1" applyAlignment="1">
      <alignment horizontal="center" vertical="center" wrapText="1"/>
    </xf>
    <xf numFmtId="166" fontId="139" fillId="3" borderId="20" xfId="4" applyNumberFormat="1" applyFont="1" applyFill="1" applyBorder="1" applyAlignment="1">
      <alignment horizontal="center" vertical="center" wrapText="1"/>
    </xf>
    <xf numFmtId="0" fontId="98" fillId="3" borderId="21" xfId="4" applyFont="1" applyFill="1" applyBorder="1" applyAlignment="1">
      <alignment horizontal="center" vertical="center" wrapText="1"/>
    </xf>
    <xf numFmtId="0" fontId="139" fillId="3" borderId="34" xfId="4" applyFont="1" applyFill="1" applyBorder="1" applyAlignment="1">
      <alignment horizontal="center" vertical="center"/>
    </xf>
    <xf numFmtId="0" fontId="139" fillId="3" borderId="18" xfId="4" applyFont="1" applyFill="1" applyBorder="1" applyAlignment="1">
      <alignment horizontal="center" vertical="center"/>
    </xf>
    <xf numFmtId="0" fontId="139" fillId="3" borderId="35" xfId="4" applyFont="1" applyFill="1" applyBorder="1" applyAlignment="1">
      <alignment horizontal="center" vertical="center"/>
    </xf>
    <xf numFmtId="0" fontId="139" fillId="3" borderId="19" xfId="4" applyFont="1" applyFill="1" applyBorder="1" applyAlignment="1">
      <alignment horizontal="center" vertical="center"/>
    </xf>
    <xf numFmtId="166" fontId="139" fillId="3" borderId="38" xfId="4" applyNumberFormat="1" applyFont="1" applyFill="1" applyBorder="1" applyAlignment="1">
      <alignment horizontal="center" vertical="center"/>
    </xf>
    <xf numFmtId="0" fontId="139" fillId="0" borderId="0" xfId="4" applyFont="1" applyAlignment="1">
      <alignment horizontal="center" vertical="center"/>
    </xf>
    <xf numFmtId="166" fontId="139" fillId="3" borderId="39" xfId="4" applyNumberFormat="1" applyFont="1" applyFill="1" applyBorder="1" applyAlignment="1">
      <alignment horizontal="center" vertical="center"/>
    </xf>
    <xf numFmtId="166" fontId="139" fillId="3" borderId="40" xfId="4" applyNumberFormat="1" applyFont="1" applyFill="1" applyBorder="1" applyAlignment="1">
      <alignment horizontal="center" vertical="center"/>
    </xf>
    <xf numFmtId="0" fontId="139" fillId="3" borderId="41" xfId="4" applyFont="1" applyFill="1" applyBorder="1" applyAlignment="1">
      <alignment horizontal="center" vertical="center"/>
    </xf>
    <xf numFmtId="0" fontId="98" fillId="0" borderId="11" xfId="4" applyFont="1" applyBorder="1" applyAlignment="1">
      <alignment vertical="center"/>
    </xf>
    <xf numFmtId="0" fontId="98" fillId="0" borderId="0" xfId="4" applyFont="1" applyAlignment="1">
      <alignment horizontal="left" vertical="center"/>
    </xf>
    <xf numFmtId="0" fontId="98" fillId="3" borderId="16" xfId="4" applyFont="1" applyFill="1" applyBorder="1" applyAlignment="1">
      <alignment vertical="center"/>
    </xf>
    <xf numFmtId="0" fontId="139" fillId="3" borderId="23" xfId="4" applyFont="1" applyFill="1" applyBorder="1" applyAlignment="1">
      <alignment vertical="center"/>
    </xf>
    <xf numFmtId="0" fontId="139" fillId="3" borderId="17" xfId="4" applyFont="1" applyFill="1" applyBorder="1" applyAlignment="1">
      <alignment vertical="center"/>
    </xf>
    <xf numFmtId="166" fontId="98" fillId="0" borderId="0" xfId="4" applyNumberFormat="1" applyFont="1" applyAlignment="1">
      <alignment horizontal="center" vertical="center"/>
    </xf>
    <xf numFmtId="0" fontId="98" fillId="0" borderId="42" xfId="4" applyFont="1" applyBorder="1" applyAlignment="1">
      <alignment horizontal="center" vertical="center"/>
    </xf>
    <xf numFmtId="0" fontId="98" fillId="0" borderId="43" xfId="4" applyFont="1" applyBorder="1" applyAlignment="1">
      <alignment vertical="center"/>
    </xf>
    <xf numFmtId="0" fontId="98" fillId="0" borderId="43" xfId="4" applyFont="1" applyBorder="1" applyAlignment="1">
      <alignment horizontal="center" vertical="center"/>
    </xf>
    <xf numFmtId="0" fontId="98" fillId="0" borderId="44" xfId="4" applyFont="1" applyBorder="1" applyAlignment="1">
      <alignment horizontal="center" vertical="center"/>
    </xf>
    <xf numFmtId="182" fontId="98" fillId="5" borderId="69" xfId="4" applyNumberFormat="1" applyFont="1" applyFill="1" applyBorder="1" applyAlignment="1">
      <alignment vertical="center"/>
    </xf>
    <xf numFmtId="182" fontId="98" fillId="0" borderId="0" xfId="4" applyNumberFormat="1" applyFont="1" applyAlignment="1">
      <alignment vertical="center"/>
    </xf>
    <xf numFmtId="182" fontId="98" fillId="5" borderId="42" xfId="4" applyNumberFormat="1" applyFont="1" applyFill="1" applyBorder="1" applyAlignment="1" applyProtection="1">
      <alignment vertical="center"/>
      <protection locked="0"/>
    </xf>
    <xf numFmtId="182" fontId="98" fillId="5" borderId="43" xfId="4" applyNumberFormat="1" applyFont="1" applyFill="1" applyBorder="1" applyAlignment="1" applyProtection="1">
      <alignment vertical="center"/>
      <protection locked="0"/>
    </xf>
    <xf numFmtId="182" fontId="98" fillId="7" borderId="44" xfId="4" applyNumberFormat="1" applyFont="1" applyFill="1" applyBorder="1" applyAlignment="1">
      <alignment vertical="center"/>
    </xf>
    <xf numFmtId="182" fontId="139" fillId="0" borderId="0" xfId="4" applyNumberFormat="1" applyFont="1" applyAlignment="1">
      <alignment horizontal="center" vertical="center"/>
    </xf>
    <xf numFmtId="182" fontId="98" fillId="2" borderId="69" xfId="4" applyNumberFormat="1" applyFont="1" applyFill="1" applyBorder="1" applyAlignment="1">
      <alignment vertical="center"/>
    </xf>
    <xf numFmtId="182" fontId="98" fillId="2" borderId="42" xfId="4" applyNumberFormat="1" applyFont="1" applyFill="1" applyBorder="1" applyAlignment="1">
      <alignment vertical="center"/>
    </xf>
    <xf numFmtId="182" fontId="98" fillId="8" borderId="44" xfId="4" applyNumberFormat="1" applyFont="1" applyFill="1" applyBorder="1" applyAlignment="1" applyProtection="1">
      <alignment horizontal="center" vertical="center"/>
      <protection locked="0"/>
    </xf>
    <xf numFmtId="0" fontId="98" fillId="0" borderId="45" xfId="4" applyFont="1" applyBorder="1" applyAlignment="1">
      <alignment horizontal="center" vertical="center"/>
    </xf>
    <xf numFmtId="0" fontId="98" fillId="0" borderId="1" xfId="4" applyFont="1" applyBorder="1" applyAlignment="1">
      <alignment vertical="center"/>
    </xf>
    <xf numFmtId="0" fontId="98" fillId="0" borderId="1" xfId="4" applyFont="1" applyBorder="1" applyAlignment="1">
      <alignment horizontal="center" vertical="center"/>
    </xf>
    <xf numFmtId="0" fontId="98" fillId="0" borderId="46" xfId="4" applyFont="1" applyBorder="1" applyAlignment="1">
      <alignment horizontal="center" vertical="center"/>
    </xf>
    <xf numFmtId="182" fontId="98" fillId="5" borderId="73" xfId="4" applyNumberFormat="1" applyFont="1" applyFill="1" applyBorder="1" applyAlignment="1">
      <alignment vertical="center"/>
    </xf>
    <xf numFmtId="182" fontId="98" fillId="5" borderId="45" xfId="4" applyNumberFormat="1" applyFont="1" applyFill="1" applyBorder="1" applyAlignment="1" applyProtection="1">
      <alignment vertical="center"/>
      <protection locked="0"/>
    </xf>
    <xf numFmtId="182" fontId="98" fillId="5" borderId="1" xfId="4" applyNumberFormat="1" applyFont="1" applyFill="1" applyBorder="1" applyAlignment="1" applyProtection="1">
      <alignment vertical="center"/>
      <protection locked="0"/>
    </xf>
    <xf numFmtId="182" fontId="98" fillId="7" borderId="46" xfId="4" applyNumberFormat="1" applyFont="1" applyFill="1" applyBorder="1" applyAlignment="1">
      <alignment vertical="center"/>
    </xf>
    <xf numFmtId="182" fontId="98" fillId="2" borderId="73" xfId="4" applyNumberFormat="1" applyFont="1" applyFill="1" applyBorder="1" applyAlignment="1">
      <alignment vertical="center"/>
    </xf>
    <xf numFmtId="182" fontId="98" fillId="2" borderId="45" xfId="4" applyNumberFormat="1" applyFont="1" applyFill="1" applyBorder="1" applyAlignment="1">
      <alignment vertical="center"/>
    </xf>
    <xf numFmtId="182" fontId="98" fillId="8" borderId="46" xfId="4" applyNumberFormat="1" applyFont="1" applyFill="1" applyBorder="1" applyAlignment="1" applyProtection="1">
      <alignment horizontal="center" vertical="center"/>
      <protection locked="0"/>
    </xf>
    <xf numFmtId="182" fontId="98" fillId="5" borderId="70" xfId="4" applyNumberFormat="1" applyFont="1" applyFill="1" applyBorder="1" applyAlignment="1">
      <alignment vertical="center"/>
    </xf>
    <xf numFmtId="182" fontId="98" fillId="5" borderId="47" xfId="4" applyNumberFormat="1" applyFont="1" applyFill="1" applyBorder="1" applyAlignment="1" applyProtection="1">
      <alignment vertical="center"/>
      <protection locked="0"/>
    </xf>
    <xf numFmtId="182" fontId="98" fillId="5" borderId="48" xfId="4" applyNumberFormat="1" applyFont="1" applyFill="1" applyBorder="1" applyAlignment="1" applyProtection="1">
      <alignment vertical="center"/>
      <protection locked="0"/>
    </xf>
    <xf numFmtId="182" fontId="98" fillId="7" borderId="49" xfId="4" applyNumberFormat="1" applyFont="1" applyFill="1" applyBorder="1" applyAlignment="1">
      <alignment vertical="center"/>
    </xf>
    <xf numFmtId="182" fontId="98" fillId="0" borderId="0" xfId="4" applyNumberFormat="1" applyFont="1" applyAlignment="1" applyProtection="1">
      <alignment vertical="center"/>
      <protection locked="0"/>
    </xf>
    <xf numFmtId="0" fontId="143" fillId="0" borderId="1" xfId="4" applyFont="1" applyBorder="1" applyAlignment="1">
      <alignment vertical="center"/>
    </xf>
    <xf numFmtId="0" fontId="98" fillId="0" borderId="47" xfId="4" applyFont="1" applyBorder="1" applyAlignment="1">
      <alignment horizontal="center" vertical="center"/>
    </xf>
    <xf numFmtId="0" fontId="98" fillId="0" borderId="48" xfId="4" applyFont="1" applyBorder="1" applyAlignment="1">
      <alignment vertical="center"/>
    </xf>
    <xf numFmtId="0" fontId="98" fillId="0" borderId="48" xfId="4" applyFont="1" applyBorder="1" applyAlignment="1">
      <alignment horizontal="center" vertical="center"/>
    </xf>
    <xf numFmtId="0" fontId="98" fillId="0" borderId="49" xfId="4" applyFont="1" applyBorder="1" applyAlignment="1">
      <alignment horizontal="center" vertical="center"/>
    </xf>
    <xf numFmtId="182" fontId="98" fillId="5" borderId="12" xfId="4" applyNumberFormat="1" applyFont="1" applyFill="1" applyBorder="1" applyAlignment="1">
      <alignment vertical="center"/>
    </xf>
    <xf numFmtId="182" fontId="98" fillId="5" borderId="57" xfId="4" applyNumberFormat="1" applyFont="1" applyFill="1" applyBorder="1" applyAlignment="1" applyProtection="1">
      <alignment vertical="center"/>
      <protection locked="0"/>
    </xf>
    <xf numFmtId="182" fontId="98" fillId="5" borderId="55" xfId="4" applyNumberFormat="1" applyFont="1" applyFill="1" applyBorder="1" applyAlignment="1" applyProtection="1">
      <alignment vertical="center"/>
      <protection locked="0"/>
    </xf>
    <xf numFmtId="182" fontId="98" fillId="7" borderId="56" xfId="4" applyNumberFormat="1" applyFont="1" applyFill="1" applyBorder="1" applyAlignment="1">
      <alignment vertical="center"/>
    </xf>
    <xf numFmtId="182" fontId="98" fillId="2" borderId="70" xfId="4" applyNumberFormat="1" applyFont="1" applyFill="1" applyBorder="1" applyAlignment="1">
      <alignment vertical="center"/>
    </xf>
    <xf numFmtId="182" fontId="98" fillId="0" borderId="0" xfId="4" applyNumberFormat="1" applyFont="1" applyAlignment="1">
      <alignment horizontal="center" vertical="center"/>
    </xf>
    <xf numFmtId="182" fontId="98" fillId="2" borderId="47" xfId="4" applyNumberFormat="1" applyFont="1" applyFill="1" applyBorder="1" applyAlignment="1">
      <alignment vertical="center"/>
    </xf>
    <xf numFmtId="182" fontId="98" fillId="8" borderId="49" xfId="4" applyNumberFormat="1" applyFont="1" applyFill="1" applyBorder="1" applyAlignment="1" applyProtection="1">
      <alignment horizontal="center" vertical="center"/>
      <protection locked="0"/>
    </xf>
    <xf numFmtId="182" fontId="142" fillId="0" borderId="0" xfId="4" applyNumberFormat="1" applyFont="1" applyAlignment="1">
      <alignment vertical="center"/>
    </xf>
    <xf numFmtId="182" fontId="98" fillId="0" borderId="14" xfId="4" applyNumberFormat="1" applyFont="1" applyBorder="1" applyAlignment="1" applyProtection="1">
      <alignment horizontal="center" vertical="center"/>
      <protection locked="0"/>
    </xf>
    <xf numFmtId="0" fontId="98" fillId="4" borderId="42" xfId="4" applyFont="1" applyFill="1" applyBorder="1" applyAlignment="1">
      <alignment horizontal="center" vertical="center"/>
    </xf>
    <xf numFmtId="182" fontId="142" fillId="0" borderId="0" xfId="4" applyNumberFormat="1" applyFont="1" applyAlignment="1">
      <alignment horizontal="center" vertical="center" wrapText="1"/>
    </xf>
    <xf numFmtId="182" fontId="98" fillId="5" borderId="42" xfId="4" applyNumberFormat="1" applyFont="1" applyFill="1" applyBorder="1" applyAlignment="1">
      <alignment vertical="center"/>
    </xf>
    <xf numFmtId="182" fontId="98" fillId="5" borderId="43" xfId="4" applyNumberFormat="1" applyFont="1" applyFill="1" applyBorder="1" applyAlignment="1">
      <alignment vertical="center"/>
    </xf>
    <xf numFmtId="182" fontId="98" fillId="2" borderId="44" xfId="4" applyNumberFormat="1" applyFont="1" applyFill="1" applyBorder="1" applyAlignment="1">
      <alignment vertical="center"/>
    </xf>
    <xf numFmtId="182" fontId="98" fillId="7" borderId="42" xfId="4" applyNumberFormat="1" applyFont="1" applyFill="1" applyBorder="1" applyAlignment="1">
      <alignment vertical="center"/>
    </xf>
    <xf numFmtId="0" fontId="98" fillId="4" borderId="45" xfId="4" applyFont="1" applyFill="1" applyBorder="1" applyAlignment="1">
      <alignment horizontal="center" vertical="center"/>
    </xf>
    <xf numFmtId="182" fontId="98" fillId="5" borderId="45" xfId="4" applyNumberFormat="1" applyFont="1" applyFill="1" applyBorder="1" applyAlignment="1">
      <alignment vertical="center"/>
    </xf>
    <xf numFmtId="182" fontId="98" fillId="5" borderId="1" xfId="4" applyNumberFormat="1" applyFont="1" applyFill="1" applyBorder="1" applyAlignment="1">
      <alignment vertical="center"/>
    </xf>
    <xf numFmtId="182" fontId="98" fillId="2" borderId="46" xfId="4" applyNumberFormat="1" applyFont="1" applyFill="1" applyBorder="1" applyAlignment="1">
      <alignment vertical="center"/>
    </xf>
    <xf numFmtId="182" fontId="98" fillId="7" borderId="45" xfId="4" applyNumberFormat="1" applyFont="1" applyFill="1" applyBorder="1" applyAlignment="1">
      <alignment vertical="center"/>
    </xf>
    <xf numFmtId="182" fontId="98" fillId="5" borderId="46" xfId="4" applyNumberFormat="1" applyFont="1" applyFill="1" applyBorder="1" applyAlignment="1" applyProtection="1">
      <alignment horizontal="center" vertical="center"/>
      <protection locked="0"/>
    </xf>
    <xf numFmtId="182" fontId="98" fillId="5" borderId="48" xfId="4" applyNumberFormat="1" applyFont="1" applyFill="1" applyBorder="1" applyAlignment="1">
      <alignment vertical="center"/>
    </xf>
    <xf numFmtId="182" fontId="98" fillId="0" borderId="26" xfId="4" applyNumberFormat="1" applyFont="1" applyBorder="1" applyAlignment="1">
      <alignment vertical="center"/>
    </xf>
    <xf numFmtId="182" fontId="98" fillId="0" borderId="38" xfId="4" applyNumberFormat="1" applyFont="1" applyBorder="1" applyAlignment="1">
      <alignment vertical="center"/>
    </xf>
    <xf numFmtId="182" fontId="98" fillId="5" borderId="47" xfId="4" applyNumberFormat="1" applyFont="1" applyFill="1" applyBorder="1" applyAlignment="1">
      <alignment vertical="center"/>
    </xf>
    <xf numFmtId="182" fontId="98" fillId="2" borderId="49" xfId="4" applyNumberFormat="1" applyFont="1" applyFill="1" applyBorder="1" applyAlignment="1">
      <alignment vertical="center"/>
    </xf>
    <xf numFmtId="182" fontId="98" fillId="7" borderId="47" xfId="4" applyNumberFormat="1" applyFont="1" applyFill="1" applyBorder="1" applyAlignment="1">
      <alignment vertical="center"/>
    </xf>
    <xf numFmtId="182" fontId="98" fillId="5" borderId="49" xfId="4" applyNumberFormat="1" applyFont="1" applyFill="1" applyBorder="1" applyAlignment="1" applyProtection="1">
      <alignment horizontal="center" vertical="center"/>
      <protection locked="0"/>
    </xf>
    <xf numFmtId="182" fontId="98" fillId="0" borderId="0" xfId="4" applyNumberFormat="1" applyFont="1" applyAlignment="1" applyProtection="1">
      <alignment horizontal="center" vertical="center"/>
      <protection locked="0"/>
    </xf>
    <xf numFmtId="0" fontId="143" fillId="0" borderId="1" xfId="4" applyFont="1" applyBorder="1" applyAlignment="1">
      <alignment horizontal="center" vertical="center"/>
    </xf>
    <xf numFmtId="0" fontId="143" fillId="0" borderId="46" xfId="4" applyFont="1" applyBorder="1" applyAlignment="1">
      <alignment horizontal="center" vertical="center"/>
    </xf>
    <xf numFmtId="182" fontId="98" fillId="5" borderId="38" xfId="4" applyNumberFormat="1" applyFont="1" applyFill="1" applyBorder="1" applyAlignment="1">
      <alignment vertical="center"/>
    </xf>
    <xf numFmtId="0" fontId="143" fillId="0" borderId="48" xfId="4" applyFont="1" applyBorder="1" applyAlignment="1">
      <alignment vertical="center"/>
    </xf>
    <xf numFmtId="0" fontId="143" fillId="0" borderId="48" xfId="4" applyFont="1" applyBorder="1" applyAlignment="1">
      <alignment horizontal="center" vertical="center"/>
    </xf>
    <xf numFmtId="0" fontId="143" fillId="0" borderId="49" xfId="4" applyFont="1" applyBorder="1" applyAlignment="1">
      <alignment horizontal="center" vertical="center"/>
    </xf>
    <xf numFmtId="182" fontId="98" fillId="2" borderId="12" xfId="4" applyNumberFormat="1" applyFont="1" applyFill="1" applyBorder="1" applyAlignment="1">
      <alignment vertical="center"/>
    </xf>
    <xf numFmtId="182" fontId="98" fillId="2" borderId="43" xfId="4" applyNumberFormat="1" applyFont="1" applyFill="1" applyBorder="1" applyAlignment="1">
      <alignment vertical="center"/>
    </xf>
    <xf numFmtId="182" fontId="98" fillId="7" borderId="69" xfId="4" applyNumberFormat="1" applyFont="1" applyFill="1" applyBorder="1" applyAlignment="1">
      <alignment vertical="center"/>
    </xf>
    <xf numFmtId="182" fontId="98" fillId="7" borderId="43" xfId="4" applyNumberFormat="1" applyFont="1" applyFill="1" applyBorder="1" applyAlignment="1">
      <alignment vertical="center"/>
    </xf>
    <xf numFmtId="182" fontId="98" fillId="2" borderId="49" xfId="4" applyNumberFormat="1" applyFont="1" applyFill="1" applyBorder="1" applyAlignment="1" applyProtection="1">
      <alignment vertical="center"/>
      <protection locked="0"/>
    </xf>
    <xf numFmtId="182" fontId="98" fillId="5" borderId="70" xfId="4" applyNumberFormat="1" applyFont="1" applyFill="1" applyBorder="1" applyAlignment="1" applyProtection="1">
      <alignment vertical="center"/>
      <protection locked="0"/>
    </xf>
    <xf numFmtId="182" fontId="98" fillId="9" borderId="70" xfId="4" applyNumberFormat="1" applyFont="1" applyFill="1" applyBorder="1" applyAlignment="1">
      <alignment vertical="center"/>
    </xf>
    <xf numFmtId="182" fontId="98" fillId="9" borderId="47" xfId="4" applyNumberFormat="1" applyFont="1" applyFill="1" applyBorder="1" applyAlignment="1">
      <alignment vertical="center"/>
    </xf>
    <xf numFmtId="182" fontId="98" fillId="9" borderId="48" xfId="4" applyNumberFormat="1" applyFont="1" applyFill="1" applyBorder="1" applyAlignment="1">
      <alignment vertical="center"/>
    </xf>
    <xf numFmtId="182" fontId="98" fillId="0" borderId="14" xfId="4" applyNumberFormat="1" applyFont="1" applyBorder="1" applyAlignment="1">
      <alignment horizontal="center" vertical="center"/>
    </xf>
    <xf numFmtId="182" fontId="98" fillId="10" borderId="57" xfId="4" applyNumberFormat="1" applyFont="1" applyFill="1" applyBorder="1" applyAlignment="1">
      <alignment vertical="center"/>
    </xf>
    <xf numFmtId="182" fontId="98" fillId="10" borderId="55" xfId="4" applyNumberFormat="1" applyFont="1" applyFill="1" applyBorder="1" applyAlignment="1">
      <alignment vertical="center"/>
    </xf>
    <xf numFmtId="182" fontId="98" fillId="10" borderId="56" xfId="4" applyNumberFormat="1" applyFont="1" applyFill="1" applyBorder="1" applyAlignment="1">
      <alignment vertical="center"/>
    </xf>
    <xf numFmtId="182" fontId="98" fillId="10" borderId="12" xfId="4" applyNumberFormat="1" applyFont="1" applyFill="1" applyBorder="1" applyAlignment="1">
      <alignment vertical="center"/>
    </xf>
    <xf numFmtId="182" fontId="98" fillId="7" borderId="57" xfId="4" applyNumberFormat="1" applyFont="1" applyFill="1" applyBorder="1" applyAlignment="1">
      <alignment vertical="center"/>
    </xf>
    <xf numFmtId="182" fontId="98" fillId="8" borderId="56" xfId="4" applyNumberFormat="1" applyFont="1" applyFill="1" applyBorder="1" applyAlignment="1" applyProtection="1">
      <alignment horizontal="center" vertical="center"/>
      <protection locked="0"/>
    </xf>
    <xf numFmtId="0" fontId="98" fillId="0" borderId="11" xfId="4" applyFont="1" applyBorder="1" applyAlignment="1">
      <alignment horizontal="right" vertical="center"/>
    </xf>
    <xf numFmtId="182" fontId="98" fillId="2" borderId="42" xfId="4" applyNumberFormat="1" applyFont="1" applyFill="1" applyBorder="1" applyAlignment="1" applyProtection="1">
      <alignment vertical="center"/>
      <protection locked="0"/>
    </xf>
    <xf numFmtId="182" fontId="98" fillId="5" borderId="44" xfId="4" applyNumberFormat="1" applyFont="1" applyFill="1" applyBorder="1" applyAlignment="1" applyProtection="1">
      <alignment horizontal="center" vertical="center"/>
      <protection locked="0"/>
    </xf>
    <xf numFmtId="182" fontId="98" fillId="5" borderId="73" xfId="4" applyNumberFormat="1" applyFont="1" applyFill="1" applyBorder="1" applyAlignment="1" applyProtection="1">
      <alignment vertical="center"/>
      <protection locked="0"/>
    </xf>
    <xf numFmtId="182" fontId="98" fillId="9" borderId="73" xfId="4" applyNumberFormat="1" applyFont="1" applyFill="1" applyBorder="1" applyAlignment="1">
      <alignment vertical="center"/>
    </xf>
    <xf numFmtId="182" fontId="98" fillId="2" borderId="73" xfId="4" applyNumberFormat="1" applyFont="1" applyFill="1" applyBorder="1" applyAlignment="1" applyProtection="1">
      <alignment vertical="center"/>
      <protection locked="0"/>
    </xf>
    <xf numFmtId="0" fontId="139" fillId="0" borderId="48" xfId="4" applyFont="1" applyBorder="1" applyAlignment="1">
      <alignment vertical="center"/>
    </xf>
    <xf numFmtId="0" fontId="98" fillId="0" borderId="11" xfId="4" applyFont="1" applyBorder="1" applyAlignment="1">
      <alignment horizontal="center" vertical="center"/>
    </xf>
    <xf numFmtId="182" fontId="98" fillId="5" borderId="57" xfId="4" applyNumberFormat="1" applyFont="1" applyFill="1" applyBorder="1" applyAlignment="1">
      <alignment vertical="center"/>
    </xf>
    <xf numFmtId="182" fontId="98" fillId="5" borderId="78" xfId="4" applyNumberFormat="1" applyFont="1" applyFill="1" applyBorder="1" applyAlignment="1">
      <alignment vertical="center"/>
    </xf>
    <xf numFmtId="182" fontId="98" fillId="2" borderId="47" xfId="4" applyNumberFormat="1" applyFont="1" applyFill="1" applyBorder="1" applyAlignment="1" applyProtection="1">
      <alignment vertical="center"/>
      <protection locked="0"/>
    </xf>
    <xf numFmtId="0" fontId="98" fillId="0" borderId="0" xfId="4" applyFont="1" applyAlignment="1">
      <alignment horizontal="right" vertical="center"/>
    </xf>
    <xf numFmtId="0" fontId="98" fillId="0" borderId="57" xfId="4" applyFont="1" applyBorder="1" applyAlignment="1">
      <alignment horizontal="center" vertical="center"/>
    </xf>
    <xf numFmtId="0" fontId="98" fillId="0" borderId="55" xfId="4" applyFont="1" applyBorder="1" applyAlignment="1">
      <alignment vertical="center"/>
    </xf>
    <xf numFmtId="0" fontId="98" fillId="0" borderId="55" xfId="4" applyFont="1" applyBorder="1" applyAlignment="1">
      <alignment horizontal="center" vertical="center"/>
    </xf>
    <xf numFmtId="0" fontId="98" fillId="0" borderId="56" xfId="4" applyFont="1" applyBorder="1" applyAlignment="1">
      <alignment horizontal="center" vertical="center"/>
    </xf>
    <xf numFmtId="182" fontId="98" fillId="2" borderId="57" xfId="4" applyNumberFormat="1" applyFont="1" applyFill="1" applyBorder="1" applyAlignment="1">
      <alignment vertical="center"/>
    </xf>
    <xf numFmtId="182" fontId="98" fillId="5" borderId="56" xfId="4" applyNumberFormat="1" applyFont="1" applyFill="1" applyBorder="1" applyAlignment="1" applyProtection="1">
      <alignment horizontal="center" vertical="center"/>
      <protection locked="0"/>
    </xf>
    <xf numFmtId="182" fontId="98" fillId="2" borderId="69" xfId="4" applyNumberFormat="1" applyFont="1" applyFill="1" applyBorder="1" applyAlignment="1" applyProtection="1">
      <alignment vertical="center"/>
      <protection locked="0"/>
    </xf>
    <xf numFmtId="182" fontId="98" fillId="9" borderId="44" xfId="4" applyNumberFormat="1" applyFont="1" applyFill="1" applyBorder="1" applyAlignment="1" applyProtection="1">
      <alignment horizontal="center" vertical="center"/>
      <protection locked="0"/>
    </xf>
    <xf numFmtId="182" fontId="98" fillId="7" borderId="47" xfId="4" applyNumberFormat="1" applyFont="1" applyFill="1" applyBorder="1" applyAlignment="1" applyProtection="1">
      <alignment vertical="center"/>
      <protection locked="0"/>
    </xf>
    <xf numFmtId="182" fontId="98" fillId="9" borderId="49" xfId="4" applyNumberFormat="1" applyFont="1" applyFill="1" applyBorder="1" applyAlignment="1" applyProtection="1">
      <alignment horizontal="center" vertical="center"/>
      <protection locked="0"/>
    </xf>
    <xf numFmtId="0" fontId="139" fillId="0" borderId="55" xfId="4" applyFont="1" applyBorder="1" applyAlignment="1">
      <alignment vertical="center"/>
    </xf>
    <xf numFmtId="182" fontId="98" fillId="9" borderId="56" xfId="4" applyNumberFormat="1" applyFont="1" applyFill="1" applyBorder="1" applyAlignment="1" applyProtection="1">
      <alignment horizontal="center" vertical="center"/>
      <protection locked="0"/>
    </xf>
    <xf numFmtId="0" fontId="98" fillId="4" borderId="0" xfId="4" applyFont="1" applyFill="1" applyAlignment="1">
      <alignment horizontal="center" vertical="center"/>
    </xf>
    <xf numFmtId="0" fontId="98" fillId="3" borderId="42" xfId="4" applyFont="1" applyFill="1" applyBorder="1" applyAlignment="1">
      <alignment vertical="center"/>
    </xf>
    <xf numFmtId="0" fontId="139" fillId="3" borderId="43" xfId="4" applyFont="1" applyFill="1" applyBorder="1" applyAlignment="1">
      <alignment horizontal="left" vertical="center"/>
    </xf>
    <xf numFmtId="0" fontId="98" fillId="3" borderId="43" xfId="4" applyFont="1" applyFill="1" applyBorder="1" applyAlignment="1">
      <alignment vertical="center"/>
    </xf>
    <xf numFmtId="0" fontId="98" fillId="3" borderId="44" xfId="4" applyFont="1" applyFill="1" applyBorder="1" applyAlignment="1">
      <alignment horizontal="center" vertical="center"/>
    </xf>
    <xf numFmtId="182" fontId="98" fillId="0" borderId="0" xfId="4" applyNumberFormat="1" applyFont="1" applyAlignment="1">
      <alignment horizontal="centerContinuous" vertical="center"/>
    </xf>
    <xf numFmtId="182" fontId="98" fillId="0" borderId="0" xfId="4" applyNumberFormat="1" applyFont="1" applyAlignment="1">
      <alignment horizontal="right" vertical="center"/>
    </xf>
    <xf numFmtId="0" fontId="98" fillId="4" borderId="57" xfId="4" applyFont="1" applyFill="1" applyBorder="1" applyAlignment="1">
      <alignment horizontal="center" vertical="center"/>
    </xf>
    <xf numFmtId="182" fontId="144" fillId="0" borderId="0" xfId="4" applyNumberFormat="1" applyFont="1" applyAlignment="1">
      <alignment vertical="center"/>
    </xf>
    <xf numFmtId="0" fontId="142" fillId="0" borderId="0" xfId="4" applyFont="1" applyAlignment="1">
      <alignment horizontal="left" vertical="center"/>
    </xf>
    <xf numFmtId="0" fontId="20" fillId="0" borderId="0" xfId="4" applyFont="1" applyAlignment="1">
      <alignment horizontal="left" vertical="center"/>
    </xf>
    <xf numFmtId="165" fontId="17" fillId="88" borderId="45" xfId="0" applyNumberFormat="1" applyFont="1" applyFill="1" applyBorder="1" applyAlignment="1" applyProtection="1">
      <alignment horizontal="center" vertical="top" wrapText="1"/>
      <protection locked="0"/>
    </xf>
    <xf numFmtId="0" fontId="4" fillId="88" borderId="1" xfId="2" applyFill="1" applyBorder="1"/>
    <xf numFmtId="0" fontId="4" fillId="88" borderId="1" xfId="2" applyFill="1" applyBorder="1" applyAlignment="1">
      <alignment horizontal="center"/>
    </xf>
    <xf numFmtId="1" fontId="4" fillId="88" borderId="1" xfId="2" applyNumberFormat="1" applyFill="1" applyBorder="1" applyAlignment="1">
      <alignment horizontal="center"/>
    </xf>
    <xf numFmtId="14" fontId="4" fillId="88" borderId="1" xfId="2" applyNumberFormat="1" applyFill="1" applyBorder="1" applyAlignment="1">
      <alignment horizontal="right"/>
    </xf>
    <xf numFmtId="180" fontId="4" fillId="88" borderId="1" xfId="2" applyNumberFormat="1" applyFill="1" applyBorder="1"/>
    <xf numFmtId="4" fontId="4" fillId="88" borderId="1" xfId="2" applyNumberFormat="1" applyFill="1" applyBorder="1"/>
    <xf numFmtId="164" fontId="4" fillId="88" borderId="1" xfId="2" applyNumberFormat="1" applyFill="1" applyBorder="1"/>
    <xf numFmtId="1" fontId="4" fillId="88" borderId="1" xfId="2" applyNumberFormat="1" applyFill="1" applyBorder="1"/>
    <xf numFmtId="0" fontId="4" fillId="88" borderId="1" xfId="10" applyFill="1" applyBorder="1"/>
    <xf numFmtId="14" fontId="4" fillId="88" borderId="1" xfId="10" applyNumberFormat="1" applyFill="1" applyBorder="1"/>
    <xf numFmtId="164" fontId="4" fillId="88" borderId="1" xfId="10" applyNumberFormat="1" applyFill="1" applyBorder="1"/>
    <xf numFmtId="14" fontId="4" fillId="88" borderId="1" xfId="2" applyNumberFormat="1" applyFill="1" applyBorder="1" applyAlignment="1">
      <alignment horizontal="center"/>
    </xf>
    <xf numFmtId="14" fontId="4" fillId="88" borderId="1" xfId="2" applyNumberFormat="1" applyFill="1" applyBorder="1"/>
    <xf numFmtId="180" fontId="4" fillId="88" borderId="1" xfId="2" applyNumberFormat="1" applyFill="1" applyBorder="1" applyAlignment="1">
      <alignment horizontal="right"/>
    </xf>
    <xf numFmtId="14" fontId="4" fillId="88" borderId="1" xfId="10" applyNumberFormat="1" applyFill="1" applyBorder="1" applyAlignment="1">
      <alignment horizontal="right"/>
    </xf>
    <xf numFmtId="0" fontId="4" fillId="88" borderId="1" xfId="2" applyFill="1" applyBorder="1" applyAlignment="1">
      <alignment horizontal="right"/>
    </xf>
    <xf numFmtId="14" fontId="4" fillId="88" borderId="1" xfId="621" applyNumberFormat="1" applyFill="1" applyBorder="1" applyAlignment="1">
      <alignment horizontal="right"/>
    </xf>
    <xf numFmtId="14" fontId="1" fillId="88" borderId="1" xfId="621" applyNumberFormat="1" applyFont="1" applyFill="1" applyBorder="1" applyAlignment="1">
      <alignment horizontal="right"/>
    </xf>
    <xf numFmtId="49" fontId="4" fillId="88" borderId="1" xfId="2" applyNumberFormat="1" applyFill="1" applyBorder="1" applyAlignment="1">
      <alignment horizontal="right"/>
    </xf>
    <xf numFmtId="1" fontId="4" fillId="88" borderId="1" xfId="2" applyNumberFormat="1" applyFill="1" applyBorder="1" applyAlignment="1">
      <alignment horizontal="right"/>
    </xf>
    <xf numFmtId="14" fontId="4" fillId="88" borderId="0" xfId="2" quotePrefix="1" applyNumberFormat="1" applyFill="1"/>
    <xf numFmtId="4" fontId="4" fillId="88" borderId="1" xfId="9" applyNumberFormat="1" applyFont="1" applyFill="1" applyBorder="1" applyAlignment="1"/>
    <xf numFmtId="3" fontId="4" fillId="88" borderId="1" xfId="2" applyNumberFormat="1" applyFill="1" applyBorder="1"/>
    <xf numFmtId="10" fontId="4" fillId="88" borderId="1" xfId="2" applyNumberFormat="1" applyFill="1" applyBorder="1"/>
    <xf numFmtId="49" fontId="4" fillId="88" borderId="1" xfId="2" applyNumberFormat="1" applyFill="1" applyBorder="1" applyAlignment="1">
      <alignment horizontal="center"/>
    </xf>
    <xf numFmtId="0" fontId="17" fillId="0" borderId="4" xfId="0" applyFont="1" applyBorder="1" applyAlignment="1">
      <alignment horizontal="center" vertical="top" wrapText="1"/>
    </xf>
    <xf numFmtId="0" fontId="17" fillId="0" borderId="30" xfId="0" applyFont="1" applyBorder="1" applyAlignment="1">
      <alignment horizontal="center" vertical="top" wrapText="1"/>
    </xf>
    <xf numFmtId="164" fontId="17" fillId="5" borderId="57" xfId="0" applyNumberFormat="1" applyFont="1" applyFill="1" applyBorder="1" applyAlignment="1" applyProtection="1">
      <alignment horizontal="center" vertical="top" wrapText="1"/>
      <protection locked="0"/>
    </xf>
    <xf numFmtId="164" fontId="17" fillId="5" borderId="55" xfId="0" applyNumberFormat="1" applyFont="1" applyFill="1" applyBorder="1" applyAlignment="1" applyProtection="1">
      <alignment horizontal="center" vertical="top" wrapText="1"/>
      <protection locked="0"/>
    </xf>
    <xf numFmtId="164" fontId="17" fillId="5" borderId="56" xfId="0" applyNumberFormat="1" applyFont="1" applyFill="1" applyBorder="1" applyAlignment="1" applyProtection="1">
      <alignment horizontal="center" vertical="top" wrapText="1"/>
      <protection locked="0"/>
    </xf>
    <xf numFmtId="164" fontId="17" fillId="2" borderId="57" xfId="0" applyNumberFormat="1" applyFont="1" applyFill="1" applyBorder="1" applyAlignment="1">
      <alignment horizontal="center" vertical="top" wrapText="1"/>
    </xf>
    <xf numFmtId="49" fontId="4" fillId="0" borderId="42" xfId="0" applyNumberFormat="1" applyFont="1" applyBorder="1" applyAlignment="1">
      <alignment horizontal="center"/>
    </xf>
    <xf numFmtId="0" fontId="17" fillId="0" borderId="43" xfId="0" applyFont="1" applyBorder="1" applyAlignment="1">
      <alignment vertical="top" wrapText="1"/>
    </xf>
    <xf numFmtId="0" fontId="17" fillId="0" borderId="43" xfId="0" applyFont="1" applyBorder="1" applyAlignment="1">
      <alignment horizontal="center" vertical="top" wrapText="1"/>
    </xf>
    <xf numFmtId="0" fontId="14" fillId="3" borderId="33" xfId="0" quotePrefix="1" applyFont="1" applyFill="1" applyBorder="1" applyAlignment="1">
      <alignment horizontal="center" vertical="top" wrapText="1"/>
    </xf>
    <xf numFmtId="0" fontId="11" fillId="3" borderId="8" xfId="0" applyFont="1" applyFill="1" applyBorder="1" applyAlignment="1">
      <alignment horizontal="left"/>
    </xf>
    <xf numFmtId="0" fontId="14" fillId="3" borderId="49" xfId="0" applyFont="1" applyFill="1" applyBorder="1" applyAlignment="1">
      <alignment horizontal="center" vertical="top" wrapText="1"/>
    </xf>
    <xf numFmtId="49" fontId="11" fillId="0" borderId="0" xfId="0" applyNumberFormat="1" applyFont="1" applyAlignment="1">
      <alignment horizontal="center"/>
    </xf>
    <xf numFmtId="0" fontId="14" fillId="0" borderId="0" xfId="0" quotePrefix="1" applyFont="1" applyAlignment="1">
      <alignment horizontal="center" vertical="top" wrapText="1"/>
    </xf>
    <xf numFmtId="0" fontId="4" fillId="4" borderId="42" xfId="0" applyFont="1" applyFill="1" applyBorder="1" applyAlignment="1">
      <alignment horizontal="center" vertical="center"/>
    </xf>
    <xf numFmtId="0" fontId="4" fillId="0" borderId="43" xfId="0" applyFont="1" applyBorder="1" applyAlignment="1">
      <alignment horizontal="left" vertical="center"/>
    </xf>
    <xf numFmtId="0" fontId="4" fillId="0" borderId="43" xfId="0" applyFont="1" applyBorder="1" applyAlignment="1">
      <alignment horizontal="center" vertical="center"/>
    </xf>
    <xf numFmtId="164" fontId="4" fillId="2" borderId="43" xfId="0" applyNumberFormat="1" applyFont="1" applyFill="1" applyBorder="1" applyAlignment="1">
      <alignment horizontal="center" vertical="center"/>
    </xf>
    <xf numFmtId="164" fontId="4" fillId="2" borderId="44" xfId="0" applyNumberFormat="1" applyFont="1" applyFill="1" applyBorder="1" applyAlignment="1">
      <alignment horizontal="center" vertical="center"/>
    </xf>
    <xf numFmtId="0" fontId="4" fillId="4" borderId="45" xfId="0" applyFont="1" applyFill="1" applyBorder="1" applyAlignment="1">
      <alignment horizontal="center" vertical="center"/>
    </xf>
    <xf numFmtId="164" fontId="4" fillId="5" borderId="46" xfId="0" applyNumberFormat="1" applyFont="1" applyFill="1" applyBorder="1" applyAlignment="1" applyProtection="1">
      <alignment horizontal="center"/>
      <protection locked="0"/>
    </xf>
    <xf numFmtId="0" fontId="4" fillId="4" borderId="47" xfId="0" applyFont="1" applyFill="1" applyBorder="1" applyAlignment="1">
      <alignment horizontal="center" vertical="center"/>
    </xf>
    <xf numFmtId="0" fontId="4" fillId="0" borderId="48" xfId="0" applyFont="1" applyBorder="1" applyAlignment="1">
      <alignment horizontal="left" vertical="center"/>
    </xf>
    <xf numFmtId="0" fontId="4" fillId="0" borderId="8" xfId="0" applyFont="1" applyBorder="1" applyAlignment="1">
      <alignment horizontal="left" vertical="center"/>
    </xf>
    <xf numFmtId="0" fontId="4" fillId="0" borderId="48" xfId="0" applyFont="1" applyBorder="1" applyAlignment="1">
      <alignment horizontal="center" vertical="center"/>
    </xf>
    <xf numFmtId="164" fontId="4" fillId="2" borderId="48" xfId="0" applyNumberFormat="1" applyFont="1" applyFill="1" applyBorder="1" applyAlignment="1">
      <alignment horizontal="center" vertical="center"/>
    </xf>
    <xf numFmtId="164" fontId="4" fillId="2" borderId="49" xfId="0" applyNumberFormat="1" applyFont="1" applyFill="1" applyBorder="1" applyAlignment="1">
      <alignment horizontal="center" vertical="center"/>
    </xf>
    <xf numFmtId="49" fontId="4" fillId="0" borderId="0" xfId="0" applyNumberFormat="1" applyFont="1" applyAlignment="1">
      <alignment horizontal="left" wrapText="1"/>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9" xfId="0" applyFont="1" applyBorder="1" applyAlignment="1">
      <alignment horizontal="center" vertical="center"/>
    </xf>
    <xf numFmtId="0" fontId="14" fillId="3" borderId="47" xfId="0" applyFont="1" applyFill="1" applyBorder="1" applyAlignment="1">
      <alignment horizontal="center" vertical="top" wrapText="1"/>
    </xf>
    <xf numFmtId="164" fontId="4" fillId="2" borderId="42" xfId="0" applyNumberFormat="1" applyFont="1" applyFill="1" applyBorder="1" applyAlignment="1">
      <alignment horizontal="center" vertical="center"/>
    </xf>
    <xf numFmtId="164" fontId="4" fillId="5" borderId="45" xfId="0" applyNumberFormat="1" applyFont="1" applyFill="1" applyBorder="1" applyAlignment="1" applyProtection="1">
      <alignment horizontal="center"/>
      <protection locked="0"/>
    </xf>
    <xf numFmtId="164" fontId="4" fillId="2" borderId="47" xfId="0" applyNumberFormat="1" applyFont="1" applyFill="1" applyBorder="1" applyAlignment="1">
      <alignment horizontal="center" vertical="center"/>
    </xf>
    <xf numFmtId="0" fontId="11" fillId="3" borderId="33" xfId="0" applyFont="1" applyFill="1" applyBorder="1" applyAlignment="1">
      <alignment horizontal="center" vertical="top"/>
    </xf>
    <xf numFmtId="0" fontId="11" fillId="3" borderId="50" xfId="0" applyFont="1" applyFill="1" applyBorder="1" applyAlignment="1">
      <alignment vertical="top" wrapText="1"/>
    </xf>
    <xf numFmtId="49" fontId="4" fillId="0" borderId="36" xfId="0" applyNumberFormat="1" applyFont="1" applyBorder="1" applyAlignment="1">
      <alignment horizontal="center"/>
    </xf>
    <xf numFmtId="0" fontId="4" fillId="0" borderId="48" xfId="0" applyFont="1" applyBorder="1" applyAlignment="1">
      <alignment vertical="top" wrapText="1"/>
    </xf>
    <xf numFmtId="0" fontId="11" fillId="3" borderId="105" xfId="0" applyFont="1" applyFill="1" applyBorder="1"/>
    <xf numFmtId="0" fontId="14" fillId="3" borderId="31" xfId="0" quotePrefix="1" applyFont="1" applyFill="1" applyBorder="1" applyAlignment="1">
      <alignment horizontal="center" vertical="top" wrapText="1"/>
    </xf>
    <xf numFmtId="164" fontId="4" fillId="2" borderId="45" xfId="0" applyNumberFormat="1" applyFont="1" applyFill="1" applyBorder="1" applyAlignment="1">
      <alignment horizontal="center"/>
    </xf>
    <xf numFmtId="164" fontId="4" fillId="2" borderId="46" xfId="0" applyNumberFormat="1" applyFont="1" applyFill="1" applyBorder="1" applyAlignment="1">
      <alignment horizontal="center"/>
    </xf>
    <xf numFmtId="0" fontId="35" fillId="0" borderId="0" xfId="0" applyFont="1"/>
    <xf numFmtId="49" fontId="4" fillId="3" borderId="16" xfId="0" applyNumberFormat="1" applyFont="1" applyFill="1" applyBorder="1" applyAlignment="1">
      <alignment horizontal="center"/>
    </xf>
    <xf numFmtId="0" fontId="14" fillId="3" borderId="108" xfId="0" applyFont="1" applyFill="1" applyBorder="1" applyAlignment="1">
      <alignment vertical="top" wrapText="1"/>
    </xf>
    <xf numFmtId="0" fontId="14" fillId="3" borderId="17" xfId="0" applyFont="1" applyFill="1" applyBorder="1" applyAlignment="1">
      <alignment vertical="top" wrapText="1"/>
    </xf>
    <xf numFmtId="0" fontId="4" fillId="0" borderId="45"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4" fillId="0" borderId="48" xfId="0" applyFont="1" applyBorder="1"/>
    <xf numFmtId="0" fontId="4" fillId="0" borderId="48" xfId="0" applyFont="1" applyBorder="1" applyAlignment="1">
      <alignment horizontal="center"/>
    </xf>
    <xf numFmtId="164" fontId="17" fillId="2" borderId="42" xfId="0" applyNumberFormat="1" applyFont="1" applyFill="1" applyBorder="1" applyAlignment="1">
      <alignment horizontal="center" vertical="top"/>
    </xf>
    <xf numFmtId="164" fontId="17" fillId="5" borderId="45" xfId="0" applyNumberFormat="1" applyFont="1" applyFill="1" applyBorder="1" applyAlignment="1">
      <alignment horizontal="center" vertical="top"/>
    </xf>
    <xf numFmtId="164" fontId="17" fillId="5" borderId="46" xfId="0" applyNumberFormat="1" applyFont="1" applyFill="1" applyBorder="1" applyAlignment="1">
      <alignment horizontal="center" vertical="top"/>
    </xf>
    <xf numFmtId="164" fontId="17" fillId="2" borderId="45" xfId="0" applyNumberFormat="1" applyFont="1" applyFill="1" applyBorder="1" applyAlignment="1">
      <alignment horizontal="center" vertical="top"/>
    </xf>
    <xf numFmtId="164" fontId="17" fillId="5" borderId="47" xfId="0" applyNumberFormat="1" applyFont="1" applyFill="1" applyBorder="1" applyAlignment="1">
      <alignment horizontal="center" vertical="top"/>
    </xf>
    <xf numFmtId="164" fontId="17" fillId="5" borderId="49" xfId="0" applyNumberFormat="1" applyFont="1" applyFill="1" applyBorder="1" applyAlignment="1">
      <alignment horizontal="center" vertical="top"/>
    </xf>
    <xf numFmtId="49" fontId="4" fillId="0" borderId="57" xfId="0" quotePrefix="1" applyNumberFormat="1" applyFont="1" applyBorder="1" applyAlignment="1">
      <alignment horizontal="center"/>
    </xf>
    <xf numFmtId="0" fontId="17" fillId="0" borderId="55" xfId="0" applyFont="1" applyBorder="1" applyAlignment="1">
      <alignment horizontal="center" vertical="top" wrapText="1"/>
    </xf>
    <xf numFmtId="0" fontId="17" fillId="0" borderId="56" xfId="0" applyFont="1" applyBorder="1" applyAlignment="1">
      <alignment horizontal="center" vertical="top" wrapText="1"/>
    </xf>
    <xf numFmtId="49" fontId="4" fillId="0" borderId="47" xfId="0" quotePrefix="1" applyNumberFormat="1" applyFont="1" applyBorder="1" applyAlignment="1">
      <alignment horizontal="center"/>
    </xf>
    <xf numFmtId="49" fontId="4" fillId="0" borderId="57" xfId="0" applyNumberFormat="1" applyFont="1" applyBorder="1" applyAlignment="1">
      <alignment horizontal="center"/>
    </xf>
    <xf numFmtId="164" fontId="17" fillId="5" borderId="44" xfId="0" applyNumberFormat="1" applyFont="1" applyFill="1" applyBorder="1" applyAlignment="1" applyProtection="1">
      <alignment horizontal="center" vertical="top"/>
      <protection locked="0"/>
    </xf>
    <xf numFmtId="164" fontId="17" fillId="5" borderId="46" xfId="0" applyNumberFormat="1" applyFont="1" applyFill="1" applyBorder="1" applyAlignment="1" applyProtection="1">
      <alignment horizontal="center" vertical="top"/>
      <protection locked="0"/>
    </xf>
    <xf numFmtId="164" fontId="14" fillId="2" borderId="57" xfId="0" applyNumberFormat="1" applyFont="1" applyFill="1" applyBorder="1" applyAlignment="1">
      <alignment horizontal="center" vertical="top"/>
    </xf>
    <xf numFmtId="164" fontId="14" fillId="2" borderId="56" xfId="0" applyNumberFormat="1" applyFont="1" applyFill="1" applyBorder="1" applyAlignment="1">
      <alignment horizontal="center" vertical="top"/>
    </xf>
    <xf numFmtId="164" fontId="17" fillId="5" borderId="57" xfId="0" applyNumberFormat="1" applyFont="1" applyFill="1" applyBorder="1" applyAlignment="1" applyProtection="1">
      <alignment horizontal="center" vertical="top"/>
      <protection locked="0"/>
    </xf>
    <xf numFmtId="164" fontId="17" fillId="5" borderId="56" xfId="0" applyNumberFormat="1" applyFont="1" applyFill="1" applyBorder="1" applyAlignment="1" applyProtection="1">
      <alignment horizontal="center" vertical="top"/>
      <protection locked="0"/>
    </xf>
    <xf numFmtId="0" fontId="0" fillId="0" borderId="42" xfId="0" applyBorder="1"/>
    <xf numFmtId="0" fontId="0" fillId="0" borderId="43" xfId="0" applyBorder="1"/>
    <xf numFmtId="0" fontId="0" fillId="0" borderId="45" xfId="0" applyBorder="1"/>
    <xf numFmtId="0" fontId="0" fillId="0" borderId="47" xfId="0" applyBorder="1"/>
    <xf numFmtId="0" fontId="11" fillId="0" borderId="48" xfId="0" applyFont="1" applyBorder="1"/>
    <xf numFmtId="0" fontId="0" fillId="0" borderId="57" xfId="0" applyBorder="1"/>
    <xf numFmtId="0" fontId="11" fillId="0" borderId="55" xfId="0" applyFont="1" applyBorder="1"/>
    <xf numFmtId="0" fontId="19" fillId="0" borderId="48" xfId="0" applyFont="1" applyBorder="1"/>
    <xf numFmtId="0" fontId="0" fillId="0" borderId="48" xfId="0" applyBorder="1" applyAlignment="1">
      <alignment horizontal="center"/>
    </xf>
    <xf numFmtId="165" fontId="17" fillId="0" borderId="0" xfId="0" applyNumberFormat="1" applyFont="1" applyAlignment="1" applyProtection="1">
      <alignment horizontal="center" vertical="top"/>
      <protection locked="0"/>
    </xf>
    <xf numFmtId="165" fontId="17" fillId="2" borderId="42" xfId="0" applyNumberFormat="1" applyFont="1" applyFill="1" applyBorder="1" applyAlignment="1" applyProtection="1">
      <alignment horizontal="center" vertical="top"/>
      <protection locked="0"/>
    </xf>
    <xf numFmtId="165" fontId="17" fillId="2" borderId="44" xfId="0" applyNumberFormat="1" applyFont="1" applyFill="1" applyBorder="1" applyAlignment="1" applyProtection="1">
      <alignment horizontal="center" vertical="top"/>
      <protection locked="0"/>
    </xf>
    <xf numFmtId="165" fontId="17" fillId="2" borderId="45" xfId="0" applyNumberFormat="1" applyFont="1" applyFill="1" applyBorder="1" applyAlignment="1" applyProtection="1">
      <alignment horizontal="center" vertical="top"/>
      <protection locked="0"/>
    </xf>
    <xf numFmtId="165" fontId="17" fillId="2" borderId="46" xfId="0" applyNumberFormat="1" applyFont="1" applyFill="1" applyBorder="1" applyAlignment="1" applyProtection="1">
      <alignment horizontal="center" vertical="top"/>
      <protection locked="0"/>
    </xf>
    <xf numFmtId="165" fontId="14" fillId="2" borderId="47" xfId="0" applyNumberFormat="1" applyFont="1" applyFill="1" applyBorder="1" applyAlignment="1" applyProtection="1">
      <alignment horizontal="center" vertical="top"/>
      <protection locked="0"/>
    </xf>
    <xf numFmtId="165" fontId="14" fillId="2" borderId="49" xfId="0" applyNumberFormat="1" applyFont="1" applyFill="1" applyBorder="1" applyAlignment="1" applyProtection="1">
      <alignment horizontal="center" vertical="top"/>
      <protection locked="0"/>
    </xf>
    <xf numFmtId="165" fontId="17" fillId="2" borderId="57" xfId="0" applyNumberFormat="1" applyFont="1" applyFill="1" applyBorder="1" applyAlignment="1" applyProtection="1">
      <alignment horizontal="center" vertical="top"/>
      <protection locked="0"/>
    </xf>
    <xf numFmtId="165" fontId="17" fillId="2" borderId="56" xfId="0" applyNumberFormat="1" applyFont="1" applyFill="1" applyBorder="1" applyAlignment="1" applyProtection="1">
      <alignment horizontal="center" vertical="top"/>
      <protection locked="0"/>
    </xf>
    <xf numFmtId="165" fontId="14" fillId="2" borderId="57" xfId="0" applyNumberFormat="1" applyFont="1" applyFill="1" applyBorder="1" applyAlignment="1" applyProtection="1">
      <alignment horizontal="center" vertical="top"/>
      <protection locked="0"/>
    </xf>
    <xf numFmtId="165" fontId="14" fillId="2" borderId="56" xfId="0" applyNumberFormat="1" applyFont="1" applyFill="1" applyBorder="1" applyAlignment="1" applyProtection="1">
      <alignment horizontal="center" vertical="top"/>
      <protection locked="0"/>
    </xf>
    <xf numFmtId="0" fontId="4" fillId="0" borderId="43" xfId="0" applyFont="1" applyBorder="1"/>
    <xf numFmtId="165" fontId="17" fillId="2" borderId="47" xfId="0" applyNumberFormat="1" applyFont="1" applyFill="1" applyBorder="1" applyAlignment="1" applyProtection="1">
      <alignment horizontal="center" vertical="top"/>
      <protection locked="0"/>
    </xf>
    <xf numFmtId="165" fontId="17" fillId="2" borderId="49" xfId="0" applyNumberFormat="1" applyFont="1" applyFill="1" applyBorder="1" applyAlignment="1" applyProtection="1">
      <alignment horizontal="center" vertical="top"/>
      <protection locked="0"/>
    </xf>
    <xf numFmtId="0" fontId="4" fillId="0" borderId="45" xfId="0" applyFont="1" applyBorder="1"/>
    <xf numFmtId="0" fontId="4" fillId="0" borderId="47" xfId="0" applyFont="1" applyBorder="1"/>
    <xf numFmtId="49" fontId="11" fillId="3" borderId="31" xfId="457" applyNumberFormat="1" applyFont="1" applyFill="1" applyBorder="1" applyAlignment="1">
      <alignment horizontal="left"/>
    </xf>
    <xf numFmtId="0" fontId="11" fillId="3" borderId="65" xfId="457" applyFont="1" applyFill="1" applyBorder="1" applyAlignment="1">
      <alignment horizontal="left"/>
    </xf>
    <xf numFmtId="0" fontId="11" fillId="3" borderId="65" xfId="457" applyFont="1" applyFill="1" applyBorder="1" applyAlignment="1">
      <alignment horizontal="center"/>
    </xf>
    <xf numFmtId="49" fontId="29" fillId="0" borderId="0" xfId="457" applyNumberFormat="1" applyFont="1" applyAlignment="1">
      <alignment horizontal="left"/>
    </xf>
    <xf numFmtId="49" fontId="17" fillId="0" borderId="45" xfId="457" applyNumberFormat="1" applyFont="1" applyBorder="1" applyAlignment="1">
      <alignment horizontal="center" vertical="top"/>
    </xf>
    <xf numFmtId="0" fontId="17" fillId="0" borderId="1" xfId="457" applyFont="1" applyBorder="1" applyAlignment="1">
      <alignment vertical="top"/>
    </xf>
    <xf numFmtId="0" fontId="17" fillId="0" borderId="1" xfId="457" applyFont="1" applyBorder="1" applyAlignment="1">
      <alignment horizontal="center" vertical="top" wrapText="1"/>
    </xf>
    <xf numFmtId="0" fontId="17" fillId="0" borderId="46" xfId="457" applyFont="1" applyBorder="1" applyAlignment="1">
      <alignment horizontal="center" vertical="top" wrapText="1"/>
    </xf>
    <xf numFmtId="164" fontId="17" fillId="5" borderId="45" xfId="457" applyNumberFormat="1" applyFont="1" applyFill="1" applyBorder="1" applyAlignment="1" applyProtection="1">
      <alignment horizontal="center" vertical="top"/>
      <protection locked="0"/>
    </xf>
    <xf numFmtId="164" fontId="17" fillId="5" borderId="46" xfId="457" applyNumberFormat="1" applyFont="1" applyFill="1" applyBorder="1" applyAlignment="1" applyProtection="1">
      <alignment horizontal="center" vertical="top"/>
      <protection locked="0"/>
    </xf>
    <xf numFmtId="0" fontId="4" fillId="0" borderId="1" xfId="457" applyBorder="1" applyAlignment="1">
      <alignment vertical="top"/>
    </xf>
    <xf numFmtId="164" fontId="17" fillId="2" borderId="45" xfId="457" applyNumberFormat="1" applyFont="1" applyFill="1" applyBorder="1" applyAlignment="1">
      <alignment horizontal="center" vertical="top"/>
    </xf>
    <xf numFmtId="164" fontId="17" fillId="2" borderId="46" xfId="457" applyNumberFormat="1" applyFont="1" applyFill="1" applyBorder="1" applyAlignment="1">
      <alignment horizontal="center" vertical="top"/>
    </xf>
    <xf numFmtId="164" fontId="17" fillId="5" borderId="45" xfId="457" applyNumberFormat="1" applyFont="1" applyFill="1" applyBorder="1" applyAlignment="1" applyProtection="1">
      <alignment horizontal="center" vertical="top" wrapText="1"/>
      <protection locked="0"/>
    </xf>
    <xf numFmtId="164" fontId="17" fillId="5" borderId="46" xfId="457" applyNumberFormat="1" applyFont="1" applyFill="1" applyBorder="1" applyAlignment="1" applyProtection="1">
      <alignment horizontal="center" vertical="top" wrapText="1"/>
      <protection locked="0"/>
    </xf>
    <xf numFmtId="49" fontId="17" fillId="0" borderId="47" xfId="457" applyNumberFormat="1" applyFont="1" applyBorder="1" applyAlignment="1">
      <alignment horizontal="center" vertical="top"/>
    </xf>
    <xf numFmtId="0" fontId="4" fillId="0" borderId="48" xfId="457" applyBorder="1" applyAlignment="1">
      <alignment vertical="top"/>
    </xf>
    <xf numFmtId="0" fontId="17" fillId="0" borderId="48" xfId="457" applyFont="1" applyBorder="1" applyAlignment="1">
      <alignment horizontal="center" vertical="top" wrapText="1"/>
    </xf>
    <xf numFmtId="0" fontId="17" fillId="0" borderId="49" xfId="457" applyFont="1" applyBorder="1" applyAlignment="1">
      <alignment horizontal="center" vertical="top" wrapText="1"/>
    </xf>
    <xf numFmtId="164" fontId="17" fillId="2" borderId="47" xfId="457" applyNumberFormat="1" applyFont="1" applyFill="1" applyBorder="1" applyAlignment="1">
      <alignment horizontal="center" vertical="top"/>
    </xf>
    <xf numFmtId="164" fontId="17" fillId="2" borderId="49" xfId="457" applyNumberFormat="1" applyFont="1" applyFill="1" applyBorder="1" applyAlignment="1">
      <alignment horizontal="center" vertical="top"/>
    </xf>
    <xf numFmtId="0" fontId="17" fillId="0" borderId="43" xfId="457" applyFont="1" applyBorder="1" applyAlignment="1">
      <alignment horizontal="center" vertical="top" wrapText="1"/>
    </xf>
    <xf numFmtId="0" fontId="17" fillId="0" borderId="44" xfId="457" applyFont="1" applyBorder="1" applyAlignment="1">
      <alignment horizontal="center" vertical="top" wrapText="1"/>
    </xf>
    <xf numFmtId="49" fontId="11" fillId="3" borderId="36" xfId="457" applyNumberFormat="1" applyFont="1" applyFill="1" applyBorder="1" applyAlignment="1">
      <alignment horizontal="left"/>
    </xf>
    <xf numFmtId="0" fontId="11" fillId="3" borderId="8" xfId="457" applyFont="1" applyFill="1" applyBorder="1" applyAlignment="1">
      <alignment horizontal="left"/>
    </xf>
    <xf numFmtId="0" fontId="11" fillId="3" borderId="8" xfId="457" applyFont="1" applyFill="1" applyBorder="1" applyAlignment="1">
      <alignment horizontal="center"/>
    </xf>
    <xf numFmtId="182" fontId="4" fillId="5" borderId="70" xfId="4" applyNumberFormat="1" applyFill="1" applyBorder="1" applyAlignment="1" applyProtection="1">
      <alignment vertical="center"/>
      <protection locked="0"/>
    </xf>
    <xf numFmtId="182" fontId="4" fillId="5" borderId="73" xfId="4" applyNumberFormat="1" applyFill="1" applyBorder="1" applyAlignment="1" applyProtection="1">
      <alignment vertical="center"/>
      <protection locked="0"/>
    </xf>
    <xf numFmtId="164" fontId="4" fillId="5" borderId="42" xfId="2" applyNumberFormat="1" applyFill="1" applyBorder="1" applyAlignment="1" applyProtection="1">
      <alignment horizontal="center" vertical="center"/>
      <protection locked="0"/>
    </xf>
    <xf numFmtId="164" fontId="4" fillId="5" borderId="44" xfId="2" applyNumberFormat="1" applyFill="1" applyBorder="1" applyAlignment="1" applyProtection="1">
      <alignment horizontal="center" vertical="center"/>
      <protection locked="0"/>
    </xf>
    <xf numFmtId="164" fontId="4" fillId="5" borderId="45" xfId="2" applyNumberFormat="1" applyFill="1" applyBorder="1" applyAlignment="1" applyProtection="1">
      <alignment horizontal="center" vertical="center"/>
      <protection locked="0"/>
    </xf>
    <xf numFmtId="164" fontId="4" fillId="5" borderId="46" xfId="2" applyNumberFormat="1" applyFill="1" applyBorder="1" applyAlignment="1" applyProtection="1">
      <alignment horizontal="center" vertical="center"/>
      <protection locked="0"/>
    </xf>
    <xf numFmtId="164" fontId="4" fillId="2" borderId="45" xfId="2" applyNumberFormat="1" applyFill="1" applyBorder="1" applyAlignment="1">
      <alignment horizontal="center"/>
    </xf>
    <xf numFmtId="164" fontId="4" fillId="2" borderId="46" xfId="2" applyNumberFormat="1" applyFill="1" applyBorder="1" applyAlignment="1">
      <alignment horizontal="center"/>
    </xf>
    <xf numFmtId="164" fontId="4" fillId="5" borderId="47" xfId="2" applyNumberFormat="1" applyFill="1" applyBorder="1" applyAlignment="1" applyProtection="1">
      <alignment horizontal="center" vertical="center"/>
      <protection locked="0"/>
    </xf>
    <xf numFmtId="164" fontId="4" fillId="5" borderId="49" xfId="2" applyNumberFormat="1" applyFill="1" applyBorder="1" applyAlignment="1" applyProtection="1">
      <alignment horizontal="center" vertical="center"/>
      <protection locked="0"/>
    </xf>
    <xf numFmtId="164" fontId="4" fillId="2" borderId="47" xfId="2" applyNumberFormat="1" applyFill="1" applyBorder="1" applyAlignment="1">
      <alignment horizontal="center"/>
    </xf>
    <xf numFmtId="164" fontId="4" fillId="2" borderId="49" xfId="2" applyNumberFormat="1" applyFill="1" applyBorder="1" applyAlignment="1">
      <alignment horizontal="center"/>
    </xf>
    <xf numFmtId="164" fontId="4" fillId="2" borderId="42" xfId="2" applyNumberFormat="1" applyFill="1" applyBorder="1" applyAlignment="1">
      <alignment horizontal="center"/>
    </xf>
    <xf numFmtId="164" fontId="4" fillId="2" borderId="44" xfId="2" applyNumberFormat="1" applyFill="1" applyBorder="1" applyAlignment="1">
      <alignment horizontal="center"/>
    </xf>
    <xf numFmtId="49" fontId="11" fillId="3" borderId="105" xfId="2" applyNumberFormat="1" applyFont="1" applyFill="1" applyBorder="1" applyAlignment="1">
      <alignment horizontal="center" vertical="center"/>
    </xf>
    <xf numFmtId="0" fontId="11" fillId="3" borderId="50" xfId="2" applyFont="1" applyFill="1" applyBorder="1" applyAlignment="1">
      <alignment vertical="center"/>
    </xf>
    <xf numFmtId="0" fontId="11" fillId="3" borderId="74" xfId="2" applyFont="1" applyFill="1" applyBorder="1" applyAlignment="1">
      <alignment vertical="center"/>
    </xf>
    <xf numFmtId="49" fontId="4" fillId="0" borderId="71" xfId="2" applyNumberFormat="1" applyBorder="1" applyAlignment="1">
      <alignment horizontal="center" vertical="center"/>
    </xf>
    <xf numFmtId="0" fontId="4" fillId="0" borderId="46" xfId="2" applyBorder="1" applyAlignment="1">
      <alignment horizontal="center"/>
    </xf>
    <xf numFmtId="49" fontId="4" fillId="0" borderId="36" xfId="2" applyNumberFormat="1" applyBorder="1" applyAlignment="1">
      <alignment horizontal="center" vertical="center"/>
    </xf>
    <xf numFmtId="0" fontId="4" fillId="0" borderId="48" xfId="2" applyBorder="1" applyAlignment="1">
      <alignment vertical="center"/>
    </xf>
    <xf numFmtId="0" fontId="4" fillId="0" borderId="48" xfId="2" applyBorder="1" applyAlignment="1">
      <alignment horizontal="center"/>
    </xf>
    <xf numFmtId="0" fontId="4" fillId="0" borderId="49" xfId="2" applyBorder="1" applyAlignment="1">
      <alignment horizontal="center"/>
    </xf>
    <xf numFmtId="49" fontId="11" fillId="3" borderId="105" xfId="2" applyNumberFormat="1" applyFont="1" applyFill="1" applyBorder="1" applyAlignment="1">
      <alignment horizontal="center"/>
    </xf>
    <xf numFmtId="49" fontId="4" fillId="0" borderId="45" xfId="2" applyNumberFormat="1" applyBorder="1" applyAlignment="1">
      <alignment horizontal="center"/>
    </xf>
    <xf numFmtId="0" fontId="4" fillId="6" borderId="46" xfId="2" applyFill="1" applyBorder="1" applyAlignment="1">
      <alignment horizontal="center" vertical="center"/>
    </xf>
    <xf numFmtId="49" fontId="4" fillId="0" borderId="47" xfId="2" applyNumberFormat="1" applyBorder="1" applyAlignment="1">
      <alignment horizontal="center"/>
    </xf>
    <xf numFmtId="0" fontId="4" fillId="6" borderId="48" xfId="2" applyFill="1" applyBorder="1" applyAlignment="1">
      <alignment horizontal="center" vertical="center"/>
    </xf>
    <xf numFmtId="0" fontId="4" fillId="6" borderId="49" xfId="2" applyFill="1" applyBorder="1" applyAlignment="1">
      <alignment horizontal="center" vertical="center"/>
    </xf>
    <xf numFmtId="49" fontId="11" fillId="3" borderId="109" xfId="2" applyNumberFormat="1" applyFont="1" applyFill="1" applyBorder="1" applyAlignment="1">
      <alignment horizontal="center" vertical="center"/>
    </xf>
    <xf numFmtId="0" fontId="7" fillId="3" borderId="110" xfId="2" applyFont="1" applyFill="1" applyBorder="1" applyAlignment="1">
      <alignment horizontal="left" vertical="center"/>
    </xf>
    <xf numFmtId="49" fontId="4" fillId="4" borderId="111" xfId="2" applyNumberFormat="1" applyFill="1" applyBorder="1" applyAlignment="1">
      <alignment horizontal="center" vertical="center"/>
    </xf>
    <xf numFmtId="49" fontId="4" fillId="4" borderId="112" xfId="2" applyNumberFormat="1" applyFill="1" applyBorder="1" applyAlignment="1">
      <alignment horizontal="center" vertical="center"/>
    </xf>
    <xf numFmtId="0" fontId="4" fillId="0" borderId="113" xfId="2" applyBorder="1" applyAlignment="1">
      <alignment horizontal="left" vertical="center"/>
    </xf>
    <xf numFmtId="49" fontId="11" fillId="3" borderId="16" xfId="2" applyNumberFormat="1" applyFont="1" applyFill="1" applyBorder="1" applyAlignment="1">
      <alignment horizontal="center"/>
    </xf>
    <xf numFmtId="0" fontId="11" fillId="3" borderId="108" xfId="2" applyFont="1" applyFill="1" applyBorder="1" applyAlignment="1">
      <alignment vertical="center"/>
    </xf>
    <xf numFmtId="49" fontId="4" fillId="0" borderId="111" xfId="2" applyNumberFormat="1" applyBorder="1" applyAlignment="1">
      <alignment horizontal="center" vertical="center"/>
    </xf>
    <xf numFmtId="49" fontId="4" fillId="0" borderId="112" xfId="2" applyNumberFormat="1" applyBorder="1" applyAlignment="1">
      <alignment horizontal="center" vertical="center"/>
    </xf>
    <xf numFmtId="0" fontId="4" fillId="0" borderId="114" xfId="2" applyBorder="1" applyAlignment="1">
      <alignment horizontal="left" vertical="center"/>
    </xf>
    <xf numFmtId="0" fontId="4" fillId="0" borderId="114" xfId="2" applyBorder="1" applyAlignment="1">
      <alignment horizontal="center" vertical="center"/>
    </xf>
    <xf numFmtId="182" fontId="98" fillId="5" borderId="69" xfId="4" applyNumberFormat="1" applyFont="1" applyFill="1" applyBorder="1" applyAlignment="1" applyProtection="1">
      <alignment vertical="center"/>
      <protection locked="0"/>
    </xf>
    <xf numFmtId="182" fontId="4" fillId="5" borderId="44" xfId="4" applyNumberFormat="1" applyFill="1" applyBorder="1" applyAlignment="1">
      <alignment vertical="center"/>
    </xf>
    <xf numFmtId="182" fontId="4" fillId="5" borderId="46" xfId="4" applyNumberFormat="1" applyFill="1" applyBorder="1" applyAlignment="1">
      <alignment vertical="center"/>
    </xf>
    <xf numFmtId="182" fontId="4" fillId="5" borderId="49" xfId="4" applyNumberFormat="1" applyFill="1" applyBorder="1" applyAlignment="1">
      <alignment vertical="center"/>
    </xf>
    <xf numFmtId="182" fontId="4" fillId="5" borderId="69" xfId="4" applyNumberFormat="1" applyFill="1" applyBorder="1" applyAlignment="1" applyProtection="1">
      <alignment vertical="center"/>
      <protection locked="0"/>
    </xf>
    <xf numFmtId="49" fontId="11" fillId="3" borderId="55" xfId="2" applyNumberFormat="1" applyFont="1" applyFill="1" applyBorder="1" applyAlignment="1">
      <alignment horizontal="left" vertical="top"/>
    </xf>
    <xf numFmtId="0" fontId="11" fillId="3" borderId="55" xfId="2" applyFont="1" applyFill="1" applyBorder="1" applyAlignment="1">
      <alignment horizontal="left" vertical="top" wrapText="1"/>
    </xf>
    <xf numFmtId="0" fontId="11" fillId="3" borderId="56" xfId="2" applyFont="1" applyFill="1" applyBorder="1" applyAlignment="1">
      <alignment horizontal="left" vertical="top" wrapText="1"/>
    </xf>
    <xf numFmtId="0" fontId="11" fillId="3" borderId="57" xfId="2" applyFont="1" applyFill="1" applyBorder="1" applyAlignment="1">
      <alignment horizontal="center" vertical="center"/>
    </xf>
    <xf numFmtId="0" fontId="11" fillId="3" borderId="56" xfId="2" applyFont="1" applyFill="1" applyBorder="1" applyAlignment="1">
      <alignment horizontal="center" vertical="center"/>
    </xf>
    <xf numFmtId="0" fontId="145" fillId="0" borderId="1" xfId="0" applyFont="1" applyBorder="1" applyAlignment="1">
      <alignment vertical="top" wrapText="1"/>
    </xf>
    <xf numFmtId="0" fontId="145" fillId="0" borderId="1" xfId="0" applyFont="1" applyBorder="1" applyAlignment="1">
      <alignment horizontal="center" vertical="top" wrapText="1"/>
    </xf>
    <xf numFmtId="164" fontId="145" fillId="2" borderId="1" xfId="0" applyNumberFormat="1" applyFont="1" applyFill="1" applyBorder="1" applyAlignment="1">
      <alignment horizontal="center" vertical="top" wrapText="1"/>
    </xf>
    <xf numFmtId="164" fontId="145" fillId="5" borderId="1" xfId="0" applyNumberFormat="1" applyFont="1" applyFill="1" applyBorder="1" applyAlignment="1" applyProtection="1">
      <alignment horizontal="center" vertical="top" wrapText="1"/>
      <protection locked="0"/>
    </xf>
    <xf numFmtId="164" fontId="17" fillId="2" borderId="43" xfId="0" applyNumberFormat="1" applyFont="1" applyFill="1" applyBorder="1" applyAlignment="1">
      <alignment horizontal="center" vertical="top" wrapText="1"/>
    </xf>
    <xf numFmtId="164" fontId="145" fillId="2" borderId="45" xfId="0" applyNumberFormat="1" applyFont="1" applyFill="1" applyBorder="1" applyAlignment="1">
      <alignment horizontal="center" vertical="top" wrapText="1"/>
    </xf>
    <xf numFmtId="164" fontId="145" fillId="2" borderId="46" xfId="0" applyNumberFormat="1" applyFont="1" applyFill="1" applyBorder="1" applyAlignment="1">
      <alignment horizontal="center" vertical="top" wrapText="1"/>
    </xf>
    <xf numFmtId="49" fontId="98" fillId="0" borderId="45" xfId="0" applyNumberFormat="1" applyFont="1" applyBorder="1" applyAlignment="1">
      <alignment horizontal="center"/>
    </xf>
    <xf numFmtId="0" fontId="145" fillId="0" borderId="46" xfId="0" applyFont="1" applyBorder="1" applyAlignment="1">
      <alignment horizontal="center" vertical="top" wrapText="1"/>
    </xf>
    <xf numFmtId="0" fontId="4" fillId="0" borderId="72" xfId="0" applyFont="1" applyBorder="1" applyAlignment="1">
      <alignment horizontal="center" vertical="center"/>
    </xf>
    <xf numFmtId="0" fontId="8" fillId="3" borderId="47"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51" xfId="0" applyFont="1" applyFill="1" applyBorder="1" applyAlignment="1">
      <alignment horizontal="center" vertical="top" wrapText="1"/>
    </xf>
    <xf numFmtId="0" fontId="11" fillId="3" borderId="49" xfId="0" applyFont="1" applyFill="1" applyBorder="1" applyAlignment="1">
      <alignment horizontal="center" vertical="center" wrapText="1"/>
    </xf>
    <xf numFmtId="49" fontId="11" fillId="3" borderId="57" xfId="0" applyNumberFormat="1" applyFont="1" applyFill="1" applyBorder="1" applyAlignment="1">
      <alignment horizontal="left" vertical="top"/>
    </xf>
    <xf numFmtId="0" fontId="11" fillId="3" borderId="55" xfId="0" applyFont="1" applyFill="1" applyBorder="1" applyAlignment="1">
      <alignment horizontal="left" vertical="top"/>
    </xf>
    <xf numFmtId="0" fontId="11" fillId="3" borderId="55" xfId="0" applyFont="1" applyFill="1" applyBorder="1" applyAlignment="1">
      <alignment horizontal="center" vertical="top"/>
    </xf>
    <xf numFmtId="0" fontId="11" fillId="3" borderId="56" xfId="0" applyFont="1" applyFill="1" applyBorder="1" applyAlignment="1">
      <alignment horizontal="center" vertical="top" wrapText="1"/>
    </xf>
    <xf numFmtId="49" fontId="4" fillId="3" borderId="104" xfId="0" applyNumberFormat="1" applyFont="1" applyFill="1" applyBorder="1"/>
    <xf numFmtId="49" fontId="4" fillId="3" borderId="44" xfId="0" applyNumberFormat="1" applyFont="1" applyFill="1" applyBorder="1"/>
    <xf numFmtId="164" fontId="17" fillId="87" borderId="42" xfId="0" applyNumberFormat="1" applyFont="1" applyFill="1" applyBorder="1" applyAlignment="1" applyProtection="1">
      <alignment horizontal="center" vertical="top" wrapText="1"/>
      <protection locked="0"/>
    </xf>
    <xf numFmtId="164" fontId="17" fillId="87" borderId="43" xfId="0" applyNumberFormat="1" applyFont="1" applyFill="1" applyBorder="1" applyAlignment="1" applyProtection="1">
      <alignment horizontal="center" vertical="top" wrapText="1"/>
      <protection locked="0"/>
    </xf>
    <xf numFmtId="164" fontId="17" fillId="87" borderId="44" xfId="0" applyNumberFormat="1" applyFont="1" applyFill="1" applyBorder="1" applyAlignment="1" applyProtection="1">
      <alignment horizontal="center" vertical="top" wrapText="1"/>
      <protection locked="0"/>
    </xf>
    <xf numFmtId="0" fontId="4" fillId="0" borderId="8" xfId="0" applyFont="1" applyBorder="1" applyAlignment="1">
      <alignment vertical="top" wrapText="1"/>
    </xf>
    <xf numFmtId="164" fontId="17" fillId="88" borderId="43" xfId="0" applyNumberFormat="1" applyFont="1" applyFill="1" applyBorder="1" applyAlignment="1">
      <alignment horizontal="center" vertical="top" wrapText="1"/>
    </xf>
    <xf numFmtId="164" fontId="17" fillId="87" borderId="45" xfId="0" applyNumberFormat="1" applyFont="1" applyFill="1" applyBorder="1" applyAlignment="1" applyProtection="1">
      <alignment horizontal="center" vertical="top" wrapText="1"/>
      <protection locked="0"/>
    </xf>
    <xf numFmtId="164" fontId="17" fillId="87" borderId="46" xfId="0" applyNumberFormat="1" applyFont="1" applyFill="1" applyBorder="1" applyAlignment="1" applyProtection="1">
      <alignment horizontal="center" vertical="top" wrapText="1"/>
      <protection locked="0"/>
    </xf>
    <xf numFmtId="49" fontId="4" fillId="0" borderId="45" xfId="0" quotePrefix="1" applyNumberFormat="1" applyFont="1" applyBorder="1" applyAlignment="1">
      <alignment horizontal="center"/>
    </xf>
    <xf numFmtId="0" fontId="0" fillId="0" borderId="55" xfId="0" applyBorder="1"/>
    <xf numFmtId="49" fontId="4" fillId="3" borderId="42" xfId="0" applyNumberFormat="1" applyFont="1" applyFill="1" applyBorder="1" applyAlignment="1">
      <alignment horizontal="center"/>
    </xf>
    <xf numFmtId="49" fontId="11" fillId="0" borderId="0" xfId="0" applyNumberFormat="1" applyFont="1"/>
    <xf numFmtId="0" fontId="17" fillId="0" borderId="72" xfId="0" applyFont="1" applyBorder="1" applyAlignment="1">
      <alignment horizontal="center" vertical="center" wrapText="1"/>
    </xf>
    <xf numFmtId="0" fontId="11" fillId="3" borderId="17" xfId="0" applyFont="1" applyFill="1" applyBorder="1" applyAlignment="1">
      <alignment horizontal="center"/>
    </xf>
    <xf numFmtId="0" fontId="11" fillId="3" borderId="115" xfId="0" applyFont="1" applyFill="1" applyBorder="1" applyAlignment="1">
      <alignment horizontal="center" vertical="top"/>
    </xf>
    <xf numFmtId="164" fontId="17" fillId="2" borderId="12" xfId="0" applyNumberFormat="1" applyFont="1" applyFill="1" applyBorder="1" applyAlignment="1">
      <alignment horizontal="center" vertical="top" wrapText="1"/>
    </xf>
    <xf numFmtId="164" fontId="17" fillId="5" borderId="42" xfId="457" applyNumberFormat="1" applyFont="1" applyFill="1" applyBorder="1" applyAlignment="1" applyProtection="1">
      <alignment horizontal="center" vertical="top"/>
      <protection locked="0"/>
    </xf>
    <xf numFmtId="164" fontId="17" fillId="5" borderId="44" xfId="457" applyNumberFormat="1" applyFont="1" applyFill="1" applyBorder="1" applyAlignment="1" applyProtection="1">
      <alignment horizontal="center" vertical="top"/>
      <protection locked="0"/>
    </xf>
    <xf numFmtId="164" fontId="17" fillId="87" borderId="57" xfId="0" applyNumberFormat="1" applyFont="1" applyFill="1" applyBorder="1" applyAlignment="1" applyProtection="1">
      <alignment horizontal="center" vertical="top" wrapText="1"/>
      <protection locked="0"/>
    </xf>
    <xf numFmtId="164" fontId="17" fillId="87" borderId="55" xfId="0" applyNumberFormat="1" applyFont="1" applyFill="1" applyBorder="1" applyAlignment="1" applyProtection="1">
      <alignment horizontal="center" vertical="top" wrapText="1"/>
      <protection locked="0"/>
    </xf>
    <xf numFmtId="164" fontId="17" fillId="87" borderId="56" xfId="0" applyNumberFormat="1" applyFont="1" applyFill="1" applyBorder="1" applyAlignment="1" applyProtection="1">
      <alignment horizontal="center" vertical="top" wrapText="1"/>
      <protection locked="0"/>
    </xf>
    <xf numFmtId="0" fontId="4" fillId="0" borderId="42" xfId="0" applyFont="1" applyBorder="1" applyAlignment="1">
      <alignment horizontal="center"/>
    </xf>
    <xf numFmtId="0" fontId="4" fillId="0" borderId="29" xfId="0" applyFont="1" applyBorder="1" applyAlignment="1">
      <alignment horizontal="center"/>
    </xf>
    <xf numFmtId="0" fontId="4" fillId="0" borderId="31" xfId="0" applyFont="1" applyBorder="1" applyAlignment="1">
      <alignment horizontal="center"/>
    </xf>
    <xf numFmtId="0" fontId="14" fillId="3" borderId="42" xfId="0" quotePrefix="1" applyFont="1" applyFill="1" applyBorder="1" applyAlignment="1">
      <alignment horizontal="center" vertical="top" wrapText="1"/>
    </xf>
    <xf numFmtId="164" fontId="17" fillId="2" borderId="29" xfId="0" applyNumberFormat="1" applyFont="1" applyFill="1" applyBorder="1" applyAlignment="1">
      <alignment horizontal="center" vertical="top" wrapText="1"/>
    </xf>
    <xf numFmtId="164" fontId="17" fillId="5" borderId="75" xfId="0" applyNumberFormat="1" applyFont="1" applyFill="1" applyBorder="1" applyAlignment="1" applyProtection="1">
      <alignment horizontal="center" vertical="center" wrapText="1"/>
      <protection locked="0"/>
    </xf>
    <xf numFmtId="164" fontId="17" fillId="2" borderId="75" xfId="0" applyNumberFormat="1" applyFont="1" applyFill="1" applyBorder="1" applyAlignment="1">
      <alignment horizontal="center" vertical="center" wrapText="1"/>
    </xf>
    <xf numFmtId="164" fontId="17" fillId="2" borderId="76" xfId="0" applyNumberFormat="1" applyFont="1" applyFill="1" applyBorder="1" applyAlignment="1">
      <alignment horizontal="center" vertical="center" wrapText="1"/>
    </xf>
    <xf numFmtId="165" fontId="17" fillId="2" borderId="70" xfId="0" applyNumberFormat="1" applyFont="1" applyFill="1" applyBorder="1" applyAlignment="1">
      <alignment horizontal="center" vertical="center" wrapText="1"/>
    </xf>
    <xf numFmtId="0" fontId="14" fillId="3" borderId="74" xfId="0" quotePrefix="1" applyFont="1" applyFill="1" applyBorder="1" applyAlignment="1">
      <alignment horizontal="center" vertical="top" wrapText="1"/>
    </xf>
    <xf numFmtId="0" fontId="14" fillId="3" borderId="69" xfId="0" quotePrefix="1" applyFont="1" applyFill="1" applyBorder="1" applyAlignment="1">
      <alignment horizontal="center" vertical="top" wrapText="1"/>
    </xf>
    <xf numFmtId="164" fontId="17" fillId="5" borderId="73" xfId="0" applyNumberFormat="1" applyFont="1" applyFill="1" applyBorder="1" applyAlignment="1" applyProtection="1">
      <alignment horizontal="center" vertical="center" wrapText="1"/>
      <protection locked="0"/>
    </xf>
    <xf numFmtId="164" fontId="17" fillId="2" borderId="73" xfId="0" applyNumberFormat="1" applyFont="1" applyFill="1" applyBorder="1" applyAlignment="1">
      <alignment horizontal="center" vertical="center" wrapText="1"/>
    </xf>
    <xf numFmtId="164" fontId="17" fillId="2" borderId="70" xfId="0" applyNumberFormat="1" applyFont="1" applyFill="1" applyBorder="1" applyAlignment="1">
      <alignment horizontal="center" vertical="center" wrapText="1"/>
    </xf>
    <xf numFmtId="0" fontId="14" fillId="3" borderId="70" xfId="0" applyFont="1" applyFill="1" applyBorder="1" applyAlignment="1">
      <alignment horizontal="center" vertical="top" wrapText="1"/>
    </xf>
    <xf numFmtId="0" fontId="14" fillId="3" borderId="76" xfId="0" applyFont="1" applyFill="1" applyBorder="1" applyAlignment="1">
      <alignment horizontal="center" vertical="top" wrapText="1"/>
    </xf>
    <xf numFmtId="14" fontId="4" fillId="0" borderId="0" xfId="0" quotePrefix="1" applyNumberFormat="1" applyFont="1"/>
    <xf numFmtId="0" fontId="146" fillId="0" borderId="0" xfId="0" applyFont="1" applyAlignment="1">
      <alignment horizontal="center"/>
    </xf>
    <xf numFmtId="0" fontId="17" fillId="0" borderId="37" xfId="0" applyFont="1" applyBorder="1" applyAlignment="1">
      <alignment horizontal="center" vertical="top" wrapText="1"/>
    </xf>
    <xf numFmtId="0" fontId="10" fillId="94" borderId="57" xfId="0" applyFont="1" applyFill="1" applyBorder="1" applyAlignment="1">
      <alignment horizontal="center"/>
    </xf>
    <xf numFmtId="0" fontId="15" fillId="94" borderId="55" xfId="0" applyFont="1" applyFill="1" applyBorder="1"/>
    <xf numFmtId="0" fontId="10" fillId="94" borderId="55" xfId="0" applyFont="1" applyFill="1" applyBorder="1"/>
    <xf numFmtId="0" fontId="10" fillId="94" borderId="56" xfId="0" applyFont="1" applyFill="1" applyBorder="1"/>
    <xf numFmtId="0" fontId="17" fillId="0" borderId="44" xfId="0" applyFont="1" applyBorder="1" applyAlignment="1">
      <alignment horizontal="center" vertical="center" wrapText="1"/>
    </xf>
    <xf numFmtId="0" fontId="4" fillId="89" borderId="36" xfId="0" applyFont="1" applyFill="1" applyBorder="1" applyAlignment="1">
      <alignment horizontal="center"/>
    </xf>
    <xf numFmtId="0" fontId="4" fillId="89" borderId="8" xfId="0" applyFont="1" applyFill="1" applyBorder="1" applyAlignment="1">
      <alignment horizontal="center"/>
    </xf>
    <xf numFmtId="0" fontId="4" fillId="89" borderId="37" xfId="0" applyFont="1" applyFill="1" applyBorder="1" applyAlignment="1">
      <alignment horizontal="center"/>
    </xf>
    <xf numFmtId="164" fontId="17" fillId="5" borderId="57" xfId="0" applyNumberFormat="1" applyFont="1" applyFill="1" applyBorder="1" applyAlignment="1" applyProtection="1">
      <alignment horizontal="center" vertical="center" wrapText="1"/>
      <protection locked="0"/>
    </xf>
    <xf numFmtId="164" fontId="17" fillId="5" borderId="55" xfId="0" applyNumberFormat="1" applyFont="1" applyFill="1" applyBorder="1" applyAlignment="1" applyProtection="1">
      <alignment horizontal="center" vertical="center" wrapText="1"/>
      <protection locked="0"/>
    </xf>
    <xf numFmtId="164" fontId="17" fillId="5" borderId="56" xfId="0" applyNumberFormat="1" applyFont="1" applyFill="1" applyBorder="1" applyAlignment="1" applyProtection="1">
      <alignment horizontal="center" vertical="center" wrapText="1"/>
      <protection locked="0"/>
    </xf>
    <xf numFmtId="0" fontId="17" fillId="0" borderId="37" xfId="0" applyFont="1" applyBorder="1" applyAlignment="1">
      <alignment horizontal="center" vertical="center" wrapText="1"/>
    </xf>
    <xf numFmtId="49" fontId="29" fillId="0" borderId="0" xfId="2" applyNumberFormat="1" applyFont="1" applyAlignment="1">
      <alignment horizontal="center"/>
    </xf>
    <xf numFmtId="0" fontId="11" fillId="0" borderId="0" xfId="2" applyFont="1" applyAlignment="1">
      <alignment horizontal="left"/>
    </xf>
    <xf numFmtId="0" fontId="17" fillId="0" borderId="10" xfId="0" applyFont="1" applyBorder="1" applyAlignment="1">
      <alignment horizontal="center" vertical="top" wrapText="1"/>
    </xf>
    <xf numFmtId="0" fontId="17" fillId="0" borderId="106" xfId="0" applyFont="1" applyBorder="1" applyAlignment="1">
      <alignment horizontal="center" vertical="top" wrapText="1"/>
    </xf>
    <xf numFmtId="0" fontId="4" fillId="0" borderId="65" xfId="0" applyFont="1" applyBorder="1"/>
    <xf numFmtId="164" fontId="17" fillId="5" borderId="69" xfId="0" applyNumberFormat="1" applyFont="1" applyFill="1" applyBorder="1" applyAlignment="1" applyProtection="1">
      <alignment horizontal="center" vertical="center" wrapText="1"/>
      <protection locked="0"/>
    </xf>
    <xf numFmtId="164" fontId="17" fillId="5" borderId="74" xfId="0" applyNumberFormat="1" applyFont="1" applyFill="1" applyBorder="1" applyAlignment="1" applyProtection="1">
      <alignment horizontal="center" vertical="center" wrapText="1"/>
      <protection locked="0"/>
    </xf>
    <xf numFmtId="0" fontId="14" fillId="3" borderId="57" xfId="0" quotePrefix="1" applyFont="1" applyFill="1" applyBorder="1" applyAlignment="1">
      <alignment horizontal="center" vertical="center" wrapText="1"/>
    </xf>
    <xf numFmtId="0" fontId="14" fillId="3" borderId="56" xfId="0" quotePrefix="1" applyFont="1" applyFill="1" applyBorder="1" applyAlignment="1">
      <alignment horizontal="center" vertical="center" wrapText="1"/>
    </xf>
    <xf numFmtId="0" fontId="147" fillId="0" borderId="0" xfId="0" applyFont="1"/>
    <xf numFmtId="0" fontId="4" fillId="0" borderId="1" xfId="6" applyBorder="1"/>
    <xf numFmtId="0" fontId="4" fillId="0" borderId="1" xfId="6" applyBorder="1" applyAlignment="1">
      <alignment horizontal="center" vertical="center"/>
    </xf>
    <xf numFmtId="0" fontId="4" fillId="0" borderId="46" xfId="6" applyBorder="1" applyAlignment="1">
      <alignment horizontal="center"/>
    </xf>
    <xf numFmtId="0" fontId="4" fillId="0" borderId="0" xfId="0" applyFont="1" applyAlignment="1">
      <alignment horizontal="right"/>
    </xf>
    <xf numFmtId="0" fontId="147" fillId="0" borderId="1" xfId="0" applyFont="1" applyBorder="1"/>
    <xf numFmtId="0" fontId="147" fillId="0" borderId="46" xfId="0" applyFont="1" applyBorder="1"/>
    <xf numFmtId="0" fontId="29" fillId="0" borderId="0" xfId="457" applyFont="1" applyAlignment="1">
      <alignment horizontal="center"/>
    </xf>
    <xf numFmtId="0" fontId="14" fillId="3" borderId="42" xfId="457" quotePrefix="1" applyFont="1" applyFill="1" applyBorder="1" applyAlignment="1">
      <alignment horizontal="center" vertical="top" wrapText="1"/>
    </xf>
    <xf numFmtId="0" fontId="14" fillId="3" borderId="44" xfId="457" quotePrefix="1" applyFont="1" applyFill="1" applyBorder="1" applyAlignment="1">
      <alignment horizontal="center" vertical="top" wrapText="1"/>
    </xf>
    <xf numFmtId="0" fontId="14" fillId="3" borderId="47" xfId="457" applyFont="1" applyFill="1" applyBorder="1" applyAlignment="1">
      <alignment horizontal="center" vertical="top" wrapText="1"/>
    </xf>
    <xf numFmtId="0" fontId="14" fillId="3" borderId="49" xfId="457" applyFont="1" applyFill="1" applyBorder="1" applyAlignment="1">
      <alignment horizontal="center" vertical="top" wrapText="1"/>
    </xf>
    <xf numFmtId="0" fontId="17" fillId="0" borderId="43" xfId="457" applyFont="1" applyBorder="1" applyAlignment="1">
      <alignment vertical="top" wrapText="1"/>
    </xf>
    <xf numFmtId="0" fontId="17" fillId="0" borderId="43" xfId="457" applyFont="1" applyBorder="1" applyAlignment="1">
      <alignment horizontal="left" vertical="top" wrapText="1"/>
    </xf>
    <xf numFmtId="0" fontId="17" fillId="0" borderId="1" xfId="457" applyFont="1" applyBorder="1" applyAlignment="1">
      <alignment vertical="top" wrapText="1"/>
    </xf>
    <xf numFmtId="0" fontId="17" fillId="0" borderId="1" xfId="457" applyFont="1" applyBorder="1" applyAlignment="1">
      <alignment horizontal="left" vertical="center" wrapText="1"/>
    </xf>
    <xf numFmtId="0" fontId="17" fillId="0" borderId="1" xfId="457" applyFont="1" applyBorder="1" applyAlignment="1">
      <alignment vertical="center" wrapText="1"/>
    </xf>
    <xf numFmtId="164" fontId="17" fillId="2" borderId="45" xfId="457" applyNumberFormat="1" applyFont="1" applyFill="1" applyBorder="1" applyAlignment="1">
      <alignment horizontal="center" vertical="top" wrapText="1"/>
    </xf>
    <xf numFmtId="0" fontId="17" fillId="0" borderId="1" xfId="457" applyFont="1" applyBorder="1" applyAlignment="1">
      <alignment horizontal="left" vertical="top" wrapText="1"/>
    </xf>
    <xf numFmtId="164" fontId="17" fillId="2" borderId="46" xfId="457" applyNumberFormat="1" applyFont="1" applyFill="1" applyBorder="1" applyAlignment="1">
      <alignment horizontal="center" vertical="top" wrapText="1"/>
    </xf>
    <xf numFmtId="0" fontId="17" fillId="0" borderId="48" xfId="457" applyFont="1" applyBorder="1" applyAlignment="1">
      <alignment vertical="top" wrapText="1"/>
    </xf>
    <xf numFmtId="0" fontId="17" fillId="0" borderId="48" xfId="457" applyFont="1" applyBorder="1" applyAlignment="1">
      <alignment horizontal="left" vertical="top" wrapText="1"/>
    </xf>
    <xf numFmtId="164" fontId="17" fillId="2" borderId="47" xfId="457" applyNumberFormat="1" applyFont="1" applyFill="1" applyBorder="1" applyAlignment="1">
      <alignment horizontal="center" vertical="top" wrapText="1"/>
    </xf>
    <xf numFmtId="164" fontId="17" fillId="2" borderId="49" xfId="457" applyNumberFormat="1" applyFont="1" applyFill="1" applyBorder="1" applyAlignment="1">
      <alignment horizontal="center" vertical="top" wrapText="1"/>
    </xf>
    <xf numFmtId="49" fontId="4" fillId="0" borderId="0" xfId="457" applyNumberFormat="1" applyAlignment="1">
      <alignment horizontal="center"/>
    </xf>
    <xf numFmtId="0" fontId="14" fillId="0" borderId="0" xfId="457" applyFont="1"/>
    <xf numFmtId="49" fontId="11" fillId="0" borderId="0" xfId="457" applyNumberFormat="1" applyFont="1" applyAlignment="1">
      <alignment horizontal="center"/>
    </xf>
    <xf numFmtId="0" fontId="11" fillId="0" borderId="0" xfId="457" applyFont="1" applyAlignment="1">
      <alignment horizontal="center"/>
    </xf>
    <xf numFmtId="0" fontId="11" fillId="0" borderId="0" xfId="457" applyFont="1" applyAlignment="1">
      <alignment horizontal="center" vertical="top"/>
    </xf>
    <xf numFmtId="0" fontId="14" fillId="0" borderId="0" xfId="457" quotePrefix="1" applyFont="1" applyAlignment="1">
      <alignment horizontal="center" vertical="top" wrapText="1"/>
    </xf>
    <xf numFmtId="49" fontId="29" fillId="0" borderId="0" xfId="457" applyNumberFormat="1" applyFont="1"/>
    <xf numFmtId="0" fontId="29" fillId="0" borderId="0" xfId="457" applyFont="1"/>
    <xf numFmtId="49" fontId="11" fillId="3" borderId="31" xfId="457" applyNumberFormat="1" applyFont="1" applyFill="1" applyBorder="1" applyAlignment="1">
      <alignment horizontal="left" vertical="top"/>
    </xf>
    <xf numFmtId="0" fontId="11" fillId="3" borderId="65" xfId="457" applyFont="1" applyFill="1" applyBorder="1" applyAlignment="1">
      <alignment horizontal="left" vertical="top"/>
    </xf>
    <xf numFmtId="0" fontId="11" fillId="3" borderId="65" xfId="457" applyFont="1" applyFill="1" applyBorder="1" applyAlignment="1">
      <alignment horizontal="center" vertical="top"/>
    </xf>
    <xf numFmtId="0" fontId="11" fillId="3" borderId="33" xfId="457" applyFont="1" applyFill="1" applyBorder="1" applyAlignment="1">
      <alignment horizontal="center" vertical="top"/>
    </xf>
    <xf numFmtId="0" fontId="14" fillId="3" borderId="33" xfId="457" quotePrefix="1" applyFont="1" applyFill="1" applyBorder="1" applyAlignment="1">
      <alignment horizontal="center" vertical="top" wrapText="1"/>
    </xf>
    <xf numFmtId="0" fontId="11" fillId="3" borderId="37" xfId="457" applyFont="1" applyFill="1" applyBorder="1" applyAlignment="1">
      <alignment horizontal="center" vertical="top"/>
    </xf>
    <xf numFmtId="49" fontId="11" fillId="0" borderId="0" xfId="457" applyNumberFormat="1" applyFont="1" applyAlignment="1">
      <alignment horizontal="left"/>
    </xf>
    <xf numFmtId="0" fontId="11" fillId="0" borderId="0" xfId="457" applyFont="1" applyAlignment="1">
      <alignment horizontal="left"/>
    </xf>
    <xf numFmtId="49" fontId="4" fillId="3" borderId="105" xfId="457" applyNumberFormat="1" applyFill="1" applyBorder="1"/>
    <xf numFmtId="0" fontId="14" fillId="3" borderId="50" xfId="457" applyFont="1" applyFill="1" applyBorder="1" applyAlignment="1">
      <alignment vertical="top" wrapText="1"/>
    </xf>
    <xf numFmtId="0" fontId="14" fillId="3" borderId="74" xfId="457" applyFont="1" applyFill="1" applyBorder="1" applyAlignment="1">
      <alignment vertical="top" wrapText="1"/>
    </xf>
    <xf numFmtId="49" fontId="4" fillId="0" borderId="47" xfId="457" applyNumberFormat="1" applyBorder="1" applyAlignment="1">
      <alignment horizontal="center"/>
    </xf>
    <xf numFmtId="164" fontId="17" fillId="5" borderId="57" xfId="457" applyNumberFormat="1" applyFont="1" applyFill="1" applyBorder="1" applyAlignment="1" applyProtection="1">
      <alignment horizontal="center" vertical="top" wrapText="1"/>
      <protection locked="0"/>
    </xf>
    <xf numFmtId="164" fontId="17" fillId="5" borderId="56" xfId="457" applyNumberFormat="1" applyFont="1" applyFill="1" applyBorder="1" applyAlignment="1" applyProtection="1">
      <alignment horizontal="center" vertical="top" wrapText="1"/>
      <protection locked="0"/>
    </xf>
    <xf numFmtId="49" fontId="11" fillId="3" borderId="105" xfId="457" applyNumberFormat="1" applyFont="1" applyFill="1" applyBorder="1" applyAlignment="1">
      <alignment horizontal="center"/>
    </xf>
    <xf numFmtId="49" fontId="4" fillId="0" borderId="71" xfId="457" applyNumberFormat="1" applyBorder="1" applyAlignment="1">
      <alignment horizontal="center"/>
    </xf>
    <xf numFmtId="164" fontId="17" fillId="2" borderId="42" xfId="457" applyNumberFormat="1" applyFont="1" applyFill="1" applyBorder="1" applyAlignment="1">
      <alignment horizontal="center" vertical="top" wrapText="1"/>
    </xf>
    <xf numFmtId="164" fontId="17" fillId="2" borderId="44" xfId="457" applyNumberFormat="1" applyFont="1" applyFill="1" applyBorder="1" applyAlignment="1">
      <alignment horizontal="center" vertical="top" wrapText="1"/>
    </xf>
    <xf numFmtId="49" fontId="4" fillId="0" borderId="36" xfId="457" applyNumberFormat="1" applyBorder="1" applyAlignment="1">
      <alignment horizontal="center"/>
    </xf>
    <xf numFmtId="0" fontId="11" fillId="3" borderId="105" xfId="457" applyFont="1" applyFill="1" applyBorder="1"/>
    <xf numFmtId="164" fontId="17" fillId="5" borderId="42" xfId="457" applyNumberFormat="1" applyFont="1" applyFill="1" applyBorder="1" applyAlignment="1" applyProtection="1">
      <alignment horizontal="center" vertical="top" wrapText="1"/>
      <protection locked="0"/>
    </xf>
    <xf numFmtId="164" fontId="17" fillId="5" borderId="44" xfId="457" applyNumberFormat="1" applyFont="1" applyFill="1" applyBorder="1" applyAlignment="1" applyProtection="1">
      <alignment horizontal="center" vertical="top" wrapText="1"/>
      <protection locked="0"/>
    </xf>
    <xf numFmtId="0" fontId="17" fillId="0" borderId="0" xfId="457" applyFont="1" applyAlignment="1">
      <alignment horizontal="center" vertical="top" wrapText="1"/>
    </xf>
    <xf numFmtId="49" fontId="4" fillId="3" borderId="105" xfId="457" applyNumberFormat="1" applyFill="1" applyBorder="1" applyAlignment="1">
      <alignment horizontal="center"/>
    </xf>
    <xf numFmtId="49" fontId="4" fillId="0" borderId="45" xfId="457" applyNumberFormat="1" applyBorder="1" applyAlignment="1">
      <alignment horizontal="center"/>
    </xf>
    <xf numFmtId="164" fontId="4" fillId="2" borderId="45" xfId="457" applyNumberFormat="1" applyFill="1" applyBorder="1" applyAlignment="1">
      <alignment horizontal="center"/>
    </xf>
    <xf numFmtId="164" fontId="4" fillId="2" borderId="46" xfId="457" applyNumberFormat="1" applyFill="1" applyBorder="1" applyAlignment="1">
      <alignment horizontal="center"/>
    </xf>
    <xf numFmtId="0" fontId="13" fillId="0" borderId="0" xfId="457" applyFont="1" applyAlignment="1">
      <alignment vertical="top" wrapText="1"/>
    </xf>
    <xf numFmtId="0" fontId="14" fillId="0" borderId="0" xfId="457" applyFont="1" applyAlignment="1">
      <alignment vertical="top" wrapText="1"/>
    </xf>
    <xf numFmtId="0" fontId="19" fillId="0" borderId="0" xfId="457" applyFont="1"/>
    <xf numFmtId="164" fontId="19" fillId="0" borderId="0" xfId="457" applyNumberFormat="1" applyFont="1"/>
    <xf numFmtId="49" fontId="4" fillId="0" borderId="0" xfId="457" applyNumberFormat="1" applyAlignment="1">
      <alignment horizontal="left" wrapText="1"/>
    </xf>
    <xf numFmtId="0" fontId="11" fillId="3" borderId="65" xfId="0" applyFont="1" applyFill="1" applyBorder="1" applyAlignment="1">
      <alignment horizontal="center" vertical="top"/>
    </xf>
    <xf numFmtId="0" fontId="11" fillId="3" borderId="65" xfId="0" applyFont="1" applyFill="1" applyBorder="1" applyAlignment="1">
      <alignment horizontal="left" vertical="top"/>
    </xf>
    <xf numFmtId="49" fontId="11" fillId="3" borderId="31" xfId="0" applyNumberFormat="1" applyFont="1" applyFill="1" applyBorder="1" applyAlignment="1">
      <alignment horizontal="left" vertical="top"/>
    </xf>
    <xf numFmtId="0" fontId="11" fillId="3" borderId="55" xfId="0" applyFont="1" applyFill="1" applyBorder="1" applyAlignment="1">
      <alignment horizontal="center" vertical="top" wrapText="1"/>
    </xf>
    <xf numFmtId="164" fontId="17" fillId="5" borderId="71" xfId="457" applyNumberFormat="1" applyFont="1" applyFill="1" applyBorder="1" applyAlignment="1" applyProtection="1">
      <alignment horizontal="center" vertical="top" wrapText="1"/>
      <protection locked="0"/>
    </xf>
    <xf numFmtId="164" fontId="17" fillId="5" borderId="72" xfId="457" applyNumberFormat="1" applyFont="1" applyFill="1" applyBorder="1" applyAlignment="1" applyProtection="1">
      <alignment horizontal="center" vertical="top" wrapText="1"/>
      <protection locked="0"/>
    </xf>
    <xf numFmtId="164" fontId="0" fillId="2" borderId="43" xfId="0" applyNumberFormat="1" applyFill="1" applyBorder="1" applyAlignment="1">
      <alignment horizontal="center" vertical="center"/>
    </xf>
    <xf numFmtId="164" fontId="0" fillId="5" borderId="1" xfId="0" applyNumberFormat="1" applyFill="1" applyBorder="1" applyAlignment="1" applyProtection="1">
      <alignment horizontal="center"/>
      <protection locked="0"/>
    </xf>
    <xf numFmtId="164" fontId="0" fillId="2" borderId="48" xfId="0" applyNumberFormat="1" applyFill="1" applyBorder="1" applyAlignment="1">
      <alignment horizontal="center" vertical="center"/>
    </xf>
    <xf numFmtId="49" fontId="4" fillId="0" borderId="42" xfId="457" applyNumberFormat="1" applyBorder="1" applyAlignment="1">
      <alignment horizontal="center" vertical="center"/>
    </xf>
    <xf numFmtId="49" fontId="4" fillId="0" borderId="45" xfId="457" applyNumberFormat="1" applyBorder="1" applyAlignment="1">
      <alignment horizontal="center" vertical="center"/>
    </xf>
    <xf numFmtId="49" fontId="4" fillId="0" borderId="47" xfId="457" applyNumberFormat="1" applyBorder="1" applyAlignment="1">
      <alignment horizontal="center" vertical="center"/>
    </xf>
    <xf numFmtId="0" fontId="4" fillId="0" borderId="0" xfId="457" applyAlignment="1">
      <alignment horizontal="center"/>
    </xf>
    <xf numFmtId="0" fontId="4" fillId="4" borderId="42" xfId="457" applyFill="1" applyBorder="1" applyAlignment="1">
      <alignment horizontal="center" vertical="center"/>
    </xf>
    <xf numFmtId="0" fontId="4" fillId="0" borderId="43" xfId="457" applyBorder="1" applyAlignment="1">
      <alignment horizontal="left" vertical="center"/>
    </xf>
    <xf numFmtId="0" fontId="4" fillId="0" borderId="43" xfId="457" applyBorder="1" applyAlignment="1">
      <alignment horizontal="center" vertical="center"/>
    </xf>
    <xf numFmtId="0" fontId="4" fillId="0" borderId="44" xfId="457" applyBorder="1" applyAlignment="1">
      <alignment horizontal="center" vertical="center"/>
    </xf>
    <xf numFmtId="164" fontId="4" fillId="2" borderId="42" xfId="457" applyNumberFormat="1" applyFill="1" applyBorder="1" applyAlignment="1">
      <alignment horizontal="center" vertical="center"/>
    </xf>
    <xf numFmtId="164" fontId="4" fillId="2" borderId="44" xfId="457" applyNumberFormat="1" applyFill="1" applyBorder="1" applyAlignment="1">
      <alignment horizontal="center" vertical="center"/>
    </xf>
    <xf numFmtId="0" fontId="4" fillId="4" borderId="45" xfId="457" applyFill="1" applyBorder="1" applyAlignment="1">
      <alignment horizontal="center" vertical="center"/>
    </xf>
    <xf numFmtId="0" fontId="4" fillId="0" borderId="1" xfId="457" applyBorder="1" applyAlignment="1">
      <alignment horizontal="left" vertical="center"/>
    </xf>
    <xf numFmtId="0" fontId="4" fillId="0" borderId="3" xfId="457" applyBorder="1" applyAlignment="1">
      <alignment horizontal="left" vertical="center"/>
    </xf>
    <xf numFmtId="0" fontId="4" fillId="0" borderId="1" xfId="457" applyBorder="1" applyAlignment="1">
      <alignment horizontal="center" vertical="center"/>
    </xf>
    <xf numFmtId="0" fontId="4" fillId="0" borderId="46" xfId="457" applyBorder="1" applyAlignment="1">
      <alignment horizontal="center" vertical="center"/>
    </xf>
    <xf numFmtId="164" fontId="4" fillId="5" borderId="45" xfId="457" applyNumberFormat="1" applyFill="1" applyBorder="1" applyAlignment="1" applyProtection="1">
      <alignment horizontal="center"/>
      <protection locked="0"/>
    </xf>
    <xf numFmtId="164" fontId="4" fillId="5" borderId="46" xfId="457" applyNumberFormat="1" applyFill="1" applyBorder="1" applyAlignment="1" applyProtection="1">
      <alignment horizontal="center"/>
      <protection locked="0"/>
    </xf>
    <xf numFmtId="0" fontId="4" fillId="4" borderId="47" xfId="457" applyFill="1" applyBorder="1" applyAlignment="1">
      <alignment horizontal="center" vertical="center"/>
    </xf>
    <xf numFmtId="0" fontId="4" fillId="0" borderId="48" xfId="457" applyBorder="1" applyAlignment="1">
      <alignment horizontal="left" vertical="center"/>
    </xf>
    <xf numFmtId="0" fontId="4" fillId="0" borderId="8" xfId="457" applyBorder="1" applyAlignment="1">
      <alignment horizontal="left" vertical="center"/>
    </xf>
    <xf numFmtId="0" fontId="4" fillId="0" borderId="48" xfId="457" applyBorder="1" applyAlignment="1">
      <alignment horizontal="center" vertical="center"/>
    </xf>
    <xf numFmtId="0" fontId="4" fillId="0" borderId="49" xfId="457" applyBorder="1" applyAlignment="1">
      <alignment horizontal="center" vertical="center"/>
    </xf>
    <xf numFmtId="164" fontId="4" fillId="2" borderId="47" xfId="457" applyNumberFormat="1" applyFill="1" applyBorder="1" applyAlignment="1">
      <alignment horizontal="center" vertical="center"/>
    </xf>
    <xf numFmtId="164" fontId="4" fillId="2" borderId="49" xfId="457" applyNumberFormat="1" applyFill="1" applyBorder="1" applyAlignment="1">
      <alignment horizontal="center" vertical="center"/>
    </xf>
    <xf numFmtId="182" fontId="4" fillId="2" borderId="15" xfId="4" applyNumberFormat="1" applyFill="1" applyBorder="1" applyAlignment="1">
      <alignment vertical="center"/>
    </xf>
    <xf numFmtId="182" fontId="4" fillId="2" borderId="57" xfId="4" applyNumberFormat="1" applyFill="1" applyBorder="1" applyAlignment="1">
      <alignment vertical="center"/>
    </xf>
    <xf numFmtId="182" fontId="4" fillId="2" borderId="55" xfId="4" applyNumberFormat="1" applyFill="1" applyBorder="1" applyAlignment="1">
      <alignment vertical="center"/>
    </xf>
    <xf numFmtId="0" fontId="21" fillId="0" borderId="59" xfId="4" applyFont="1" applyBorder="1" applyAlignment="1">
      <alignment horizontal="center" vertical="center"/>
    </xf>
    <xf numFmtId="0" fontId="4" fillId="0" borderId="1" xfId="0" applyFont="1" applyBorder="1" applyAlignment="1">
      <alignment horizontal="center" wrapText="1"/>
    </xf>
    <xf numFmtId="0" fontId="4" fillId="0" borderId="4" xfId="0" applyFont="1" applyBorder="1"/>
    <xf numFmtId="49" fontId="98" fillId="0" borderId="47" xfId="0" applyNumberFormat="1" applyFont="1" applyBorder="1" applyAlignment="1">
      <alignment horizontal="center"/>
    </xf>
    <xf numFmtId="0" fontId="14" fillId="3" borderId="47"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48" xfId="0" applyFont="1" applyFill="1" applyBorder="1" applyAlignment="1">
      <alignment horizontal="center" vertical="center" wrapText="1"/>
    </xf>
    <xf numFmtId="183" fontId="148" fillId="0" borderId="0" xfId="0" applyNumberFormat="1" applyFont="1"/>
    <xf numFmtId="0" fontId="4" fillId="0" borderId="0" xfId="0" applyFont="1" applyAlignment="1">
      <alignment vertical="top"/>
    </xf>
    <xf numFmtId="0" fontId="4" fillId="0" borderId="55" xfId="0" applyFont="1" applyBorder="1" applyAlignment="1">
      <alignment horizontal="center" vertical="top"/>
    </xf>
    <xf numFmtId="0" fontId="4" fillId="0" borderId="56" xfId="0" applyFont="1" applyBorder="1" applyAlignment="1">
      <alignment horizontal="center" vertical="top"/>
    </xf>
    <xf numFmtId="165" fontId="4" fillId="0" borderId="45" xfId="6" applyNumberFormat="1" applyBorder="1" applyAlignment="1">
      <alignment horizontal="center"/>
    </xf>
    <xf numFmtId="0" fontId="147" fillId="0" borderId="45" xfId="0" applyFont="1" applyBorder="1" applyAlignment="1">
      <alignment horizontal="center"/>
    </xf>
    <xf numFmtId="0" fontId="4" fillId="0" borderId="59" xfId="0" applyFont="1" applyBorder="1"/>
    <xf numFmtId="49" fontId="11" fillId="3" borderId="36" xfId="0" applyNumberFormat="1" applyFont="1" applyFill="1" applyBorder="1" applyAlignment="1">
      <alignment horizontal="left" vertical="top"/>
    </xf>
    <xf numFmtId="0" fontId="11" fillId="3" borderId="33" xfId="0" applyFont="1" applyFill="1" applyBorder="1" applyAlignment="1">
      <alignment horizontal="center" vertical="center" wrapText="1"/>
    </xf>
    <xf numFmtId="49" fontId="11" fillId="3" borderId="31" xfId="0" applyNumberFormat="1" applyFont="1" applyFill="1" applyBorder="1" applyAlignment="1">
      <alignment horizontal="left" wrapText="1"/>
    </xf>
    <xf numFmtId="0" fontId="4" fillId="0" borderId="6" xfId="0" applyFont="1" applyBorder="1"/>
    <xf numFmtId="0" fontId="4" fillId="0" borderId="55" xfId="0" applyFont="1" applyBorder="1"/>
    <xf numFmtId="0" fontId="17" fillId="6" borderId="1" xfId="0" applyFont="1" applyFill="1" applyBorder="1"/>
    <xf numFmtId="0" fontId="17" fillId="0" borderId="1" xfId="0" applyFont="1" applyBorder="1"/>
    <xf numFmtId="0" fontId="17" fillId="0" borderId="48" xfId="0" applyFont="1" applyBorder="1"/>
    <xf numFmtId="0" fontId="13" fillId="0" borderId="0" xfId="0" applyFont="1"/>
    <xf numFmtId="0" fontId="17" fillId="0" borderId="0" xfId="0" applyFont="1"/>
    <xf numFmtId="0" fontId="14" fillId="0" borderId="55" xfId="0" applyFont="1" applyBorder="1"/>
    <xf numFmtId="0" fontId="4" fillId="0" borderId="3" xfId="0" applyFont="1" applyBorder="1"/>
    <xf numFmtId="0" fontId="14" fillId="0" borderId="55" xfId="0" applyFont="1" applyBorder="1" applyAlignment="1">
      <alignment horizontal="left"/>
    </xf>
    <xf numFmtId="0" fontId="0" fillId="0" borderId="3" xfId="0" applyBorder="1" applyAlignment="1">
      <alignment vertical="top" wrapText="1"/>
    </xf>
    <xf numFmtId="0" fontId="0" fillId="0" borderId="1" xfId="0" applyBorder="1" applyAlignment="1">
      <alignment vertical="top" wrapText="1"/>
    </xf>
    <xf numFmtId="0" fontId="0" fillId="0" borderId="48" xfId="0" applyBorder="1" applyAlignment="1">
      <alignment vertical="top" wrapText="1"/>
    </xf>
    <xf numFmtId="0" fontId="0" fillId="0" borderId="0" xfId="0" applyAlignment="1">
      <alignment vertical="top" wrapText="1"/>
    </xf>
    <xf numFmtId="0" fontId="14" fillId="3" borderId="31" xfId="457" applyFont="1" applyFill="1" applyBorder="1" applyAlignment="1">
      <alignment horizontal="center" vertical="top" wrapText="1"/>
    </xf>
    <xf numFmtId="0" fontId="0" fillId="0" borderId="0" xfId="457" applyFont="1"/>
    <xf numFmtId="49" fontId="11" fillId="3" borderId="57" xfId="0" applyNumberFormat="1" applyFont="1" applyFill="1" applyBorder="1" applyAlignment="1">
      <alignment horizontal="left" vertical="top" wrapText="1"/>
    </xf>
    <xf numFmtId="49" fontId="11" fillId="3" borderId="57" xfId="2" applyNumberFormat="1" applyFont="1" applyFill="1" applyBorder="1" applyAlignment="1">
      <alignment horizontal="left" vertical="top" wrapText="1"/>
    </xf>
    <xf numFmtId="0" fontId="4" fillId="93" borderId="42" xfId="0" applyFont="1" applyFill="1" applyBorder="1"/>
    <xf numFmtId="0" fontId="4" fillId="93" borderId="47" xfId="0" applyFont="1" applyFill="1" applyBorder="1"/>
    <xf numFmtId="0" fontId="4" fillId="0" borderId="48" xfId="457" applyBorder="1"/>
    <xf numFmtId="0" fontId="4" fillId="94" borderId="105" xfId="0" applyFont="1" applyFill="1" applyBorder="1"/>
    <xf numFmtId="0" fontId="14" fillId="94" borderId="50" xfId="0" applyFont="1" applyFill="1" applyBorder="1" applyAlignment="1">
      <alignment vertical="top" wrapText="1"/>
    </xf>
    <xf numFmtId="0" fontId="14" fillId="94" borderId="74" xfId="0" applyFont="1" applyFill="1" applyBorder="1" applyAlignment="1">
      <alignment vertical="top" wrapText="1"/>
    </xf>
    <xf numFmtId="0" fontId="4" fillId="0" borderId="4" xfId="0" applyFont="1" applyBorder="1" applyAlignment="1">
      <alignment vertical="top"/>
    </xf>
    <xf numFmtId="0" fontId="4" fillId="0" borderId="48" xfId="0" applyFont="1" applyBorder="1" applyAlignment="1">
      <alignment vertical="top"/>
    </xf>
    <xf numFmtId="164" fontId="17" fillId="96" borderId="47" xfId="0" applyNumberFormat="1" applyFont="1" applyFill="1" applyBorder="1" applyAlignment="1">
      <alignment horizontal="center" vertical="top"/>
    </xf>
    <xf numFmtId="0" fontId="4" fillId="97" borderId="73" xfId="0" applyFont="1" applyFill="1" applyBorder="1"/>
    <xf numFmtId="0" fontId="4" fillId="96" borderId="73" xfId="0" applyFont="1" applyFill="1" applyBorder="1"/>
    <xf numFmtId="10" fontId="4" fillId="95" borderId="73" xfId="0" applyNumberFormat="1" applyFont="1" applyFill="1" applyBorder="1"/>
    <xf numFmtId="10" fontId="4" fillId="95" borderId="70" xfId="0" applyNumberFormat="1" applyFont="1" applyFill="1" applyBorder="1"/>
    <xf numFmtId="2" fontId="4" fillId="0" borderId="47" xfId="6" applyNumberFormat="1" applyBorder="1" applyAlignment="1">
      <alignment horizontal="center"/>
    </xf>
    <xf numFmtId="0" fontId="4" fillId="0" borderId="48" xfId="6" applyBorder="1" applyAlignment="1">
      <alignment wrapText="1"/>
    </xf>
    <xf numFmtId="0" fontId="4" fillId="0" borderId="48" xfId="6" applyBorder="1" applyAlignment="1">
      <alignment horizontal="center" vertical="center"/>
    </xf>
    <xf numFmtId="0" fontId="4" fillId="0" borderId="49" xfId="6" applyBorder="1" applyAlignment="1">
      <alignment horizontal="center"/>
    </xf>
    <xf numFmtId="0" fontId="4" fillId="0" borderId="20" xfId="0" applyFont="1" applyBorder="1"/>
    <xf numFmtId="0" fontId="17" fillId="95" borderId="42" xfId="0" applyFont="1" applyFill="1" applyBorder="1" applyAlignment="1">
      <alignment horizontal="center" vertical="top"/>
    </xf>
    <xf numFmtId="0" fontId="17" fillId="95" borderId="44" xfId="0" applyFont="1" applyFill="1" applyBorder="1" applyAlignment="1">
      <alignment horizontal="center" vertical="top"/>
    </xf>
    <xf numFmtId="164" fontId="17" fillId="96" borderId="49" xfId="0" applyNumberFormat="1" applyFont="1" applyFill="1" applyBorder="1" applyAlignment="1">
      <alignment horizontal="center" vertical="top"/>
    </xf>
    <xf numFmtId="164" fontId="17" fillId="88" borderId="42" xfId="457" applyNumberFormat="1" applyFont="1" applyFill="1" applyBorder="1" applyAlignment="1" applyProtection="1">
      <alignment horizontal="center" vertical="top"/>
      <protection locked="0"/>
    </xf>
    <xf numFmtId="164" fontId="17" fillId="88" borderId="44" xfId="457" applyNumberFormat="1" applyFont="1" applyFill="1" applyBorder="1" applyAlignment="1" applyProtection="1">
      <alignment horizontal="center" vertical="top"/>
      <protection locked="0"/>
    </xf>
    <xf numFmtId="164" fontId="17" fillId="88" borderId="45" xfId="457" applyNumberFormat="1" applyFont="1" applyFill="1" applyBorder="1" applyAlignment="1" applyProtection="1">
      <alignment horizontal="center" vertical="top"/>
      <protection locked="0"/>
    </xf>
    <xf numFmtId="164" fontId="17" fillId="88" borderId="46" xfId="457" applyNumberFormat="1" applyFont="1" applyFill="1" applyBorder="1" applyAlignment="1" applyProtection="1">
      <alignment horizontal="center" vertical="top"/>
      <protection locked="0"/>
    </xf>
    <xf numFmtId="164" fontId="17" fillId="5" borderId="71" xfId="0" applyNumberFormat="1" applyFont="1" applyFill="1" applyBorder="1" applyAlignment="1" applyProtection="1">
      <alignment horizontal="center" vertical="top" wrapText="1"/>
      <protection locked="0"/>
    </xf>
    <xf numFmtId="164" fontId="17" fillId="5" borderId="72" xfId="0" applyNumberFormat="1" applyFont="1" applyFill="1" applyBorder="1" applyAlignment="1" applyProtection="1">
      <alignment horizontal="center" vertical="top" wrapText="1"/>
      <protection locked="0"/>
    </xf>
    <xf numFmtId="0" fontId="4" fillId="0" borderId="23" xfId="0" applyFont="1" applyBorder="1"/>
    <xf numFmtId="0" fontId="17" fillId="0" borderId="29" xfId="0" applyFont="1" applyBorder="1" applyAlignment="1">
      <alignment horizontal="center" vertical="top"/>
    </xf>
    <xf numFmtId="0" fontId="17" fillId="0" borderId="47" xfId="0" applyFont="1" applyBorder="1" applyAlignment="1">
      <alignment horizontal="center" vertical="top"/>
    </xf>
    <xf numFmtId="164" fontId="17" fillId="88" borderId="44" xfId="0" applyNumberFormat="1" applyFont="1" applyFill="1" applyBorder="1" applyAlignment="1">
      <alignment horizontal="center" vertical="top"/>
    </xf>
    <xf numFmtId="164" fontId="17" fillId="88" borderId="46" xfId="0" applyNumberFormat="1" applyFont="1" applyFill="1" applyBorder="1" applyAlignment="1">
      <alignment horizontal="center" vertical="top"/>
    </xf>
    <xf numFmtId="0" fontId="4" fillId="93" borderId="57" xfId="0" applyFont="1" applyFill="1" applyBorder="1"/>
    <xf numFmtId="164" fontId="17" fillId="2" borderId="78" xfId="0" applyNumberFormat="1" applyFont="1" applyFill="1" applyBorder="1" applyAlignment="1">
      <alignment horizontal="center" vertical="top"/>
    </xf>
    <xf numFmtId="0" fontId="4" fillId="93" borderId="55" xfId="0" applyFont="1" applyFill="1" applyBorder="1"/>
    <xf numFmtId="0" fontId="4" fillId="93" borderId="43" xfId="0" applyFont="1" applyFill="1" applyBorder="1"/>
    <xf numFmtId="164" fontId="17" fillId="88" borderId="104" xfId="0" applyNumberFormat="1" applyFont="1" applyFill="1" applyBorder="1" applyAlignment="1">
      <alignment horizontal="center" vertical="top"/>
    </xf>
    <xf numFmtId="164" fontId="17" fillId="88" borderId="116" xfId="0" applyNumberFormat="1" applyFont="1" applyFill="1" applyBorder="1" applyAlignment="1">
      <alignment horizontal="center" vertical="top"/>
    </xf>
    <xf numFmtId="164" fontId="17" fillId="2" borderId="117" xfId="0" applyNumberFormat="1" applyFont="1" applyFill="1" applyBorder="1" applyAlignment="1">
      <alignment horizontal="center" vertical="top"/>
    </xf>
    <xf numFmtId="2" fontId="4" fillId="97" borderId="69" xfId="0" applyNumberFormat="1" applyFont="1" applyFill="1" applyBorder="1"/>
    <xf numFmtId="165" fontId="4" fillId="95" borderId="42" xfId="0" applyNumberFormat="1" applyFont="1" applyFill="1" applyBorder="1"/>
    <xf numFmtId="165" fontId="4" fillId="95" borderId="45" xfId="0" applyNumberFormat="1" applyFont="1" applyFill="1" applyBorder="1"/>
    <xf numFmtId="165" fontId="4" fillId="95" borderId="29" xfId="0" applyNumberFormat="1" applyFont="1" applyFill="1" applyBorder="1"/>
    <xf numFmtId="165" fontId="4" fillId="96" borderId="47" xfId="0" applyNumberFormat="1" applyFont="1" applyFill="1" applyBorder="1"/>
    <xf numFmtId="165" fontId="4" fillId="96" borderId="75" xfId="0" applyNumberFormat="1" applyFont="1" applyFill="1" applyBorder="1"/>
    <xf numFmtId="165" fontId="4" fillId="95" borderId="75" xfId="0" applyNumberFormat="1" applyFont="1" applyFill="1" applyBorder="1"/>
    <xf numFmtId="165" fontId="4" fillId="95" borderId="80" xfId="0" applyNumberFormat="1" applyFont="1" applyFill="1" applyBorder="1"/>
    <xf numFmtId="165" fontId="4" fillId="96" borderId="76" xfId="0" applyNumberFormat="1" applyFont="1" applyFill="1" applyBorder="1"/>
    <xf numFmtId="165" fontId="4" fillId="97" borderId="69" xfId="0" applyNumberFormat="1" applyFont="1" applyFill="1" applyBorder="1"/>
    <xf numFmtId="2" fontId="4" fillId="96" borderId="73" xfId="0" applyNumberFormat="1" applyFont="1" applyFill="1" applyBorder="1"/>
    <xf numFmtId="185" fontId="4" fillId="0" borderId="0" xfId="4" applyNumberFormat="1" applyAlignment="1">
      <alignment vertical="center"/>
    </xf>
    <xf numFmtId="166" fontId="0" fillId="0" borderId="0" xfId="4" applyNumberFormat="1" applyFont="1" applyAlignment="1">
      <alignment vertical="center"/>
    </xf>
    <xf numFmtId="0" fontId="4" fillId="89" borderId="1" xfId="2" applyFill="1" applyBorder="1" applyAlignment="1">
      <alignment vertical="center"/>
    </xf>
    <xf numFmtId="0" fontId="4" fillId="5" borderId="44" xfId="0" applyFont="1" applyFill="1" applyBorder="1" applyAlignment="1" applyProtection="1">
      <alignment wrapText="1"/>
      <protection locked="0"/>
    </xf>
    <xf numFmtId="0" fontId="4" fillId="5" borderId="46" xfId="0" applyFont="1" applyFill="1" applyBorder="1" applyAlignment="1" applyProtection="1">
      <alignment wrapText="1"/>
      <protection locked="0"/>
    </xf>
    <xf numFmtId="0" fontId="4" fillId="5" borderId="49" xfId="0" applyFont="1" applyFill="1" applyBorder="1" applyAlignment="1" applyProtection="1">
      <alignment wrapText="1"/>
      <protection locked="0"/>
    </xf>
    <xf numFmtId="0" fontId="4" fillId="0" borderId="0" xfId="0" applyFont="1" applyAlignment="1">
      <alignment wrapText="1"/>
    </xf>
    <xf numFmtId="0" fontId="4" fillId="5" borderId="56" xfId="0" applyFont="1" applyFill="1" applyBorder="1" applyAlignment="1" applyProtection="1">
      <alignment wrapText="1"/>
      <protection locked="0"/>
    </xf>
    <xf numFmtId="0" fontId="4" fillId="0" borderId="118" xfId="2" applyBorder="1" applyProtection="1">
      <protection locked="0"/>
    </xf>
    <xf numFmtId="0" fontId="4" fillId="0" borderId="119" xfId="2" applyBorder="1" applyProtection="1">
      <protection locked="0"/>
    </xf>
    <xf numFmtId="0" fontId="4" fillId="0" borderId="120" xfId="2" applyBorder="1" applyProtection="1">
      <protection locked="0"/>
    </xf>
    <xf numFmtId="0" fontId="4" fillId="0" borderId="121" xfId="2" quotePrefix="1" applyBorder="1" applyAlignment="1" applyProtection="1">
      <alignment horizontal="left"/>
      <protection locked="0"/>
    </xf>
    <xf numFmtId="0" fontId="4" fillId="0" borderId="122" xfId="2" applyBorder="1" applyProtection="1">
      <protection locked="0"/>
    </xf>
    <xf numFmtId="0" fontId="4" fillId="0" borderId="121" xfId="2" applyBorder="1" applyProtection="1">
      <protection locked="0"/>
    </xf>
    <xf numFmtId="0" fontId="4" fillId="0" borderId="123" xfId="2" applyBorder="1" applyProtection="1">
      <protection locked="0"/>
    </xf>
    <xf numFmtId="0" fontId="4" fillId="0" borderId="124" xfId="2" applyBorder="1" applyProtection="1">
      <protection locked="0"/>
    </xf>
    <xf numFmtId="0" fontId="4" fillId="0" borderId="125" xfId="2" applyBorder="1" applyProtection="1">
      <protection locked="0"/>
    </xf>
    <xf numFmtId="1" fontId="4" fillId="88" borderId="42" xfId="995" applyNumberFormat="1" applyFont="1" applyFill="1" applyBorder="1" applyAlignment="1">
      <alignment horizontal="center"/>
    </xf>
    <xf numFmtId="1" fontId="4" fillId="88" borderId="69" xfId="995" applyNumberFormat="1" applyFont="1" applyFill="1" applyBorder="1" applyAlignment="1">
      <alignment horizontal="center"/>
    </xf>
    <xf numFmtId="1" fontId="4" fillId="88" borderId="45" xfId="995" applyNumberFormat="1" applyFont="1" applyFill="1" applyBorder="1" applyAlignment="1">
      <alignment horizontal="center"/>
    </xf>
    <xf numFmtId="1" fontId="4" fillId="88" borderId="73" xfId="995" applyNumberFormat="1" applyFont="1" applyFill="1" applyBorder="1" applyAlignment="1">
      <alignment horizontal="center"/>
    </xf>
    <xf numFmtId="1" fontId="4" fillId="88" borderId="47" xfId="995" applyNumberFormat="1" applyFont="1" applyFill="1" applyBorder="1" applyAlignment="1">
      <alignment horizontal="center"/>
    </xf>
    <xf numFmtId="1" fontId="4" fillId="88" borderId="70" xfId="995" applyNumberFormat="1" applyFont="1" applyFill="1" applyBorder="1" applyAlignment="1">
      <alignment horizontal="center"/>
    </xf>
    <xf numFmtId="165" fontId="4" fillId="92" borderId="42" xfId="995" applyNumberFormat="1" applyFont="1" applyFill="1" applyBorder="1" applyAlignment="1">
      <alignment horizontal="center" vertical="center"/>
    </xf>
    <xf numFmtId="165" fontId="4" fillId="92" borderId="69" xfId="995" applyNumberFormat="1" applyFont="1" applyFill="1" applyBorder="1" applyAlignment="1">
      <alignment horizontal="center" vertical="center"/>
    </xf>
    <xf numFmtId="165" fontId="4" fillId="88" borderId="45" xfId="995" applyNumberFormat="1" applyFont="1" applyFill="1" applyBorder="1" applyAlignment="1">
      <alignment horizontal="center" vertical="center"/>
    </xf>
    <xf numFmtId="165" fontId="4" fillId="88" borderId="73" xfId="995" applyNumberFormat="1" applyFont="1" applyFill="1" applyBorder="1" applyAlignment="1">
      <alignment horizontal="center" vertical="center"/>
    </xf>
    <xf numFmtId="164" fontId="17" fillId="2" borderId="69" xfId="0" applyNumberFormat="1" applyFont="1" applyFill="1" applyBorder="1" applyAlignment="1">
      <alignment horizontal="center" vertical="center" wrapText="1"/>
    </xf>
    <xf numFmtId="0" fontId="4" fillId="0" borderId="0" xfId="0" applyFont="1" applyAlignment="1">
      <alignment vertical="center"/>
    </xf>
    <xf numFmtId="164" fontId="17" fillId="5" borderId="42" xfId="0" applyNumberFormat="1" applyFont="1" applyFill="1" applyBorder="1" applyAlignment="1" applyProtection="1">
      <alignment horizontal="center" vertical="center" wrapText="1"/>
      <protection locked="0"/>
    </xf>
    <xf numFmtId="164" fontId="17" fillId="5" borderId="43" xfId="0" applyNumberFormat="1" applyFont="1" applyFill="1" applyBorder="1" applyAlignment="1" applyProtection="1">
      <alignment horizontal="center" vertical="center" wrapText="1"/>
      <protection locked="0"/>
    </xf>
    <xf numFmtId="164" fontId="17" fillId="5" borderId="44" xfId="0" applyNumberFormat="1" applyFont="1" applyFill="1" applyBorder="1" applyAlignment="1" applyProtection="1">
      <alignment horizontal="center" vertical="center" wrapText="1"/>
      <protection locked="0"/>
    </xf>
    <xf numFmtId="164" fontId="17" fillId="2" borderId="42" xfId="0" applyNumberFormat="1" applyFont="1" applyFill="1" applyBorder="1" applyAlignment="1">
      <alignment horizontal="center" vertical="center" wrapText="1"/>
    </xf>
    <xf numFmtId="164" fontId="17" fillId="5" borderId="45" xfId="0" applyNumberFormat="1" applyFont="1" applyFill="1" applyBorder="1" applyAlignment="1" applyProtection="1">
      <alignment horizontal="center" vertical="center" wrapText="1"/>
      <protection locked="0"/>
    </xf>
    <xf numFmtId="164" fontId="17" fillId="5" borderId="1" xfId="0" applyNumberFormat="1" applyFont="1" applyFill="1" applyBorder="1" applyAlignment="1" applyProtection="1">
      <alignment horizontal="center" vertical="center" wrapText="1"/>
      <protection locked="0"/>
    </xf>
    <xf numFmtId="164" fontId="17" fillId="5" borderId="46" xfId="0" applyNumberFormat="1" applyFont="1" applyFill="1" applyBorder="1" applyAlignment="1" applyProtection="1">
      <alignment horizontal="center" vertical="center" wrapText="1"/>
      <protection locked="0"/>
    </xf>
    <xf numFmtId="164" fontId="17" fillId="2" borderId="45" xfId="0" applyNumberFormat="1" applyFont="1" applyFill="1" applyBorder="1" applyAlignment="1">
      <alignment horizontal="center" vertical="center" wrapText="1"/>
    </xf>
    <xf numFmtId="184" fontId="4" fillId="0" borderId="0" xfId="0" applyNumberFormat="1" applyFont="1" applyAlignment="1">
      <alignment vertical="center"/>
    </xf>
    <xf numFmtId="0" fontId="17" fillId="0" borderId="1" xfId="457" applyFont="1" applyBorder="1" applyAlignment="1">
      <alignment horizontal="center" vertical="center" wrapText="1"/>
    </xf>
    <xf numFmtId="0" fontId="17" fillId="0" borderId="46" xfId="457" applyFont="1" applyBorder="1" applyAlignment="1">
      <alignment horizontal="center" vertical="center" wrapText="1"/>
    </xf>
    <xf numFmtId="0" fontId="4" fillId="0" borderId="0" xfId="457" applyAlignment="1">
      <alignment vertical="center"/>
    </xf>
    <xf numFmtId="164" fontId="17" fillId="5" borderId="45" xfId="457" applyNumberFormat="1" applyFont="1" applyFill="1" applyBorder="1" applyAlignment="1" applyProtection="1">
      <alignment horizontal="center" vertical="center" wrapText="1"/>
      <protection locked="0"/>
    </xf>
    <xf numFmtId="164" fontId="17" fillId="2" borderId="46" xfId="457" applyNumberFormat="1" applyFont="1" applyFill="1" applyBorder="1" applyAlignment="1">
      <alignment horizontal="center" vertical="center" wrapText="1"/>
    </xf>
    <xf numFmtId="167" fontId="19" fillId="2" borderId="42" xfId="5" applyNumberFormat="1" applyFont="1" applyFill="1" applyBorder="1" applyAlignment="1">
      <alignment horizontal="center"/>
    </xf>
    <xf numFmtId="167" fontId="19" fillId="2" borderId="44" xfId="5" applyNumberFormat="1" applyFont="1" applyFill="1" applyBorder="1" applyAlignment="1">
      <alignment horizontal="center"/>
    </xf>
    <xf numFmtId="165" fontId="19" fillId="2" borderId="45" xfId="0" applyNumberFormat="1" applyFont="1" applyFill="1" applyBorder="1" applyAlignment="1">
      <alignment horizontal="center"/>
    </xf>
    <xf numFmtId="165" fontId="19" fillId="2" borderId="46" xfId="0" applyNumberFormat="1" applyFont="1" applyFill="1" applyBorder="1" applyAlignment="1">
      <alignment horizontal="center"/>
    </xf>
    <xf numFmtId="0" fontId="19" fillId="2" borderId="47" xfId="0" applyFont="1" applyFill="1" applyBorder="1" applyAlignment="1">
      <alignment horizontal="center"/>
    </xf>
    <xf numFmtId="0" fontId="19" fillId="2" borderId="49" xfId="0" applyFont="1" applyFill="1" applyBorder="1" applyAlignment="1">
      <alignment horizontal="center"/>
    </xf>
    <xf numFmtId="167" fontId="19" fillId="2" borderId="57" xfId="5" applyNumberFormat="1" applyFont="1" applyFill="1" applyBorder="1" applyAlignment="1">
      <alignment horizontal="center"/>
    </xf>
    <xf numFmtId="167" fontId="19" fillId="2" borderId="56" xfId="5" applyNumberFormat="1" applyFont="1" applyFill="1" applyBorder="1" applyAlignment="1">
      <alignment horizontal="center"/>
    </xf>
    <xf numFmtId="165" fontId="19" fillId="2" borderId="49" xfId="0" applyNumberFormat="1" applyFont="1" applyFill="1" applyBorder="1" applyAlignment="1">
      <alignment horizontal="center"/>
    </xf>
    <xf numFmtId="164" fontId="4" fillId="88" borderId="104" xfId="11" applyNumberFormat="1" applyFont="1" applyFill="1" applyBorder="1" applyAlignment="1">
      <alignment horizontal="center" vertical="top"/>
    </xf>
    <xf numFmtId="164" fontId="4" fillId="88" borderId="116" xfId="11" applyNumberFormat="1" applyFont="1" applyFill="1" applyBorder="1" applyAlignment="1">
      <alignment horizontal="center" vertical="top"/>
    </xf>
    <xf numFmtId="164" fontId="4" fillId="88" borderId="44" xfId="11" applyNumberFormat="1" applyFont="1" applyFill="1" applyBorder="1" applyAlignment="1">
      <alignment horizontal="center" vertical="top"/>
    </xf>
    <xf numFmtId="164" fontId="4" fillId="88" borderId="46" xfId="11" applyNumberFormat="1" applyFont="1" applyFill="1" applyBorder="1" applyAlignment="1">
      <alignment horizontal="center" vertical="top"/>
    </xf>
    <xf numFmtId="164" fontId="4" fillId="88" borderId="49" xfId="11" applyNumberFormat="1" applyFont="1" applyFill="1" applyBorder="1" applyAlignment="1">
      <alignment horizontal="center" vertical="top"/>
    </xf>
    <xf numFmtId="164" fontId="4" fillId="88" borderId="117" xfId="11" applyNumberFormat="1" applyFont="1" applyFill="1" applyBorder="1" applyAlignment="1">
      <alignment horizontal="center" vertical="top"/>
    </xf>
    <xf numFmtId="0" fontId="4" fillId="0" borderId="3" xfId="457" applyBorder="1"/>
    <xf numFmtId="0" fontId="17" fillId="0" borderId="3" xfId="457" applyFont="1" applyBorder="1" applyAlignment="1">
      <alignment horizontal="center" vertical="top" wrapText="1"/>
    </xf>
    <xf numFmtId="0" fontId="17" fillId="0" borderId="72" xfId="457" applyFont="1" applyBorder="1" applyAlignment="1">
      <alignment horizontal="center" vertical="top" wrapText="1"/>
    </xf>
    <xf numFmtId="0" fontId="139" fillId="0" borderId="43" xfId="4" applyFont="1" applyBorder="1" applyAlignment="1">
      <alignment vertical="center"/>
    </xf>
    <xf numFmtId="0" fontId="98" fillId="0" borderId="20" xfId="4" applyFont="1" applyBorder="1" applyAlignment="1">
      <alignment horizontal="center" vertical="center"/>
    </xf>
    <xf numFmtId="0" fontId="98" fillId="3" borderId="23" xfId="4" applyFont="1" applyFill="1" applyBorder="1" applyAlignment="1">
      <alignment vertical="center"/>
    </xf>
    <xf numFmtId="0" fontId="98" fillId="3" borderId="17" xfId="4" applyFont="1" applyFill="1" applyBorder="1" applyAlignment="1">
      <alignment horizontal="center" vertical="center"/>
    </xf>
    <xf numFmtId="182" fontId="98" fillId="2" borderId="12" xfId="4" applyNumberFormat="1" applyFont="1" applyFill="1" applyBorder="1" applyAlignment="1">
      <alignment horizontal="right" vertical="center"/>
    </xf>
    <xf numFmtId="182" fontId="98" fillId="9" borderId="15" xfId="4" applyNumberFormat="1" applyFont="1" applyFill="1" applyBorder="1" applyAlignment="1" applyProtection="1">
      <alignment horizontal="center" vertical="center"/>
      <protection locked="0"/>
    </xf>
    <xf numFmtId="182" fontId="134" fillId="2" borderId="15" xfId="4" applyNumberFormat="1" applyFont="1" applyFill="1" applyBorder="1" applyAlignment="1">
      <alignment horizontal="right" vertical="center"/>
    </xf>
    <xf numFmtId="182" fontId="134" fillId="2" borderId="79" xfId="4" applyNumberFormat="1" applyFont="1" applyFill="1" applyBorder="1" applyAlignment="1">
      <alignment horizontal="right" vertical="center"/>
    </xf>
    <xf numFmtId="182" fontId="134" fillId="2" borderId="38" xfId="4" applyNumberFormat="1" applyFont="1" applyFill="1" applyBorder="1" applyAlignment="1">
      <alignment vertical="center"/>
    </xf>
    <xf numFmtId="0" fontId="98" fillId="0" borderId="48" xfId="4" applyFont="1" applyBorder="1" applyAlignment="1">
      <alignment horizontal="center" vertical="center" wrapText="1"/>
    </xf>
    <xf numFmtId="182" fontId="134" fillId="2" borderId="69" xfId="4" applyNumberFormat="1" applyFont="1" applyFill="1" applyBorder="1" applyAlignment="1">
      <alignment horizontal="right" vertical="center"/>
    </xf>
    <xf numFmtId="182" fontId="134" fillId="2" borderId="73" xfId="4" applyNumberFormat="1" applyFont="1" applyFill="1" applyBorder="1" applyAlignment="1">
      <alignment horizontal="right" vertical="center"/>
    </xf>
    <xf numFmtId="182" fontId="134" fillId="2" borderId="70" xfId="4" applyNumberFormat="1" applyFont="1" applyFill="1" applyBorder="1" applyAlignment="1">
      <alignment horizontal="right" vertical="center"/>
    </xf>
    <xf numFmtId="182" fontId="4" fillId="9" borderId="15" xfId="4" applyNumberFormat="1" applyFill="1" applyBorder="1" applyAlignment="1" applyProtection="1">
      <alignment horizontal="center" vertical="center"/>
      <protection locked="0"/>
    </xf>
    <xf numFmtId="14" fontId="4" fillId="88" borderId="1" xfId="2" quotePrefix="1" applyNumberFormat="1" applyFill="1" applyBorder="1"/>
    <xf numFmtId="0" fontId="21" fillId="0" borderId="48" xfId="4" applyFont="1" applyBorder="1" applyAlignment="1">
      <alignment horizontal="center" vertical="center" wrapText="1"/>
    </xf>
    <xf numFmtId="0" fontId="11" fillId="3" borderId="65" xfId="0" applyFont="1" applyFill="1" applyBorder="1" applyAlignment="1">
      <alignment horizontal="left" vertical="center"/>
    </xf>
    <xf numFmtId="0" fontId="11" fillId="3" borderId="5" xfId="0" applyFont="1" applyFill="1" applyBorder="1" applyAlignment="1">
      <alignment horizontal="left" vertical="center"/>
    </xf>
    <xf numFmtId="49" fontId="11" fillId="3" borderId="31" xfId="0" applyNumberFormat="1" applyFont="1" applyFill="1" applyBorder="1" applyAlignment="1">
      <alignment horizontal="left" vertical="center"/>
    </xf>
    <xf numFmtId="49" fontId="11" fillId="3" borderId="71" xfId="0" applyNumberFormat="1" applyFont="1" applyFill="1" applyBorder="1" applyAlignment="1">
      <alignment horizontal="left" vertical="center"/>
    </xf>
    <xf numFmtId="0" fontId="11" fillId="3" borderId="65"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33" xfId="0" applyFont="1" applyFill="1" applyBorder="1" applyAlignment="1">
      <alignment horizontal="left" vertical="top"/>
    </xf>
    <xf numFmtId="0" fontId="11" fillId="3" borderId="106" xfId="0" applyFont="1" applyFill="1" applyBorder="1" applyAlignment="1">
      <alignment horizontal="left" vertical="top"/>
    </xf>
    <xf numFmtId="0" fontId="11" fillId="3" borderId="37" xfId="0" applyFont="1" applyFill="1" applyBorder="1" applyAlignment="1">
      <alignment horizontal="left" vertical="top"/>
    </xf>
    <xf numFmtId="49" fontId="11" fillId="3" borderId="44" xfId="0" applyNumberFormat="1" applyFont="1" applyFill="1" applyBorder="1" applyAlignment="1">
      <alignment horizontal="left" vertical="top" wrapText="1"/>
    </xf>
    <xf numFmtId="49" fontId="11" fillId="3" borderId="46" xfId="0" applyNumberFormat="1" applyFont="1" applyFill="1" applyBorder="1" applyAlignment="1">
      <alignment horizontal="left" vertical="top" wrapText="1"/>
    </xf>
    <xf numFmtId="49" fontId="11" fillId="3" borderId="49" xfId="0" applyNumberFormat="1" applyFont="1" applyFill="1" applyBorder="1" applyAlignment="1">
      <alignment horizontal="left" vertical="top" wrapText="1"/>
    </xf>
    <xf numFmtId="49" fontId="11" fillId="3" borderId="42" xfId="0" applyNumberFormat="1" applyFont="1" applyFill="1" applyBorder="1" applyAlignment="1">
      <alignment horizontal="left" vertical="top" wrapText="1"/>
    </xf>
    <xf numFmtId="49" fontId="11" fillId="3" borderId="45" xfId="0" applyNumberFormat="1" applyFont="1" applyFill="1" applyBorder="1" applyAlignment="1">
      <alignment horizontal="left" vertical="top" wrapText="1"/>
    </xf>
    <xf numFmtId="49" fontId="11" fillId="3" borderId="47" xfId="0" applyNumberFormat="1" applyFont="1" applyFill="1" applyBorder="1" applyAlignment="1">
      <alignment horizontal="left" vertical="top" wrapText="1"/>
    </xf>
    <xf numFmtId="0" fontId="11" fillId="3" borderId="43" xfId="0" applyFont="1" applyFill="1" applyBorder="1" applyAlignment="1">
      <alignment horizontal="left" vertical="top"/>
    </xf>
    <xf numFmtId="0" fontId="11" fillId="3" borderId="1" xfId="0" applyFont="1" applyFill="1" applyBorder="1" applyAlignment="1">
      <alignment horizontal="left" vertical="top"/>
    </xf>
    <xf numFmtId="0" fontId="11" fillId="3" borderId="48" xfId="0" applyFont="1" applyFill="1" applyBorder="1" applyAlignment="1">
      <alignment horizontal="left" vertical="top"/>
    </xf>
    <xf numFmtId="49" fontId="11" fillId="3" borderId="43" xfId="0" applyNumberFormat="1" applyFont="1" applyFill="1" applyBorder="1" applyAlignment="1">
      <alignment horizontal="center" vertical="top"/>
    </xf>
    <xf numFmtId="49" fontId="11" fillId="3" borderId="1" xfId="0" applyNumberFormat="1" applyFont="1" applyFill="1" applyBorder="1" applyAlignment="1">
      <alignment horizontal="center" vertical="top"/>
    </xf>
    <xf numFmtId="49" fontId="11" fillId="3" borderId="48" xfId="0" applyNumberFormat="1" applyFont="1" applyFill="1" applyBorder="1" applyAlignment="1">
      <alignment horizontal="center" vertical="top"/>
    </xf>
    <xf numFmtId="49" fontId="11" fillId="3" borderId="43" xfId="0" applyNumberFormat="1" applyFont="1" applyFill="1" applyBorder="1" applyAlignment="1">
      <alignment horizontal="center" vertical="top" wrapText="1"/>
    </xf>
    <xf numFmtId="49" fontId="11" fillId="3" borderId="1" xfId="0" applyNumberFormat="1" applyFont="1" applyFill="1" applyBorder="1" applyAlignment="1">
      <alignment horizontal="center" vertical="top" wrapText="1"/>
    </xf>
    <xf numFmtId="49" fontId="11" fillId="3" borderId="48" xfId="0" applyNumberFormat="1" applyFont="1" applyFill="1" applyBorder="1" applyAlignment="1">
      <alignment horizontal="center" vertical="top" wrapText="1"/>
    </xf>
    <xf numFmtId="49" fontId="11" fillId="3" borderId="43" xfId="0" applyNumberFormat="1" applyFont="1" applyFill="1" applyBorder="1" applyAlignment="1">
      <alignment horizontal="left" vertical="top" wrapText="1"/>
    </xf>
    <xf numFmtId="49" fontId="11" fillId="3" borderId="1" xfId="0" applyNumberFormat="1" applyFont="1" applyFill="1" applyBorder="1" applyAlignment="1">
      <alignment horizontal="left" vertical="top" wrapText="1"/>
    </xf>
    <xf numFmtId="49" fontId="11" fillId="3" borderId="48" xfId="0" applyNumberFormat="1" applyFont="1" applyFill="1" applyBorder="1" applyAlignment="1">
      <alignment horizontal="left" vertical="top" wrapText="1"/>
    </xf>
    <xf numFmtId="0" fontId="11" fillId="3" borderId="43" xfId="0" applyFont="1" applyFill="1" applyBorder="1" applyAlignment="1">
      <alignment horizontal="center" vertical="top"/>
    </xf>
    <xf numFmtId="0" fontId="11" fillId="3" borderId="48" xfId="0" applyFont="1" applyFill="1" applyBorder="1" applyAlignment="1">
      <alignment horizontal="center" vertical="top"/>
    </xf>
    <xf numFmtId="0" fontId="11" fillId="3" borderId="44" xfId="0" applyFont="1" applyFill="1" applyBorder="1" applyAlignment="1">
      <alignment horizontal="center" vertical="top"/>
    </xf>
    <xf numFmtId="0" fontId="11" fillId="3" borderId="49" xfId="0" applyFont="1" applyFill="1" applyBorder="1" applyAlignment="1">
      <alignment horizontal="center" vertical="top"/>
    </xf>
    <xf numFmtId="49" fontId="11" fillId="3" borderId="31" xfId="457" applyNumberFormat="1" applyFont="1" applyFill="1" applyBorder="1" applyAlignment="1">
      <alignment horizontal="left" vertical="top"/>
    </xf>
    <xf numFmtId="49" fontId="11" fillId="3" borderId="36" xfId="457" applyNumberFormat="1" applyFont="1" applyFill="1" applyBorder="1" applyAlignment="1">
      <alignment horizontal="left" vertical="top"/>
    </xf>
    <xf numFmtId="0" fontId="11" fillId="3" borderId="43" xfId="457" applyFont="1" applyFill="1" applyBorder="1" applyAlignment="1">
      <alignment horizontal="left" vertical="top"/>
    </xf>
    <xf numFmtId="0" fontId="11" fillId="3" borderId="48" xfId="457" applyFont="1" applyFill="1" applyBorder="1" applyAlignment="1">
      <alignment horizontal="left" vertical="top"/>
    </xf>
    <xf numFmtId="0" fontId="11" fillId="3" borderId="43" xfId="457" applyFont="1" applyFill="1" applyBorder="1" applyAlignment="1">
      <alignment horizontal="left" vertical="top" wrapText="1"/>
    </xf>
    <xf numFmtId="0" fontId="11" fillId="3" borderId="48" xfId="457" applyFont="1" applyFill="1" applyBorder="1" applyAlignment="1">
      <alignment horizontal="left" vertical="top" wrapText="1"/>
    </xf>
    <xf numFmtId="0" fontId="11" fillId="3" borderId="43" xfId="457" applyFont="1" applyFill="1" applyBorder="1" applyAlignment="1">
      <alignment horizontal="center" vertical="top"/>
    </xf>
    <xf numFmtId="0" fontId="11" fillId="3" borderId="48" xfId="457" applyFont="1" applyFill="1" applyBorder="1" applyAlignment="1">
      <alignment horizontal="center" vertical="top"/>
    </xf>
    <xf numFmtId="0" fontId="11" fillId="3" borderId="44" xfId="457" applyFont="1" applyFill="1" applyBorder="1" applyAlignment="1">
      <alignment horizontal="center" vertical="top"/>
    </xf>
    <xf numFmtId="0" fontId="11" fillId="3" borderId="49" xfId="457" applyFont="1" applyFill="1" applyBorder="1" applyAlignment="1">
      <alignment horizontal="center" vertical="top"/>
    </xf>
    <xf numFmtId="49" fontId="11" fillId="3" borderId="42" xfId="457" applyNumberFormat="1" applyFont="1" applyFill="1" applyBorder="1" applyAlignment="1">
      <alignment horizontal="left" vertical="top"/>
    </xf>
    <xf numFmtId="49" fontId="11" fillId="3" borderId="47" xfId="457" applyNumberFormat="1" applyFont="1" applyFill="1" applyBorder="1" applyAlignment="1">
      <alignment horizontal="left" vertical="top"/>
    </xf>
    <xf numFmtId="49" fontId="11" fillId="3" borderId="31" xfId="0" applyNumberFormat="1" applyFont="1" applyFill="1" applyBorder="1" applyAlignment="1">
      <alignment horizontal="left" vertical="top"/>
    </xf>
    <xf numFmtId="49" fontId="11" fillId="3" borderId="36" xfId="0" applyNumberFormat="1" applyFont="1" applyFill="1" applyBorder="1" applyAlignment="1">
      <alignment horizontal="left" vertical="top"/>
    </xf>
    <xf numFmtId="0" fontId="11" fillId="3" borderId="65" xfId="0" applyFont="1" applyFill="1" applyBorder="1" applyAlignment="1">
      <alignment horizontal="left" vertical="top"/>
    </xf>
    <xf numFmtId="0" fontId="11" fillId="3" borderId="8" xfId="0" applyFont="1" applyFill="1" applyBorder="1" applyAlignment="1">
      <alignment horizontal="left" vertical="top"/>
    </xf>
    <xf numFmtId="0" fontId="11" fillId="3" borderId="65" xfId="0" applyFont="1" applyFill="1" applyBorder="1" applyAlignment="1">
      <alignment horizontal="center" vertical="top"/>
    </xf>
    <xf numFmtId="0" fontId="11" fillId="3" borderId="8" xfId="0" applyFont="1" applyFill="1" applyBorder="1" applyAlignment="1">
      <alignment horizontal="center" vertical="top"/>
    </xf>
    <xf numFmtId="0" fontId="11" fillId="3" borderId="33" xfId="0" applyFont="1" applyFill="1" applyBorder="1" applyAlignment="1">
      <alignment horizontal="center" vertical="top" wrapText="1"/>
    </xf>
    <xf numFmtId="0" fontId="11" fillId="3" borderId="37" xfId="0" applyFont="1" applyFill="1" applyBorder="1" applyAlignment="1">
      <alignment horizontal="center" vertical="top" wrapText="1"/>
    </xf>
    <xf numFmtId="0" fontId="11" fillId="3" borderId="105" xfId="0" applyFont="1" applyFill="1" applyBorder="1" applyAlignment="1">
      <alignment horizontal="center"/>
    </xf>
    <xf numFmtId="0" fontId="11" fillId="3" borderId="107" xfId="0" applyFont="1" applyFill="1" applyBorder="1" applyAlignment="1">
      <alignment horizontal="center"/>
    </xf>
    <xf numFmtId="0" fontId="11" fillId="3" borderId="74" xfId="0" applyFont="1" applyFill="1" applyBorder="1" applyAlignment="1">
      <alignment horizontal="center"/>
    </xf>
    <xf numFmtId="0" fontId="11" fillId="3" borderId="105" xfId="0" quotePrefix="1" applyFont="1" applyFill="1" applyBorder="1" applyAlignment="1">
      <alignment horizontal="right"/>
    </xf>
    <xf numFmtId="0" fontId="11" fillId="3" borderId="107" xfId="0" quotePrefix="1" applyFont="1" applyFill="1" applyBorder="1" applyAlignment="1">
      <alignment horizontal="right"/>
    </xf>
    <xf numFmtId="0" fontId="11" fillId="90" borderId="74" xfId="0" applyFont="1" applyFill="1" applyBorder="1" applyAlignment="1">
      <alignment horizontal="center" vertical="center" wrapText="1"/>
    </xf>
    <xf numFmtId="0" fontId="11" fillId="90" borderId="76" xfId="0" applyFont="1" applyFill="1" applyBorder="1" applyAlignment="1">
      <alignment horizontal="center" vertical="center" wrapText="1"/>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49" fontId="11" fillId="3" borderId="42" xfId="0" applyNumberFormat="1" applyFont="1" applyFill="1" applyBorder="1" applyAlignment="1">
      <alignment horizontal="left" vertical="center" wrapText="1"/>
    </xf>
    <xf numFmtId="49" fontId="11" fillId="3" borderId="47" xfId="0" applyNumberFormat="1" applyFont="1" applyFill="1" applyBorder="1" applyAlignment="1">
      <alignment horizontal="left" vertical="center" wrapText="1"/>
    </xf>
    <xf numFmtId="0" fontId="11" fillId="3" borderId="43" xfId="0" applyFont="1" applyFill="1" applyBorder="1" applyAlignment="1">
      <alignment horizontal="left" vertical="center"/>
    </xf>
    <xf numFmtId="0" fontId="11" fillId="3" borderId="48" xfId="0" applyFont="1" applyFill="1" applyBorder="1" applyAlignment="1">
      <alignment horizontal="left" vertical="center"/>
    </xf>
    <xf numFmtId="49" fontId="11" fillId="3" borderId="43" xfId="0" applyNumberFormat="1" applyFont="1" applyFill="1" applyBorder="1" applyAlignment="1">
      <alignment horizontal="center" vertical="center"/>
    </xf>
    <xf numFmtId="49" fontId="11" fillId="3" borderId="48" xfId="0" applyNumberFormat="1" applyFont="1" applyFill="1" applyBorder="1" applyAlignment="1">
      <alignment horizontal="center" vertical="center"/>
    </xf>
    <xf numFmtId="0" fontId="11" fillId="3" borderId="44" xfId="0" applyFont="1" applyFill="1" applyBorder="1" applyAlignment="1">
      <alignment horizontal="center" vertical="center"/>
    </xf>
    <xf numFmtId="0" fontId="11" fillId="3" borderId="49" xfId="0" applyFont="1" applyFill="1" applyBorder="1" applyAlignment="1">
      <alignment horizontal="center" vertical="center"/>
    </xf>
    <xf numFmtId="0" fontId="11" fillId="90" borderId="69" xfId="0" applyFont="1" applyFill="1" applyBorder="1" applyAlignment="1">
      <alignment horizontal="center" vertical="center" wrapText="1"/>
    </xf>
    <xf numFmtId="0" fontId="11" fillId="90" borderId="70" xfId="0" applyFont="1" applyFill="1" applyBorder="1" applyAlignment="1">
      <alignment horizontal="center" vertical="center" wrapText="1"/>
    </xf>
    <xf numFmtId="0" fontId="11" fillId="3" borderId="33" xfId="457" applyFont="1" applyFill="1" applyBorder="1" applyAlignment="1">
      <alignment horizontal="center" vertical="top" wrapText="1"/>
    </xf>
    <xf numFmtId="0" fontId="11" fillId="3" borderId="37" xfId="457" applyFont="1" applyFill="1" applyBorder="1" applyAlignment="1">
      <alignment horizontal="center" vertical="top" wrapText="1"/>
    </xf>
    <xf numFmtId="0" fontId="14" fillId="3" borderId="31" xfId="457" applyFont="1" applyFill="1" applyBorder="1" applyAlignment="1">
      <alignment horizontal="center" vertical="center"/>
    </xf>
    <xf numFmtId="0" fontId="14" fillId="3" borderId="36" xfId="457" applyFont="1" applyFill="1" applyBorder="1" applyAlignment="1">
      <alignment horizontal="center" vertical="center"/>
    </xf>
    <xf numFmtId="0" fontId="14" fillId="3" borderId="33" xfId="457" applyFont="1" applyFill="1" applyBorder="1" applyAlignment="1">
      <alignment horizontal="center" vertical="center"/>
    </xf>
    <xf numFmtId="0" fontId="14" fillId="3" borderId="37" xfId="457" applyFont="1" applyFill="1" applyBorder="1" applyAlignment="1">
      <alignment horizontal="center" vertical="center"/>
    </xf>
    <xf numFmtId="0" fontId="139" fillId="3" borderId="1" xfId="4" quotePrefix="1" applyFont="1" applyFill="1" applyBorder="1" applyAlignment="1">
      <alignment horizontal="center" vertical="center"/>
    </xf>
    <xf numFmtId="0" fontId="139" fillId="3" borderId="1" xfId="4" applyFont="1" applyFill="1" applyBorder="1" applyAlignment="1">
      <alignment horizontal="center" vertical="center"/>
    </xf>
    <xf numFmtId="0" fontId="139" fillId="3" borderId="16" xfId="4" applyFont="1" applyFill="1" applyBorder="1" applyAlignment="1">
      <alignment horizontal="center" vertical="center"/>
    </xf>
    <xf numFmtId="0" fontId="139" fillId="3" borderId="23" xfId="4" applyFont="1" applyFill="1" applyBorder="1" applyAlignment="1">
      <alignment horizontal="center" vertical="center"/>
    </xf>
    <xf numFmtId="0" fontId="139" fillId="3" borderId="17" xfId="4" applyFont="1" applyFill="1" applyBorder="1" applyAlignment="1">
      <alignment horizontal="center" vertical="center"/>
    </xf>
    <xf numFmtId="0" fontId="139" fillId="0" borderId="13" xfId="4" applyFont="1" applyBorder="1" applyAlignment="1">
      <alignment horizontal="center" vertical="center"/>
    </xf>
    <xf numFmtId="0" fontId="139" fillId="0" borderId="14" xfId="4" applyFont="1" applyBorder="1" applyAlignment="1">
      <alignment horizontal="center" vertical="center"/>
    </xf>
    <xf numFmtId="0" fontId="139" fillId="0" borderId="15" xfId="4" applyFont="1" applyBorder="1" applyAlignment="1">
      <alignment horizontal="center" vertical="center"/>
    </xf>
    <xf numFmtId="166" fontId="139" fillId="3" borderId="25" xfId="4" applyNumberFormat="1" applyFont="1" applyFill="1" applyBorder="1" applyAlignment="1">
      <alignment horizontal="center" vertical="center"/>
    </xf>
    <xf numFmtId="166" fontId="139" fillId="3" borderId="26" xfId="4" applyNumberFormat="1" applyFont="1" applyFill="1" applyBorder="1" applyAlignment="1">
      <alignment horizontal="center" vertical="center"/>
    </xf>
    <xf numFmtId="166" fontId="139" fillId="3" borderId="38" xfId="4" applyNumberFormat="1" applyFont="1" applyFill="1" applyBorder="1" applyAlignment="1">
      <alignment horizontal="center" vertical="center"/>
    </xf>
    <xf numFmtId="166" fontId="139" fillId="3" borderId="13" xfId="4" applyNumberFormat="1" applyFont="1" applyFill="1" applyBorder="1" applyAlignment="1">
      <alignment horizontal="center" vertical="center"/>
    </xf>
    <xf numFmtId="166" fontId="139" fillId="3" borderId="14" xfId="4" applyNumberFormat="1" applyFont="1" applyFill="1" applyBorder="1" applyAlignment="1">
      <alignment horizontal="center" vertical="center"/>
    </xf>
    <xf numFmtId="166" fontId="139" fillId="3" borderId="15" xfId="4" applyNumberFormat="1" applyFont="1" applyFill="1" applyBorder="1" applyAlignment="1">
      <alignment horizontal="center" vertical="center"/>
    </xf>
    <xf numFmtId="166" fontId="139" fillId="3" borderId="31" xfId="4" applyNumberFormat="1" applyFont="1" applyFill="1" applyBorder="1" applyAlignment="1">
      <alignment horizontal="center" vertical="center" wrapText="1"/>
    </xf>
    <xf numFmtId="166" fontId="139" fillId="3" borderId="36" xfId="4" applyNumberFormat="1" applyFont="1" applyFill="1" applyBorder="1" applyAlignment="1">
      <alignment horizontal="center" vertical="center" wrapText="1"/>
    </xf>
    <xf numFmtId="166" fontId="139" fillId="3" borderId="33" xfId="4" applyNumberFormat="1" applyFont="1" applyFill="1" applyBorder="1" applyAlignment="1">
      <alignment horizontal="center" vertical="center"/>
    </xf>
    <xf numFmtId="166" fontId="139" fillId="3" borderId="37" xfId="4" applyNumberFormat="1" applyFont="1" applyFill="1" applyBorder="1" applyAlignment="1">
      <alignment horizontal="center" vertical="center"/>
    </xf>
    <xf numFmtId="166" fontId="139" fillId="3" borderId="30" xfId="4" applyNumberFormat="1" applyFont="1" applyFill="1" applyBorder="1" applyAlignment="1">
      <alignment horizontal="center" vertical="center"/>
    </xf>
    <xf numFmtId="166" fontId="139" fillId="3" borderId="4" xfId="4" applyNumberFormat="1" applyFont="1" applyFill="1" applyBorder="1" applyAlignment="1">
      <alignment horizontal="center" vertical="center" wrapText="1"/>
    </xf>
    <xf numFmtId="166" fontId="139" fillId="3" borderId="8" xfId="4" applyNumberFormat="1" applyFont="1" applyFill="1" applyBorder="1" applyAlignment="1">
      <alignment horizontal="center" vertical="center" wrapText="1"/>
    </xf>
    <xf numFmtId="166" fontId="139" fillId="3" borderId="29" xfId="4" applyNumberFormat="1" applyFont="1" applyFill="1" applyBorder="1" applyAlignment="1">
      <alignment horizontal="center" vertical="center" wrapText="1"/>
    </xf>
    <xf numFmtId="166" fontId="11" fillId="3" borderId="25" xfId="4" applyNumberFormat="1" applyFont="1" applyFill="1" applyBorder="1" applyAlignment="1">
      <alignment horizontal="center" vertical="center"/>
    </xf>
    <xf numFmtId="166" fontId="11" fillId="3" borderId="26" xfId="4" applyNumberFormat="1" applyFont="1" applyFill="1" applyBorder="1" applyAlignment="1">
      <alignment horizontal="center" vertical="center"/>
    </xf>
    <xf numFmtId="166" fontId="11" fillId="3" borderId="38" xfId="4" applyNumberFormat="1" applyFont="1" applyFill="1" applyBorder="1" applyAlignment="1">
      <alignment horizontal="center" vertical="center"/>
    </xf>
    <xf numFmtId="0" fontId="11" fillId="0" borderId="13" xfId="4" applyFont="1" applyBorder="1" applyAlignment="1">
      <alignment horizontal="center" vertical="center"/>
    </xf>
    <xf numFmtId="0" fontId="11" fillId="0" borderId="14" xfId="4" applyFont="1" applyBorder="1" applyAlignment="1">
      <alignment horizontal="center" vertical="center"/>
    </xf>
    <xf numFmtId="0" fontId="11" fillId="0" borderId="15" xfId="4" applyFont="1" applyBorder="1" applyAlignment="1">
      <alignment horizontal="center" vertical="center"/>
    </xf>
    <xf numFmtId="0" fontId="11" fillId="3" borderId="1" xfId="4" applyFont="1" applyFill="1" applyBorder="1" applyAlignment="1">
      <alignment horizontal="center" vertical="center"/>
    </xf>
    <xf numFmtId="166" fontId="11" fillId="3" borderId="13" xfId="4" applyNumberFormat="1" applyFont="1" applyFill="1" applyBorder="1" applyAlignment="1">
      <alignment horizontal="center" vertical="center"/>
    </xf>
    <xf numFmtId="166" fontId="11" fillId="3" borderId="14" xfId="4" applyNumberFormat="1" applyFont="1" applyFill="1" applyBorder="1" applyAlignment="1">
      <alignment horizontal="center" vertical="center"/>
    </xf>
    <xf numFmtId="166" fontId="11" fillId="3" borderId="15" xfId="4" applyNumberFormat="1" applyFont="1" applyFill="1" applyBorder="1" applyAlignment="1">
      <alignment horizontal="center" vertical="center"/>
    </xf>
    <xf numFmtId="166" fontId="11" fillId="3" borderId="31" xfId="4" applyNumberFormat="1" applyFont="1" applyFill="1" applyBorder="1" applyAlignment="1">
      <alignment horizontal="center" vertical="center"/>
    </xf>
    <xf numFmtId="166" fontId="11" fillId="3" borderId="36" xfId="4" applyNumberFormat="1" applyFont="1" applyFill="1" applyBorder="1" applyAlignment="1">
      <alignment horizontal="center" vertical="center"/>
    </xf>
    <xf numFmtId="166" fontId="11" fillId="3" borderId="17" xfId="4" applyNumberFormat="1" applyFont="1" applyFill="1" applyBorder="1" applyAlignment="1">
      <alignment horizontal="center" vertical="center"/>
    </xf>
    <xf numFmtId="166" fontId="11" fillId="3" borderId="19" xfId="4" applyNumberFormat="1" applyFont="1" applyFill="1" applyBorder="1" applyAlignment="1">
      <alignment horizontal="center" vertical="center"/>
    </xf>
    <xf numFmtId="166" fontId="11" fillId="0" borderId="13" xfId="4" applyNumberFormat="1" applyFont="1" applyBorder="1" applyAlignment="1">
      <alignment horizontal="center" vertical="center"/>
    </xf>
    <xf numFmtId="166" fontId="11" fillId="0" borderId="14" xfId="4" applyNumberFormat="1" applyFont="1" applyBorder="1" applyAlignment="1">
      <alignment horizontal="center" vertical="center"/>
    </xf>
    <xf numFmtId="166" fontId="11" fillId="0" borderId="15" xfId="4" applyNumberFormat="1" applyFont="1" applyBorder="1" applyAlignment="1">
      <alignment horizontal="center" vertical="center"/>
    </xf>
    <xf numFmtId="0" fontId="8" fillId="3" borderId="105" xfId="0" applyFont="1" applyFill="1" applyBorder="1" applyAlignment="1">
      <alignment horizontal="center" vertical="center"/>
    </xf>
    <xf numFmtId="0" fontId="8" fillId="3" borderId="107" xfId="0" applyFont="1" applyFill="1" applyBorder="1" applyAlignment="1">
      <alignment horizontal="center" vertical="center"/>
    </xf>
    <xf numFmtId="0" fontId="8" fillId="3" borderId="74" xfId="0" applyFont="1" applyFill="1" applyBorder="1" applyAlignment="1">
      <alignment horizontal="center" vertical="center"/>
    </xf>
    <xf numFmtId="0" fontId="14" fillId="3" borderId="105" xfId="0" applyFont="1" applyFill="1" applyBorder="1" applyAlignment="1">
      <alignment horizontal="center" vertical="center"/>
    </xf>
    <xf numFmtId="0" fontId="14" fillId="3" borderId="107" xfId="0" applyFont="1" applyFill="1" applyBorder="1" applyAlignment="1">
      <alignment horizontal="center" vertical="center"/>
    </xf>
    <xf numFmtId="0" fontId="14" fillId="3" borderId="74" xfId="0" applyFont="1" applyFill="1" applyBorder="1" applyAlignment="1">
      <alignment horizontal="center" vertical="center"/>
    </xf>
    <xf numFmtId="0" fontId="8" fillId="3" borderId="1" xfId="2" applyFont="1" applyFill="1" applyBorder="1" applyAlignment="1">
      <alignment horizontal="center" vertical="top"/>
    </xf>
  </cellXfs>
  <cellStyles count="996">
    <cellStyle name="%" xfId="6" xr:uid="{00000000-0005-0000-0000-000000000000}"/>
    <cellStyle name="% 2" xfId="13" xr:uid="{00000000-0005-0000-0000-000001000000}"/>
    <cellStyle name="% 3" xfId="14" xr:uid="{00000000-0005-0000-0000-000002000000}"/>
    <cellStyle name="% 4" xfId="15" xr:uid="{00000000-0005-0000-0000-000003000000}"/>
    <cellStyle name="% 5" xfId="16" xr:uid="{00000000-0005-0000-0000-000004000000}"/>
    <cellStyle name="% 6" xfId="17" xr:uid="{00000000-0005-0000-0000-000005000000}"/>
    <cellStyle name="% 7" xfId="18" xr:uid="{00000000-0005-0000-0000-000006000000}"/>
    <cellStyle name="% 8" xfId="12" xr:uid="{00000000-0005-0000-0000-000007000000}"/>
    <cellStyle name="%_01-Rev TE accruals and prepayments P2" xfId="19" xr:uid="{00000000-0005-0000-0000-000008000000}"/>
    <cellStyle name="%_01-Rev TE accruals and prepayments P2_OC4" xfId="20" xr:uid="{00000000-0005-0000-0000-000009000000}"/>
    <cellStyle name="%_07 P8 IT Recharge with Submit" xfId="21" xr:uid="{00000000-0005-0000-0000-00000A000000}"/>
    <cellStyle name="%_07 P8 IT Recharge with Submit_rec" xfId="22" xr:uid="{00000000-0005-0000-0000-00000B000000}"/>
    <cellStyle name="%_07 P8 IT Recharge with Submit_rec (2)" xfId="23" xr:uid="{00000000-0005-0000-0000-00000C000000}"/>
    <cellStyle name="%_07 P8 IT Recharge with Submit_Sheet2" xfId="24" xr:uid="{00000000-0005-0000-0000-00000D000000}"/>
    <cellStyle name="%_0708 P03 IT Recharge" xfId="25" xr:uid="{00000000-0005-0000-0000-00000E000000}"/>
    <cellStyle name="%_0708 P03 IT Recharge_rec" xfId="26" xr:uid="{00000000-0005-0000-0000-00000F000000}"/>
    <cellStyle name="%_0708 P03 IT Recharge_rec (2)" xfId="27" xr:uid="{00000000-0005-0000-0000-000010000000}"/>
    <cellStyle name="%_0708 P03 IT Recharge_Sheet2" xfId="28" xr:uid="{00000000-0005-0000-0000-000011000000}"/>
    <cellStyle name="%_0708 P04 IT Recharge" xfId="29" xr:uid="{00000000-0005-0000-0000-000012000000}"/>
    <cellStyle name="%_0708 P04 IT Recharge with audit" xfId="30" xr:uid="{00000000-0005-0000-0000-000013000000}"/>
    <cellStyle name="%_0708 P04 IT Recharge with audit_rec" xfId="31" xr:uid="{00000000-0005-0000-0000-000014000000}"/>
    <cellStyle name="%_0708 P04 IT Recharge with audit_rec (2)" xfId="32" xr:uid="{00000000-0005-0000-0000-000015000000}"/>
    <cellStyle name="%_0708 P04 IT Recharge with audit_Sheet2" xfId="33" xr:uid="{00000000-0005-0000-0000-000016000000}"/>
    <cellStyle name="%_0708 P04 IT Recharge_rec" xfId="34" xr:uid="{00000000-0005-0000-0000-000017000000}"/>
    <cellStyle name="%_0708 P04 IT Recharge_rec (2)" xfId="35" xr:uid="{00000000-0005-0000-0000-000018000000}"/>
    <cellStyle name="%_0708 P04 IT Recharge_Sheet2" xfId="36" xr:uid="{00000000-0005-0000-0000-000019000000}"/>
    <cellStyle name="%_0708 P05 IT Recharge with Submit" xfId="37" xr:uid="{00000000-0005-0000-0000-00001A000000}"/>
    <cellStyle name="%_0708 P05 IT Recharge with Submit_rec" xfId="38" xr:uid="{00000000-0005-0000-0000-00001B000000}"/>
    <cellStyle name="%_0708 P05 IT Recharge with Submit_rec (2)" xfId="39" xr:uid="{00000000-0005-0000-0000-00001C000000}"/>
    <cellStyle name="%_0708 P05 IT Recharge with Submit_Sheet2" xfId="40" xr:uid="{00000000-0005-0000-0000-00001D000000}"/>
    <cellStyle name="%_08-Rev  SW IT PO Accruals" xfId="41" xr:uid="{00000000-0005-0000-0000-00001E000000}"/>
    <cellStyle name="%_08-Rev  SW IT PO Accruals NM" xfId="42" xr:uid="{00000000-0005-0000-0000-00001F000000}"/>
    <cellStyle name="%_08-Rev  SW IT PO Accruals NM P1" xfId="43" xr:uid="{00000000-0005-0000-0000-000020000000}"/>
    <cellStyle name="%_13000 - Finance Director V2" xfId="44" xr:uid="{00000000-0005-0000-0000-000021000000}"/>
    <cellStyle name="%_13-Rev non-GRNI" xfId="45" xr:uid="{00000000-0005-0000-0000-000022000000}"/>
    <cellStyle name="%_39-Rev Misc Accrual" xfId="46" xr:uid="{00000000-0005-0000-0000-000023000000}"/>
    <cellStyle name="%_46-Rev Cerberus retail accruals" xfId="47" xr:uid="{00000000-0005-0000-0000-000024000000}"/>
    <cellStyle name="%_47-Rev Incentive Accruals" xfId="48" xr:uid="{00000000-0005-0000-0000-000025000000}"/>
    <cellStyle name="%_7659 Other Prepayments" xfId="49" xr:uid="{00000000-0005-0000-0000-000026000000}"/>
    <cellStyle name="%_7659 Other Prepayments " xfId="50" xr:uid="{00000000-0005-0000-0000-000027000000}"/>
    <cellStyle name="%_7659 Other Prepayments _rec" xfId="51" xr:uid="{00000000-0005-0000-0000-000028000000}"/>
    <cellStyle name="%_7659 Other Prepayments _rec (2)" xfId="52" xr:uid="{00000000-0005-0000-0000-000029000000}"/>
    <cellStyle name="%_7659 Other Prepayments _Sheet2" xfId="53" xr:uid="{00000000-0005-0000-0000-00002A000000}"/>
    <cellStyle name="%_7659 Other Prepayments P4" xfId="54" xr:uid="{00000000-0005-0000-0000-00002B000000}"/>
    <cellStyle name="%_7659 Other Prepayments P4_rec" xfId="55" xr:uid="{00000000-0005-0000-0000-00002C000000}"/>
    <cellStyle name="%_7659 Other Prepayments P4_rec (2)" xfId="56" xr:uid="{00000000-0005-0000-0000-00002D000000}"/>
    <cellStyle name="%_7659 Other Prepayments P4_Sheet2" xfId="57" xr:uid="{00000000-0005-0000-0000-00002E000000}"/>
    <cellStyle name="%_7659 Other Prepayments_rec" xfId="58" xr:uid="{00000000-0005-0000-0000-00002F000000}"/>
    <cellStyle name="%_7659 Other Prepayments_rec (2)" xfId="59" xr:uid="{00000000-0005-0000-0000-000030000000}"/>
    <cellStyle name="%_7659 Other Prepayments_Sheet2" xfId="60" xr:uid="{00000000-0005-0000-0000-000031000000}"/>
    <cellStyle name="%_AC13" xfId="61" xr:uid="{00000000-0005-0000-0000-000032000000}"/>
    <cellStyle name="%_AC15" xfId="62" xr:uid="{00000000-0005-0000-0000-000033000000}"/>
    <cellStyle name="%_AC15a" xfId="63" xr:uid="{00000000-0005-0000-0000-000034000000}"/>
    <cellStyle name="%_AC15AC" xfId="64" xr:uid="{00000000-0005-0000-0000-000035000000}"/>
    <cellStyle name="%_AC15ad" xfId="65" xr:uid="{00000000-0005-0000-0000-000036000000}"/>
    <cellStyle name="%_AC15b" xfId="66" xr:uid="{00000000-0005-0000-0000-000037000000}"/>
    <cellStyle name="%_AC17" xfId="67" xr:uid="{00000000-0005-0000-0000-000038000000}"/>
    <cellStyle name="%_AC2" xfId="68" xr:uid="{00000000-0005-0000-0000-000039000000}"/>
    <cellStyle name="%_AC5" xfId="69" xr:uid="{00000000-0005-0000-0000-00003A000000}"/>
    <cellStyle name="%_Accrued Income P9" xfId="70" xr:uid="{00000000-0005-0000-0000-00003B000000}"/>
    <cellStyle name="%_ADV payments Log 29122010" xfId="71" xr:uid="{00000000-0005-0000-0000-00003C000000}"/>
    <cellStyle name="%_Book2" xfId="72" xr:uid="{00000000-0005-0000-0000-00003D000000}"/>
    <cellStyle name="%_Book2_rec" xfId="73" xr:uid="{00000000-0005-0000-0000-00003E000000}"/>
    <cellStyle name="%_Book2_rec (2)" xfId="74" xr:uid="{00000000-0005-0000-0000-00003F000000}"/>
    <cellStyle name="%_Book2_Sheet2" xfId="75" xr:uid="{00000000-0005-0000-0000-000040000000}"/>
    <cellStyle name="%_Book3" xfId="76" xr:uid="{00000000-0005-0000-0000-000041000000}"/>
    <cellStyle name="%_Book3_rec" xfId="77" xr:uid="{00000000-0005-0000-0000-000042000000}"/>
    <cellStyle name="%_Book3_rec (2)" xfId="78" xr:uid="{00000000-0005-0000-0000-000043000000}"/>
    <cellStyle name="%_Book3_Sheet2" xfId="79" xr:uid="{00000000-0005-0000-0000-000044000000}"/>
    <cellStyle name="%_Book4" xfId="80" xr:uid="{00000000-0005-0000-0000-000045000000}"/>
    <cellStyle name="%_Book4_rec" xfId="81" xr:uid="{00000000-0005-0000-0000-000046000000}"/>
    <cellStyle name="%_Book4_rec (2)" xfId="82" xr:uid="{00000000-0005-0000-0000-000047000000}"/>
    <cellStyle name="%_Book4_Sheet2" xfId="83" xr:uid="{00000000-0005-0000-0000-000048000000}"/>
    <cellStyle name="%_Book5" xfId="84" xr:uid="{00000000-0005-0000-0000-000049000000}"/>
    <cellStyle name="%_Book5_rec" xfId="85" xr:uid="{00000000-0005-0000-0000-00004A000000}"/>
    <cellStyle name="%_Book5_rec (2)" xfId="86" xr:uid="{00000000-0005-0000-0000-00004B000000}"/>
    <cellStyle name="%_Book5_Sheet2" xfId="87" xr:uid="{00000000-0005-0000-0000-00004C000000}"/>
    <cellStyle name="%_CAPEX open PO report" xfId="88" xr:uid="{00000000-0005-0000-0000-00004D000000}"/>
    <cellStyle name="%_Capex Open PO's" xfId="89" xr:uid="{00000000-0005-0000-0000-00004E000000}"/>
    <cellStyle name="%_Capex Po's" xfId="90" xr:uid="{00000000-0005-0000-0000-00004F000000}"/>
    <cellStyle name="%_Capital Accrual Report" xfId="91" xr:uid="{00000000-0005-0000-0000-000050000000}"/>
    <cellStyle name="%_Comms 3930 VA P3" xfId="92" xr:uid="{00000000-0005-0000-0000-000051000000}"/>
    <cellStyle name="%_Comms 3930 VA P3_rec" xfId="93" xr:uid="{00000000-0005-0000-0000-000052000000}"/>
    <cellStyle name="%_Comms 3930 VA P3_rec (2)" xfId="94" xr:uid="{00000000-0005-0000-0000-000053000000}"/>
    <cellStyle name="%_Comms 3930 VA P3_Sheet2" xfId="95" xr:uid="{00000000-0005-0000-0000-000054000000}"/>
    <cellStyle name="%_Comms 3931 VA P3" xfId="96" xr:uid="{00000000-0005-0000-0000-000055000000}"/>
    <cellStyle name="%_Comms 3931 VA P3_rec" xfId="97" xr:uid="{00000000-0005-0000-0000-000056000000}"/>
    <cellStyle name="%_Comms 3931 VA P3_rec (2)" xfId="98" xr:uid="{00000000-0005-0000-0000-000057000000}"/>
    <cellStyle name="%_Comms 3931 VA P3_Sheet2" xfId="99" xr:uid="{00000000-0005-0000-0000-000058000000}"/>
    <cellStyle name="%_Comms 3932 VA P3" xfId="100" xr:uid="{00000000-0005-0000-0000-000059000000}"/>
    <cellStyle name="%_Comms 3932 VA P3_rec" xfId="101" xr:uid="{00000000-0005-0000-0000-00005A000000}"/>
    <cellStyle name="%_Comms 3932 VA P3_rec (2)" xfId="102" xr:uid="{00000000-0005-0000-0000-00005B000000}"/>
    <cellStyle name="%_Comms 3932 VA P3_Sheet2" xfId="103" xr:uid="{00000000-0005-0000-0000-00005C000000}"/>
    <cellStyle name="%_Developer_services P&amp;L" xfId="104" xr:uid="{00000000-0005-0000-0000-00005D000000}"/>
    <cellStyle name="%_Examples of Backup Provided" xfId="105" xr:uid="{00000000-0005-0000-0000-00005E000000}"/>
    <cellStyle name="%_Feb -  Day 3 journals 3-3-10" xfId="106" xr:uid="{00000000-0005-0000-0000-00005F000000}"/>
    <cellStyle name="%_Feb -  Day 3 journals 3-3-10_rec" xfId="107" xr:uid="{00000000-0005-0000-0000-000060000000}"/>
    <cellStyle name="%_Feb -  Day 3 journals 3-3-10_rec (2)" xfId="108" xr:uid="{00000000-0005-0000-0000-000061000000}"/>
    <cellStyle name="%_Feb -  Day 3 journals 3-3-10_Sheet2" xfId="109" xr:uid="{00000000-0005-0000-0000-000062000000}"/>
    <cellStyle name="%_horizonsdeftax1213 v2" xfId="110" xr:uid="{00000000-0005-0000-0000-000063000000}"/>
    <cellStyle name="%_horizonsdeftax1213 v3" xfId="111" xr:uid="{00000000-0005-0000-0000-000064000000}"/>
    <cellStyle name="%_I6 Additions by CAs" xfId="112" xr:uid="{00000000-0005-0000-0000-000065000000}"/>
    <cellStyle name="%_NM non-GRNI" xfId="113" xr:uid="{00000000-0005-0000-0000-000066000000}"/>
    <cellStyle name="%_Note 8 &amp; 15 12-13" xfId="114" xr:uid="{00000000-0005-0000-0000-000067000000}"/>
    <cellStyle name="%_OC4" xfId="115" xr:uid="{00000000-0005-0000-0000-000068000000}"/>
    <cellStyle name="%_OrdersNotInvoiced P1" xfId="116" xr:uid="{00000000-0005-0000-0000-000069000000}"/>
    <cellStyle name="%_OrdersNotInvoiced P2" xfId="117" xr:uid="{00000000-0005-0000-0000-00006A000000}"/>
    <cellStyle name="%_OrdersNotInvoiced P8" xfId="118" xr:uid="{00000000-0005-0000-0000-00006B000000}"/>
    <cellStyle name="%_Other Creditors P9" xfId="119" xr:uid="{00000000-0005-0000-0000-00006C000000}"/>
    <cellStyle name="%_P10 Back-up" xfId="120" xr:uid="{00000000-0005-0000-0000-00006D000000}"/>
    <cellStyle name="%_P10 Back-up_rec" xfId="121" xr:uid="{00000000-0005-0000-0000-00006E000000}"/>
    <cellStyle name="%_P10 Back-up_rec (2)" xfId="122" xr:uid="{00000000-0005-0000-0000-00006F000000}"/>
    <cellStyle name="%_P10 Back-up_Sheet2" xfId="123" xr:uid="{00000000-0005-0000-0000-000070000000}"/>
    <cellStyle name="%_P11 Back-up" xfId="124" xr:uid="{00000000-0005-0000-0000-000071000000}"/>
    <cellStyle name="%_P11 Back-up_rec" xfId="125" xr:uid="{00000000-0005-0000-0000-000072000000}"/>
    <cellStyle name="%_P11 Back-up_rec (2)" xfId="126" xr:uid="{00000000-0005-0000-0000-000073000000}"/>
    <cellStyle name="%_P11 Back-up_Sheet2" xfId="127" xr:uid="{00000000-0005-0000-0000-000074000000}"/>
    <cellStyle name="%_P12 Back-up" xfId="128" xr:uid="{00000000-0005-0000-0000-000075000000}"/>
    <cellStyle name="%_P12 Back-up_rec" xfId="129" xr:uid="{00000000-0005-0000-0000-000076000000}"/>
    <cellStyle name="%_P12 Back-up_rec (2)" xfId="130" xr:uid="{00000000-0005-0000-0000-000077000000}"/>
    <cellStyle name="%_P12 Back-up_Sheet2" xfId="131" xr:uid="{00000000-0005-0000-0000-000078000000}"/>
    <cellStyle name="%_P2 Back-up" xfId="132" xr:uid="{00000000-0005-0000-0000-000079000000}"/>
    <cellStyle name="%_P2 Back-up_rec" xfId="133" xr:uid="{00000000-0005-0000-0000-00007A000000}"/>
    <cellStyle name="%_P2 Back-up_rec (2)" xfId="134" xr:uid="{00000000-0005-0000-0000-00007B000000}"/>
    <cellStyle name="%_P2 Back-up_Sheet2" xfId="135" xr:uid="{00000000-0005-0000-0000-00007C000000}"/>
    <cellStyle name="%_P3" xfId="136" xr:uid="{00000000-0005-0000-0000-00007D000000}"/>
    <cellStyle name="%_P3 8459 back up" xfId="137" xr:uid="{00000000-0005-0000-0000-00007E000000}"/>
    <cellStyle name="%_P3 8459 back up_rec" xfId="138" xr:uid="{00000000-0005-0000-0000-00007F000000}"/>
    <cellStyle name="%_P3 8459 back up_rec (2)" xfId="139" xr:uid="{00000000-0005-0000-0000-000080000000}"/>
    <cellStyle name="%_P3 8459 back up_Sheet2" xfId="140" xr:uid="{00000000-0005-0000-0000-000081000000}"/>
    <cellStyle name="%_P3 Back-up" xfId="141" xr:uid="{00000000-0005-0000-0000-000082000000}"/>
    <cellStyle name="%_P3 Back-up_rec" xfId="142" xr:uid="{00000000-0005-0000-0000-000083000000}"/>
    <cellStyle name="%_P3 Back-up_rec (2)" xfId="143" xr:uid="{00000000-0005-0000-0000-000084000000}"/>
    <cellStyle name="%_P3 Back-up_Sheet2" xfId="144" xr:uid="{00000000-0005-0000-0000-000085000000}"/>
    <cellStyle name="%_P3_rec" xfId="145" xr:uid="{00000000-0005-0000-0000-000086000000}"/>
    <cellStyle name="%_P3_rec (2)" xfId="146" xr:uid="{00000000-0005-0000-0000-000087000000}"/>
    <cellStyle name="%_P3_Sheet2" xfId="147" xr:uid="{00000000-0005-0000-0000-000088000000}"/>
    <cellStyle name="%_P7 Back-up" xfId="148" xr:uid="{00000000-0005-0000-0000-000089000000}"/>
    <cellStyle name="%_P7 Back-up_rec" xfId="149" xr:uid="{00000000-0005-0000-0000-00008A000000}"/>
    <cellStyle name="%_P7 Back-up_rec (2)" xfId="150" xr:uid="{00000000-0005-0000-0000-00008B000000}"/>
    <cellStyle name="%_P7 Back-up_Sheet2" xfId="151" xr:uid="{00000000-0005-0000-0000-00008C000000}"/>
    <cellStyle name="%_P9 Back-up" xfId="152" xr:uid="{00000000-0005-0000-0000-00008D000000}"/>
    <cellStyle name="%_P9 Back-up_rec" xfId="153" xr:uid="{00000000-0005-0000-0000-00008E000000}"/>
    <cellStyle name="%_P9 Back-up_rec (2)" xfId="154" xr:uid="{00000000-0005-0000-0000-00008F000000}"/>
    <cellStyle name="%_P9 Back-up_Sheet2" xfId="155" xr:uid="{00000000-0005-0000-0000-000090000000}"/>
    <cellStyle name="%_PO Accrual P10" xfId="156" xr:uid="{00000000-0005-0000-0000-000091000000}"/>
    <cellStyle name="%_PO Accrual P5" xfId="157" xr:uid="{00000000-0005-0000-0000-000092000000}"/>
    <cellStyle name="%_PO Accrual P6" xfId="158" xr:uid="{00000000-0005-0000-0000-000093000000}"/>
    <cellStyle name="%_provision review" xfId="159" xr:uid="{00000000-0005-0000-0000-000094000000}"/>
    <cellStyle name="%_Sheet1" xfId="160" xr:uid="{00000000-0005-0000-0000-000095000000}"/>
    <cellStyle name="%_Sheet2" xfId="161" xr:uid="{00000000-0005-0000-0000-000096000000}"/>
    <cellStyle name="%_SWdeftax1112 ye v4" xfId="162" xr:uid="{00000000-0005-0000-0000-000097000000}"/>
    <cellStyle name="%_SWdeftax1213 ye v2" xfId="163" xr:uid="{00000000-0005-0000-0000-000098000000}"/>
    <cellStyle name="%_SWdeftax1213 ye v3" xfId="164" xr:uid="{00000000-0005-0000-0000-000099000000}"/>
    <cellStyle name="%_SWdeftax1213 ye v4" xfId="165" xr:uid="{00000000-0005-0000-0000-00009A000000}"/>
    <cellStyle name="%_SWdeftax1213 ye v5" xfId="166" xr:uid="{00000000-0005-0000-0000-00009B000000}"/>
    <cellStyle name="%_Tax computation - SWBS 1112 P12 V2" xfId="167" xr:uid="{00000000-0005-0000-0000-00009C000000}"/>
    <cellStyle name="%_Tax computation - SWBS 1112 P12 V3" xfId="168" xr:uid="{00000000-0005-0000-0000-00009D000000}"/>
    <cellStyle name="%_Tax computation - SWBS 1213 P12 v6" xfId="169" xr:uid="{00000000-0005-0000-0000-00009E000000}"/>
    <cellStyle name="%_Tay Pd02 Other" xfId="170" xr:uid="{00000000-0005-0000-0000-00009F000000}"/>
    <cellStyle name="%_Tay Pd02 Other_rec" xfId="171" xr:uid="{00000000-0005-0000-0000-0000A0000000}"/>
    <cellStyle name="%_Tay Pd02 Other_rec (2)" xfId="172" xr:uid="{00000000-0005-0000-0000-0000A1000000}"/>
    <cellStyle name="%_Tay Pd02 Other_Sheet2" xfId="173" xr:uid="{00000000-0005-0000-0000-0000A2000000}"/>
    <cellStyle name="%_Tay Pd05 Other" xfId="174" xr:uid="{00000000-0005-0000-0000-0000A3000000}"/>
    <cellStyle name="%_Tay Pd05 Other_rec" xfId="175" xr:uid="{00000000-0005-0000-0000-0000A4000000}"/>
    <cellStyle name="%_Tay Pd05 Other_rec (2)" xfId="176" xr:uid="{00000000-0005-0000-0000-0000A5000000}"/>
    <cellStyle name="%_Tay Pd05 Other_Sheet2" xfId="177" xr:uid="{00000000-0005-0000-0000-0000A6000000}"/>
    <cellStyle name="%_Tay Pd08 Other" xfId="178" xr:uid="{00000000-0005-0000-0000-0000A7000000}"/>
    <cellStyle name="%_Tay Pd08 Other_rec" xfId="179" xr:uid="{00000000-0005-0000-0000-0000A8000000}"/>
    <cellStyle name="%_Tay Pd08 Other_rec (2)" xfId="180" xr:uid="{00000000-0005-0000-0000-0000A9000000}"/>
    <cellStyle name="%_Tay Pd08 Other_Sheet2" xfId="181" xr:uid="{00000000-0005-0000-0000-0000AA000000}"/>
    <cellStyle name="%_Tay Pd09 Other" xfId="182" xr:uid="{00000000-0005-0000-0000-0000AB000000}"/>
    <cellStyle name="%_Tay Pd09 Other_rec" xfId="183" xr:uid="{00000000-0005-0000-0000-0000AC000000}"/>
    <cellStyle name="%_Tay Pd09 Other_rec (2)" xfId="184" xr:uid="{00000000-0005-0000-0000-0000AD000000}"/>
    <cellStyle name="%_Tay Pd09 Other_Sheet2" xfId="185" xr:uid="{00000000-0005-0000-0000-0000AE000000}"/>
    <cellStyle name="%_Waste East Pd01" xfId="186" xr:uid="{00000000-0005-0000-0000-0000AF000000}"/>
    <cellStyle name="%_Waste East Pd01_rec" xfId="187" xr:uid="{00000000-0005-0000-0000-0000B0000000}"/>
    <cellStyle name="%_Waste East Pd01_rec (2)" xfId="188" xr:uid="{00000000-0005-0000-0000-0000B1000000}"/>
    <cellStyle name="%_Waste East Pd01_Sheet2" xfId="189" xr:uid="{00000000-0005-0000-0000-0000B2000000}"/>
    <cellStyle name="%_Waste East Pd03" xfId="190" xr:uid="{00000000-0005-0000-0000-0000B3000000}"/>
    <cellStyle name="%_Waste East Pd03_rec" xfId="191" xr:uid="{00000000-0005-0000-0000-0000B4000000}"/>
    <cellStyle name="%_Waste East Pd03_rec (2)" xfId="192" xr:uid="{00000000-0005-0000-0000-0000B5000000}"/>
    <cellStyle name="%_Waste East Pd03_Sheet2" xfId="193" xr:uid="{00000000-0005-0000-0000-0000B6000000}"/>
    <cellStyle name="%_Water East Pd01" xfId="194" xr:uid="{00000000-0005-0000-0000-0000B7000000}"/>
    <cellStyle name="%_Water East Pd01_rec" xfId="195" xr:uid="{00000000-0005-0000-0000-0000B8000000}"/>
    <cellStyle name="%_Water East Pd01_rec (2)" xfId="196" xr:uid="{00000000-0005-0000-0000-0000B9000000}"/>
    <cellStyle name="%_Water East Pd01_Sheet2" xfId="197" xr:uid="{00000000-0005-0000-0000-0000BA000000}"/>
    <cellStyle name="%_Water East Pd02" xfId="198" xr:uid="{00000000-0005-0000-0000-0000BB000000}"/>
    <cellStyle name="%_Water East Pd02_rec" xfId="199" xr:uid="{00000000-0005-0000-0000-0000BC000000}"/>
    <cellStyle name="%_Water East Pd02_rec (2)" xfId="200" xr:uid="{00000000-0005-0000-0000-0000BD000000}"/>
    <cellStyle name="%_Water East Pd02_Sheet2" xfId="201" xr:uid="{00000000-0005-0000-0000-0000BE000000}"/>
    <cellStyle name="%_Water East Pd03" xfId="202" xr:uid="{00000000-0005-0000-0000-0000BF000000}"/>
    <cellStyle name="%_Water East Pd03_rec" xfId="203" xr:uid="{00000000-0005-0000-0000-0000C0000000}"/>
    <cellStyle name="%_Water East Pd03_rec (2)" xfId="204" xr:uid="{00000000-0005-0000-0000-0000C1000000}"/>
    <cellStyle name="%_Water East Pd03_Sheet2" xfId="205" xr:uid="{00000000-0005-0000-0000-0000C2000000}"/>
    <cellStyle name="%_Water East Pd12 Other" xfId="206" xr:uid="{00000000-0005-0000-0000-0000C3000000}"/>
    <cellStyle name="%_Water East Pd12 Other_rec" xfId="207" xr:uid="{00000000-0005-0000-0000-0000C4000000}"/>
    <cellStyle name="%_Water East Pd12 Other_rec (2)" xfId="208" xr:uid="{00000000-0005-0000-0000-0000C5000000}"/>
    <cellStyle name="%_Water East Pd12 Other_Sheet2" xfId="209" xr:uid="{00000000-0005-0000-0000-0000C6000000}"/>
    <cellStyle name="]_x000d__x000a_Zoomed=1_x000d__x000a_Row=0_x000d__x000a_Column=0_x000d__x000a_Height=0_x000d__x000a_Width=0_x000d__x000a_FontName=FoxFont_x000d__x000a_FontStyle=0_x000d__x000a_FontSize=9_x000d__x000a_PrtFontName=FoxPrin" xfId="210" xr:uid="{00000000-0005-0000-0000-0000C7000000}"/>
    <cellStyle name="_02-Rev Unmeasured deferral, FBM accrual, Taps and Troughs acc" xfId="211" xr:uid="{00000000-0005-0000-0000-0000C8000000}"/>
    <cellStyle name="_08-Rev  SW IT PO Accruals" xfId="212" xr:uid="{00000000-0005-0000-0000-0000C9000000}"/>
    <cellStyle name="_09-Rev Metering Costs" xfId="213" xr:uid="{00000000-0005-0000-0000-0000CA000000}"/>
    <cellStyle name="_10-Rev Overtime Accrual" xfId="214" xr:uid="{00000000-0005-0000-0000-0000CB000000}"/>
    <cellStyle name="_13-Rev non-GRNI" xfId="215" xr:uid="{00000000-0005-0000-0000-0000CC000000}"/>
    <cellStyle name="_16-Rev Int Audit Acc" xfId="216" xr:uid="{00000000-0005-0000-0000-0000CD000000}"/>
    <cellStyle name="_17-Rev Contractors accruals" xfId="217" xr:uid="{00000000-0005-0000-0000-0000CE000000}"/>
    <cellStyle name="_21-Rev Insurance excess accrual" xfId="218" xr:uid="{00000000-0005-0000-0000-0000CF000000}"/>
    <cellStyle name="_23-Rev Bonus Accrual 0809" xfId="219" xr:uid="{00000000-0005-0000-0000-0000D0000000}"/>
    <cellStyle name="_23-Rev Bonus Accrual0910" xfId="220" xr:uid="{00000000-0005-0000-0000-0000D1000000}"/>
    <cellStyle name="_24-Rev Expenses Accrual" xfId="221" xr:uid="{00000000-0005-0000-0000-0000D2000000}"/>
    <cellStyle name="_29-Rev Defer Perm Disconnection Income P3" xfId="222" xr:uid="{00000000-0005-0000-0000-0000D3000000}"/>
    <cellStyle name="_32-Rev Prepayment Journal Draft" xfId="223" xr:uid="{00000000-0005-0000-0000-0000D4000000}"/>
    <cellStyle name="_35-Rev Taxi Accrual" xfId="224" xr:uid="{00000000-0005-0000-0000-0000D5000000}"/>
    <cellStyle name="_35-Rev Taxi Accrual2" xfId="225" xr:uid="{00000000-0005-0000-0000-0000D6000000}"/>
    <cellStyle name="_36-Rev Portman travel Accrual" xfId="226" xr:uid="{00000000-0005-0000-0000-0000D7000000}"/>
    <cellStyle name="_38-Rev External audit accrual" xfId="227" xr:uid="{00000000-0005-0000-0000-0000D8000000}"/>
    <cellStyle name="_39-Rev Misc Accrual" xfId="228" xr:uid="{00000000-0005-0000-0000-0000D9000000}"/>
    <cellStyle name="_40-Rev Expenses accrual" xfId="229" xr:uid="{00000000-0005-0000-0000-0000DA000000}"/>
    <cellStyle name="_41-Rev FBM agency staff" xfId="230" xr:uid="{00000000-0005-0000-0000-0000DB000000}"/>
    <cellStyle name="_42 - Rev - late journals" xfId="231" xr:uid="{00000000-0005-0000-0000-0000DC000000}"/>
    <cellStyle name="_42-Rev FBM accrual to budget" xfId="232" xr:uid="{00000000-0005-0000-0000-0000DD000000}"/>
    <cellStyle name="_44-Rev DD Campaign accrual" xfId="233" xr:uid="{00000000-0005-0000-0000-0000DE000000}"/>
    <cellStyle name="_Account 8458 - Business Solution accruals" xfId="234" xr:uid="{00000000-0005-0000-0000-0000DF000000}"/>
    <cellStyle name="_Accruals P5" xfId="235" xr:uid="{00000000-0005-0000-0000-0000E0000000}"/>
    <cellStyle name="_Accruals P7" xfId="236" xr:uid="{00000000-0005-0000-0000-0000E1000000}"/>
    <cellStyle name="_Accrued Income P9" xfId="237" xr:uid="{00000000-0005-0000-0000-0000E2000000}"/>
    <cellStyle name="_Additions Modelling 10-11" xfId="238" xr:uid="{00000000-0005-0000-0000-0000E3000000}"/>
    <cellStyle name="_B Solutions COS to P9" xfId="239" xr:uid="{00000000-0005-0000-0000-0000E4000000}"/>
    <cellStyle name="_Business Solutions P10 Consolidated v2" xfId="240" xr:uid="{00000000-0005-0000-0000-0000E5000000}"/>
    <cellStyle name="_Business Solutions P11 Consolidated v3" xfId="241" xr:uid="{00000000-0005-0000-0000-0000E6000000}"/>
    <cellStyle name="_Business Solutions P12 Consolidated v4" xfId="242" xr:uid="{00000000-0005-0000-0000-0000E7000000}"/>
    <cellStyle name="_Business Solutions P5 Consolidated v2" xfId="243" xr:uid="{00000000-0005-0000-0000-0000E8000000}"/>
    <cellStyle name="_Business Solutions P6 Consolidated v2" xfId="244" xr:uid="{00000000-0005-0000-0000-0000E9000000}"/>
    <cellStyle name="_Business Solutions P7 Consolidated v3" xfId="245" xr:uid="{00000000-0005-0000-0000-0000EA000000}"/>
    <cellStyle name="_Business Solutions P8 Consolidated v4" xfId="246" xr:uid="{00000000-0005-0000-0000-0000EB000000}"/>
    <cellStyle name="_Business Solutions September 08" xfId="247" xr:uid="{00000000-0005-0000-0000-0000EC000000}"/>
    <cellStyle name="_Capex Open PO's" xfId="248" xr:uid="{00000000-0005-0000-0000-0000ED000000}"/>
    <cellStyle name="_Capex Po's" xfId="249" xr:uid="{00000000-0005-0000-0000-0000EE000000}"/>
    <cellStyle name="_Capital Accrual Report" xfId="250" xr:uid="{00000000-0005-0000-0000-0000EF000000}"/>
    <cellStyle name="_Deferred revenue  advanced payment workings v2" xfId="251" xr:uid="{00000000-0005-0000-0000-0000F0000000}"/>
    <cellStyle name="_Deferred revenue  advanced payment workings v2_OC4" xfId="252" xr:uid="{00000000-0005-0000-0000-0000F1000000}"/>
    <cellStyle name="_deftax0809 ye v8 updated for IFRS sep09v4" xfId="253" xr:uid="{00000000-0005-0000-0000-0000F2000000}"/>
    <cellStyle name="_deftax1011 ye v12 IFRS PYA Workbook Refresh October 2011" xfId="254" xr:uid="{00000000-0005-0000-0000-0000F3000000}"/>
    <cellStyle name="_FM - Mail Shot Recharge for SWS (Sent to Luke).xls.lnk" xfId="255" xr:uid="{00000000-0005-0000-0000-0000F4000000}"/>
    <cellStyle name="_horizonsdeftax0910 ye v8" xfId="256" xr:uid="{00000000-0005-0000-0000-0000F5000000}"/>
    <cellStyle name="_horizonsdeftax1213 v2" xfId="257" xr:uid="{00000000-0005-0000-0000-0000F6000000}"/>
    <cellStyle name="_horizonsdeftax1213 v3" xfId="258" xr:uid="{00000000-0005-0000-0000-0000F7000000}"/>
    <cellStyle name="_IFRS at March 2011" xfId="259" xr:uid="{00000000-0005-0000-0000-0000F8000000}"/>
    <cellStyle name="_IT Services Backup P1 April10" xfId="260" xr:uid="{00000000-0005-0000-0000-0000F9000000}"/>
    <cellStyle name="_NM non-GRNI" xfId="261" xr:uid="{00000000-0005-0000-0000-0000FA000000}"/>
    <cellStyle name="_Note 9 Fixed assets 2010" xfId="262" xr:uid="{00000000-0005-0000-0000-0000FB000000}"/>
    <cellStyle name="_Note 9 Fixed assets 2011" xfId="263" xr:uid="{00000000-0005-0000-0000-0000FC000000}"/>
    <cellStyle name="_Office Move pack to MP 140410" xfId="264" xr:uid="{00000000-0005-0000-0000-0000FD000000}"/>
    <cellStyle name="_Office Move pack to SG &amp; GF 07.04" xfId="265" xr:uid="{00000000-0005-0000-0000-0000FE000000}"/>
    <cellStyle name="_OrdersNotInvoiced P1" xfId="266" xr:uid="{00000000-0005-0000-0000-0000FF000000}"/>
    <cellStyle name="_OrdersNotInvoiced P2" xfId="267" xr:uid="{00000000-0005-0000-0000-000000010000}"/>
    <cellStyle name="_OrdersNotInvoiced P8" xfId="268" xr:uid="{00000000-0005-0000-0000-000001010000}"/>
    <cellStyle name="_P10  Balance sheet review" xfId="269" xr:uid="{00000000-0005-0000-0000-000002010000}"/>
    <cellStyle name="_P11 - Capital Accruals backup" xfId="270" xr:uid="{00000000-0005-0000-0000-000003010000}"/>
    <cellStyle name="_P12 Fixed assets register 09-10 v1" xfId="271" xr:uid="{00000000-0005-0000-0000-000004010000}"/>
    <cellStyle name="_PO Accrual P10" xfId="272" xr:uid="{00000000-0005-0000-0000-000005010000}"/>
    <cellStyle name="_PO Accrual P5" xfId="273" xr:uid="{00000000-0005-0000-0000-000006010000}"/>
    <cellStyle name="_PO Accrual P6" xfId="274" xr:uid="{00000000-0005-0000-0000-000007010000}"/>
    <cellStyle name="_rec of reorg provisionsmar11" xfId="275" xr:uid="{00000000-0005-0000-0000-000008010000}"/>
    <cellStyle name="_rec of reorg provisionsmar12" xfId="276" xr:uid="{00000000-0005-0000-0000-000009010000}"/>
    <cellStyle name="_rec of reorg provisionsmar13" xfId="277" xr:uid="{00000000-0005-0000-0000-00000A010000}"/>
    <cellStyle name="_Sundry Income Analysis" xfId="278" xr:uid="{00000000-0005-0000-0000-00000B010000}"/>
    <cellStyle name="_Sundry Income Analysis P6" xfId="279" xr:uid="{00000000-0005-0000-0000-00000C010000}"/>
    <cellStyle name="_SW IT Recharge P1 10-11" xfId="280" xr:uid="{00000000-0005-0000-0000-00000D010000}"/>
    <cellStyle name="_SW IT Recharge P2 10-11" xfId="281" xr:uid="{00000000-0005-0000-0000-00000E010000}"/>
    <cellStyle name="_SW IT Recharge P3 10-11" xfId="282" xr:uid="{00000000-0005-0000-0000-00000F010000}"/>
    <cellStyle name="_SW200809-0051 GCC EF settlement" xfId="283" xr:uid="{00000000-0005-0000-0000-000010010000}"/>
    <cellStyle name="_SWS Recharge Costs P10" xfId="284" xr:uid="{00000000-0005-0000-0000-000011010000}"/>
    <cellStyle name="_SWS Recharge Costs P11" xfId="285" xr:uid="{00000000-0005-0000-0000-000012010000}"/>
    <cellStyle name="_SWS Recharge Costs P12" xfId="286" xr:uid="{00000000-0005-0000-0000-000013010000}"/>
    <cellStyle name="_SWS Recharge Costs P8" xfId="287" xr:uid="{00000000-0005-0000-0000-000014010000}"/>
    <cellStyle name="_SWS Recharge Costs P9" xfId="288" xr:uid="{00000000-0005-0000-0000-000015010000}"/>
    <cellStyle name="_Tax computation - SWBS 0910 P12 V3" xfId="289" xr:uid="{00000000-0005-0000-0000-000016010000}"/>
    <cellStyle name="_Tax computation - SWBS 0910 P12 V5 FINAL VERSION" xfId="290" xr:uid="{00000000-0005-0000-0000-000017010000}"/>
    <cellStyle name="_Tax computation - SWBS 1011 P12 V11" xfId="291" xr:uid="{00000000-0005-0000-0000-000018010000}"/>
    <cellStyle name="_Zero billed FBM accounts" xfId="292" xr:uid="{00000000-0005-0000-0000-000019010000}"/>
    <cellStyle name="20% - Accent1 2" xfId="293" xr:uid="{00000000-0005-0000-0000-00001A010000}"/>
    <cellStyle name="20% - Accent1 3" xfId="294" xr:uid="{00000000-0005-0000-0000-00001B010000}"/>
    <cellStyle name="20% - Accent1 4" xfId="624" xr:uid="{00000000-0005-0000-0000-00001C010000}"/>
    <cellStyle name="20% - Accent2 2" xfId="295" xr:uid="{00000000-0005-0000-0000-00001D010000}"/>
    <cellStyle name="20% - Accent2 3" xfId="296" xr:uid="{00000000-0005-0000-0000-00001E010000}"/>
    <cellStyle name="20% - Accent2 4" xfId="623" xr:uid="{00000000-0005-0000-0000-00001F010000}"/>
    <cellStyle name="20% - Accent3 2" xfId="297" xr:uid="{00000000-0005-0000-0000-000020010000}"/>
    <cellStyle name="20% - Accent3 3" xfId="298" xr:uid="{00000000-0005-0000-0000-000021010000}"/>
    <cellStyle name="20% - Accent3 4" xfId="619" xr:uid="{00000000-0005-0000-0000-000022010000}"/>
    <cellStyle name="20% - Accent4 2" xfId="299" xr:uid="{00000000-0005-0000-0000-000023010000}"/>
    <cellStyle name="20% - Accent4 3" xfId="300" xr:uid="{00000000-0005-0000-0000-000024010000}"/>
    <cellStyle name="20% - Accent4 4" xfId="622" xr:uid="{00000000-0005-0000-0000-000025010000}"/>
    <cellStyle name="20% - Accent5 2" xfId="301" xr:uid="{00000000-0005-0000-0000-000026010000}"/>
    <cellStyle name="20% - Accent5 3" xfId="302" xr:uid="{00000000-0005-0000-0000-000027010000}"/>
    <cellStyle name="20% - Accent5 4" xfId="620" xr:uid="{00000000-0005-0000-0000-000028010000}"/>
    <cellStyle name="20% - Accent6 2" xfId="303" xr:uid="{00000000-0005-0000-0000-000029010000}"/>
    <cellStyle name="20% - Accent6 3" xfId="304" xr:uid="{00000000-0005-0000-0000-00002A010000}"/>
    <cellStyle name="20% - Accent6 4" xfId="625" xr:uid="{00000000-0005-0000-0000-00002B010000}"/>
    <cellStyle name="40% - Accent1 2" xfId="305" xr:uid="{00000000-0005-0000-0000-00002C010000}"/>
    <cellStyle name="40% - Accent1 3" xfId="306" xr:uid="{00000000-0005-0000-0000-00002D010000}"/>
    <cellStyle name="40% - Accent1 4" xfId="616" xr:uid="{00000000-0005-0000-0000-00002E010000}"/>
    <cellStyle name="40% - Accent2 2" xfId="307" xr:uid="{00000000-0005-0000-0000-00002F010000}"/>
    <cellStyle name="40% - Accent2 3" xfId="308" xr:uid="{00000000-0005-0000-0000-000030010000}"/>
    <cellStyle name="40% - Accent2 4" xfId="612" xr:uid="{00000000-0005-0000-0000-000031010000}"/>
    <cellStyle name="40% - Accent3 2" xfId="309" xr:uid="{00000000-0005-0000-0000-000032010000}"/>
    <cellStyle name="40% - Accent3 3" xfId="310" xr:uid="{00000000-0005-0000-0000-000033010000}"/>
    <cellStyle name="40% - Accent3 4" xfId="611" xr:uid="{00000000-0005-0000-0000-000034010000}"/>
    <cellStyle name="40% - Accent4 2" xfId="311" xr:uid="{00000000-0005-0000-0000-000035010000}"/>
    <cellStyle name="40% - Accent4 3" xfId="312" xr:uid="{00000000-0005-0000-0000-000036010000}"/>
    <cellStyle name="40% - Accent4 4" xfId="610" xr:uid="{00000000-0005-0000-0000-000037010000}"/>
    <cellStyle name="40% - Accent5 2" xfId="313" xr:uid="{00000000-0005-0000-0000-000038010000}"/>
    <cellStyle name="40% - Accent5 3" xfId="314" xr:uid="{00000000-0005-0000-0000-000039010000}"/>
    <cellStyle name="40% - Accent5 4" xfId="609" xr:uid="{00000000-0005-0000-0000-00003A010000}"/>
    <cellStyle name="40% - Accent6 2" xfId="315" xr:uid="{00000000-0005-0000-0000-00003B010000}"/>
    <cellStyle name="40% - Accent6 3" xfId="316" xr:uid="{00000000-0005-0000-0000-00003C010000}"/>
    <cellStyle name="40% - Accent6 4" xfId="608" xr:uid="{00000000-0005-0000-0000-00003D010000}"/>
    <cellStyle name="60% - Accent1 2" xfId="317" xr:uid="{00000000-0005-0000-0000-00003E010000}"/>
    <cellStyle name="60% - Accent1 3" xfId="318" xr:uid="{00000000-0005-0000-0000-00003F010000}"/>
    <cellStyle name="60% - Accent1 4" xfId="607" xr:uid="{00000000-0005-0000-0000-000040010000}"/>
    <cellStyle name="60% - Accent2 2" xfId="319" xr:uid="{00000000-0005-0000-0000-000041010000}"/>
    <cellStyle name="60% - Accent2 3" xfId="320" xr:uid="{00000000-0005-0000-0000-000042010000}"/>
    <cellStyle name="60% - Accent2 4" xfId="606" xr:uid="{00000000-0005-0000-0000-000043010000}"/>
    <cellStyle name="60% - Accent3 2" xfId="321" xr:uid="{00000000-0005-0000-0000-000044010000}"/>
    <cellStyle name="60% - Accent3 3" xfId="322" xr:uid="{00000000-0005-0000-0000-000045010000}"/>
    <cellStyle name="60% - Accent3 4" xfId="605" xr:uid="{00000000-0005-0000-0000-000046010000}"/>
    <cellStyle name="60% - Accent4 2" xfId="323" xr:uid="{00000000-0005-0000-0000-000047010000}"/>
    <cellStyle name="60% - Accent4 3" xfId="324" xr:uid="{00000000-0005-0000-0000-000048010000}"/>
    <cellStyle name="60% - Accent4 4" xfId="604" xr:uid="{00000000-0005-0000-0000-000049010000}"/>
    <cellStyle name="60% - Accent5 2" xfId="325" xr:uid="{00000000-0005-0000-0000-00004A010000}"/>
    <cellStyle name="60% - Accent5 3" xfId="326" xr:uid="{00000000-0005-0000-0000-00004B010000}"/>
    <cellStyle name="60% - Accent5 4" xfId="603" xr:uid="{00000000-0005-0000-0000-00004C010000}"/>
    <cellStyle name="60% - Accent6 2" xfId="327" xr:uid="{00000000-0005-0000-0000-00004D010000}"/>
    <cellStyle name="60% - Accent6 3" xfId="328" xr:uid="{00000000-0005-0000-0000-00004E010000}"/>
    <cellStyle name="60% - Accent6 4" xfId="602" xr:uid="{00000000-0005-0000-0000-00004F010000}"/>
    <cellStyle name="Accent1 - 20%" xfId="329" xr:uid="{00000000-0005-0000-0000-000050010000}"/>
    <cellStyle name="Accent1 - 40%" xfId="330" xr:uid="{00000000-0005-0000-0000-000051010000}"/>
    <cellStyle name="Accent1 - 60%" xfId="331" xr:uid="{00000000-0005-0000-0000-000052010000}"/>
    <cellStyle name="Accent1 10" xfId="669" xr:uid="{00000000-0005-0000-0000-000053010000}"/>
    <cellStyle name="Accent1 11" xfId="627" xr:uid="{00000000-0005-0000-0000-000054010000}"/>
    <cellStyle name="Accent1 12" xfId="674" xr:uid="{00000000-0005-0000-0000-000055010000}"/>
    <cellStyle name="Accent1 13" xfId="681" xr:uid="{00000000-0005-0000-0000-000056010000}"/>
    <cellStyle name="Accent1 14" xfId="688" xr:uid="{00000000-0005-0000-0000-000057010000}"/>
    <cellStyle name="Accent1 15" xfId="695" xr:uid="{00000000-0005-0000-0000-000058010000}"/>
    <cellStyle name="Accent1 16" xfId="702" xr:uid="{00000000-0005-0000-0000-000059010000}"/>
    <cellStyle name="Accent1 17" xfId="708" xr:uid="{00000000-0005-0000-0000-00005A010000}"/>
    <cellStyle name="Accent1 18" xfId="717" xr:uid="{00000000-0005-0000-0000-00005B010000}"/>
    <cellStyle name="Accent1 19" xfId="722" xr:uid="{00000000-0005-0000-0000-00005C010000}"/>
    <cellStyle name="Accent1 2" xfId="332" xr:uid="{00000000-0005-0000-0000-00005D010000}"/>
    <cellStyle name="Accent1 20" xfId="731" xr:uid="{00000000-0005-0000-0000-00005E010000}"/>
    <cellStyle name="Accent1 21" xfId="736" xr:uid="{00000000-0005-0000-0000-00005F010000}"/>
    <cellStyle name="Accent1 22" xfId="745" xr:uid="{00000000-0005-0000-0000-000060010000}"/>
    <cellStyle name="Accent1 23" xfId="750" xr:uid="{00000000-0005-0000-0000-000061010000}"/>
    <cellStyle name="Accent1 24" xfId="758" xr:uid="{00000000-0005-0000-0000-000062010000}"/>
    <cellStyle name="Accent1 25" xfId="765" xr:uid="{00000000-0005-0000-0000-000063010000}"/>
    <cellStyle name="Accent1 26" xfId="772" xr:uid="{00000000-0005-0000-0000-000064010000}"/>
    <cellStyle name="Accent1 27" xfId="779" xr:uid="{00000000-0005-0000-0000-000065010000}"/>
    <cellStyle name="Accent1 28" xfId="786" xr:uid="{00000000-0005-0000-0000-000066010000}"/>
    <cellStyle name="Accent1 29" xfId="793" xr:uid="{00000000-0005-0000-0000-000067010000}"/>
    <cellStyle name="Accent1 3" xfId="333" xr:uid="{00000000-0005-0000-0000-000068010000}"/>
    <cellStyle name="Accent1 30" xfId="800" xr:uid="{00000000-0005-0000-0000-000069010000}"/>
    <cellStyle name="Accent1 31" xfId="804" xr:uid="{00000000-0005-0000-0000-00006A010000}"/>
    <cellStyle name="Accent1 32" xfId="831" xr:uid="{00000000-0005-0000-0000-00006B010000}"/>
    <cellStyle name="Accent1 33" xfId="839" xr:uid="{00000000-0005-0000-0000-00006C010000}"/>
    <cellStyle name="Accent1 34" xfId="816" xr:uid="{00000000-0005-0000-0000-00006D010000}"/>
    <cellStyle name="Accent1 35" xfId="843" xr:uid="{00000000-0005-0000-0000-00006E010000}"/>
    <cellStyle name="Accent1 36" xfId="860" xr:uid="{00000000-0005-0000-0000-00006F010000}"/>
    <cellStyle name="Accent1 37" xfId="848" xr:uid="{00000000-0005-0000-0000-000070010000}"/>
    <cellStyle name="Accent1 38" xfId="865" xr:uid="{00000000-0005-0000-0000-000071010000}"/>
    <cellStyle name="Accent1 39" xfId="853" xr:uid="{00000000-0005-0000-0000-000072010000}"/>
    <cellStyle name="Accent1 4" xfId="601" xr:uid="{00000000-0005-0000-0000-000073010000}"/>
    <cellStyle name="Accent1 40" xfId="870" xr:uid="{00000000-0005-0000-0000-000074010000}"/>
    <cellStyle name="Accent1 41" xfId="877" xr:uid="{00000000-0005-0000-0000-000075010000}"/>
    <cellStyle name="Accent1 42" xfId="884" xr:uid="{00000000-0005-0000-0000-000076010000}"/>
    <cellStyle name="Accent1 43" xfId="891" xr:uid="{00000000-0005-0000-0000-000077010000}"/>
    <cellStyle name="Accent1 44" xfId="898" xr:uid="{00000000-0005-0000-0000-000078010000}"/>
    <cellStyle name="Accent1 45" xfId="905" xr:uid="{00000000-0005-0000-0000-000079010000}"/>
    <cellStyle name="Accent1 46" xfId="912" xr:uid="{00000000-0005-0000-0000-00007A010000}"/>
    <cellStyle name="Accent1 47" xfId="919" xr:uid="{00000000-0005-0000-0000-00007B010000}"/>
    <cellStyle name="Accent1 48" xfId="926" xr:uid="{00000000-0005-0000-0000-00007C010000}"/>
    <cellStyle name="Accent1 49" xfId="933" xr:uid="{00000000-0005-0000-0000-00007D010000}"/>
    <cellStyle name="Accent1 5" xfId="642" xr:uid="{00000000-0005-0000-0000-00007E010000}"/>
    <cellStyle name="Accent1 50" xfId="940" xr:uid="{00000000-0005-0000-0000-00007F010000}"/>
    <cellStyle name="Accent1 51" xfId="947" xr:uid="{00000000-0005-0000-0000-000080010000}"/>
    <cellStyle name="Accent1 52" xfId="954" xr:uid="{00000000-0005-0000-0000-000081010000}"/>
    <cellStyle name="Accent1 53" xfId="961" xr:uid="{00000000-0005-0000-0000-000082010000}"/>
    <cellStyle name="Accent1 54" xfId="968" xr:uid="{00000000-0005-0000-0000-000083010000}"/>
    <cellStyle name="Accent1 55" xfId="975" xr:uid="{00000000-0005-0000-0000-000084010000}"/>
    <cellStyle name="Accent1 56" xfId="979" xr:uid="{00000000-0005-0000-0000-000085010000}"/>
    <cellStyle name="Accent1 57" xfId="989" xr:uid="{00000000-0005-0000-0000-000086010000}"/>
    <cellStyle name="Accent1 6" xfId="659" xr:uid="{00000000-0005-0000-0000-000087010000}"/>
    <cellStyle name="Accent1 7" xfId="637" xr:uid="{00000000-0005-0000-0000-000088010000}"/>
    <cellStyle name="Accent1 8" xfId="664" xr:uid="{00000000-0005-0000-0000-000089010000}"/>
    <cellStyle name="Accent1 9" xfId="632" xr:uid="{00000000-0005-0000-0000-00008A010000}"/>
    <cellStyle name="Accent2 - 20%" xfId="334" xr:uid="{00000000-0005-0000-0000-00008B010000}"/>
    <cellStyle name="Accent2 - 40%" xfId="335" xr:uid="{00000000-0005-0000-0000-00008C010000}"/>
    <cellStyle name="Accent2 - 60%" xfId="336" xr:uid="{00000000-0005-0000-0000-00008D010000}"/>
    <cellStyle name="Accent2 10" xfId="668" xr:uid="{00000000-0005-0000-0000-00008E010000}"/>
    <cellStyle name="Accent2 11" xfId="628" xr:uid="{00000000-0005-0000-0000-00008F010000}"/>
    <cellStyle name="Accent2 12" xfId="673" xr:uid="{00000000-0005-0000-0000-000090010000}"/>
    <cellStyle name="Accent2 13" xfId="680" xr:uid="{00000000-0005-0000-0000-000091010000}"/>
    <cellStyle name="Accent2 14" xfId="687" xr:uid="{00000000-0005-0000-0000-000092010000}"/>
    <cellStyle name="Accent2 15" xfId="694" xr:uid="{00000000-0005-0000-0000-000093010000}"/>
    <cellStyle name="Accent2 16" xfId="701" xr:uid="{00000000-0005-0000-0000-000094010000}"/>
    <cellStyle name="Accent2 17" xfId="698" xr:uid="{00000000-0005-0000-0000-000095010000}"/>
    <cellStyle name="Accent2 18" xfId="716" xr:uid="{00000000-0005-0000-0000-000096010000}"/>
    <cellStyle name="Accent2 19" xfId="712" xr:uid="{00000000-0005-0000-0000-000097010000}"/>
    <cellStyle name="Accent2 2" xfId="337" xr:uid="{00000000-0005-0000-0000-000098010000}"/>
    <cellStyle name="Accent2 20" xfId="730" xr:uid="{00000000-0005-0000-0000-000099010000}"/>
    <cellStyle name="Accent2 21" xfId="726" xr:uid="{00000000-0005-0000-0000-00009A010000}"/>
    <cellStyle name="Accent2 22" xfId="744" xr:uid="{00000000-0005-0000-0000-00009B010000}"/>
    <cellStyle name="Accent2 23" xfId="740" xr:uid="{00000000-0005-0000-0000-00009C010000}"/>
    <cellStyle name="Accent2 24" xfId="757" xr:uid="{00000000-0005-0000-0000-00009D010000}"/>
    <cellStyle name="Accent2 25" xfId="764" xr:uid="{00000000-0005-0000-0000-00009E010000}"/>
    <cellStyle name="Accent2 26" xfId="771" xr:uid="{00000000-0005-0000-0000-00009F010000}"/>
    <cellStyle name="Accent2 27" xfId="778" xr:uid="{00000000-0005-0000-0000-0000A0010000}"/>
    <cellStyle name="Accent2 28" xfId="785" xr:uid="{00000000-0005-0000-0000-0000A1010000}"/>
    <cellStyle name="Accent2 29" xfId="792" xr:uid="{00000000-0005-0000-0000-0000A2010000}"/>
    <cellStyle name="Accent2 3" xfId="338" xr:uid="{00000000-0005-0000-0000-0000A3010000}"/>
    <cellStyle name="Accent2 30" xfId="799" xr:uid="{00000000-0005-0000-0000-0000A4010000}"/>
    <cellStyle name="Accent2 31" xfId="803" xr:uid="{00000000-0005-0000-0000-0000A5010000}"/>
    <cellStyle name="Accent2 32" xfId="832" xr:uid="{00000000-0005-0000-0000-0000A6010000}"/>
    <cellStyle name="Accent2 33" xfId="838" xr:uid="{00000000-0005-0000-0000-0000A7010000}"/>
    <cellStyle name="Accent2 34" xfId="817" xr:uid="{00000000-0005-0000-0000-0000A8010000}"/>
    <cellStyle name="Accent2 35" xfId="842" xr:uid="{00000000-0005-0000-0000-0000A9010000}"/>
    <cellStyle name="Accent2 36" xfId="859" xr:uid="{00000000-0005-0000-0000-0000AA010000}"/>
    <cellStyle name="Accent2 37" xfId="847" xr:uid="{00000000-0005-0000-0000-0000AB010000}"/>
    <cellStyle name="Accent2 38" xfId="864" xr:uid="{00000000-0005-0000-0000-0000AC010000}"/>
    <cellStyle name="Accent2 39" xfId="852" xr:uid="{00000000-0005-0000-0000-0000AD010000}"/>
    <cellStyle name="Accent2 4" xfId="600" xr:uid="{00000000-0005-0000-0000-0000AE010000}"/>
    <cellStyle name="Accent2 40" xfId="869" xr:uid="{00000000-0005-0000-0000-0000AF010000}"/>
    <cellStyle name="Accent2 41" xfId="876" xr:uid="{00000000-0005-0000-0000-0000B0010000}"/>
    <cellStyle name="Accent2 42" xfId="883" xr:uid="{00000000-0005-0000-0000-0000B1010000}"/>
    <cellStyle name="Accent2 43" xfId="890" xr:uid="{00000000-0005-0000-0000-0000B2010000}"/>
    <cellStyle name="Accent2 44" xfId="897" xr:uid="{00000000-0005-0000-0000-0000B3010000}"/>
    <cellStyle name="Accent2 45" xfId="904" xr:uid="{00000000-0005-0000-0000-0000B4010000}"/>
    <cellStyle name="Accent2 46" xfId="911" xr:uid="{00000000-0005-0000-0000-0000B5010000}"/>
    <cellStyle name="Accent2 47" xfId="918" xr:uid="{00000000-0005-0000-0000-0000B6010000}"/>
    <cellStyle name="Accent2 48" xfId="925" xr:uid="{00000000-0005-0000-0000-0000B7010000}"/>
    <cellStyle name="Accent2 49" xfId="932" xr:uid="{00000000-0005-0000-0000-0000B8010000}"/>
    <cellStyle name="Accent2 5" xfId="643" xr:uid="{00000000-0005-0000-0000-0000B9010000}"/>
    <cellStyle name="Accent2 50" xfId="939" xr:uid="{00000000-0005-0000-0000-0000BA010000}"/>
    <cellStyle name="Accent2 51" xfId="946" xr:uid="{00000000-0005-0000-0000-0000BB010000}"/>
    <cellStyle name="Accent2 52" xfId="953" xr:uid="{00000000-0005-0000-0000-0000BC010000}"/>
    <cellStyle name="Accent2 53" xfId="960" xr:uid="{00000000-0005-0000-0000-0000BD010000}"/>
    <cellStyle name="Accent2 54" xfId="967" xr:uid="{00000000-0005-0000-0000-0000BE010000}"/>
    <cellStyle name="Accent2 55" xfId="974" xr:uid="{00000000-0005-0000-0000-0000BF010000}"/>
    <cellStyle name="Accent2 56" xfId="978" xr:uid="{00000000-0005-0000-0000-0000C0010000}"/>
    <cellStyle name="Accent2 57" xfId="990" xr:uid="{00000000-0005-0000-0000-0000C1010000}"/>
    <cellStyle name="Accent2 6" xfId="658" xr:uid="{00000000-0005-0000-0000-0000C2010000}"/>
    <cellStyle name="Accent2 7" xfId="638" xr:uid="{00000000-0005-0000-0000-0000C3010000}"/>
    <cellStyle name="Accent2 8" xfId="663" xr:uid="{00000000-0005-0000-0000-0000C4010000}"/>
    <cellStyle name="Accent2 9" xfId="633" xr:uid="{00000000-0005-0000-0000-0000C5010000}"/>
    <cellStyle name="Accent3 - 20%" xfId="339" xr:uid="{00000000-0005-0000-0000-0000C6010000}"/>
    <cellStyle name="Accent3 - 40%" xfId="340" xr:uid="{00000000-0005-0000-0000-0000C7010000}"/>
    <cellStyle name="Accent3 - 60%" xfId="341" xr:uid="{00000000-0005-0000-0000-0000C8010000}"/>
    <cellStyle name="Accent3 10" xfId="667" xr:uid="{00000000-0005-0000-0000-0000C9010000}"/>
    <cellStyle name="Accent3 11" xfId="629" xr:uid="{00000000-0005-0000-0000-0000CA010000}"/>
    <cellStyle name="Accent3 12" xfId="672" xr:uid="{00000000-0005-0000-0000-0000CB010000}"/>
    <cellStyle name="Accent3 13" xfId="581" xr:uid="{00000000-0005-0000-0000-0000CC010000}"/>
    <cellStyle name="Accent3 14" xfId="677" xr:uid="{00000000-0005-0000-0000-0000CD010000}"/>
    <cellStyle name="Accent3 15" xfId="684" xr:uid="{00000000-0005-0000-0000-0000CE010000}"/>
    <cellStyle name="Accent3 16" xfId="691" xr:uid="{00000000-0005-0000-0000-0000CF010000}"/>
    <cellStyle name="Accent3 17" xfId="697" xr:uid="{00000000-0005-0000-0000-0000D0010000}"/>
    <cellStyle name="Accent3 18" xfId="715" xr:uid="{00000000-0005-0000-0000-0000D1010000}"/>
    <cellStyle name="Accent3 19" xfId="711" xr:uid="{00000000-0005-0000-0000-0000D2010000}"/>
    <cellStyle name="Accent3 2" xfId="342" xr:uid="{00000000-0005-0000-0000-0000D3010000}"/>
    <cellStyle name="Accent3 20" xfId="729" xr:uid="{00000000-0005-0000-0000-0000D4010000}"/>
    <cellStyle name="Accent3 21" xfId="725" xr:uid="{00000000-0005-0000-0000-0000D5010000}"/>
    <cellStyle name="Accent3 22" xfId="743" xr:uid="{00000000-0005-0000-0000-0000D6010000}"/>
    <cellStyle name="Accent3 23" xfId="739" xr:uid="{00000000-0005-0000-0000-0000D7010000}"/>
    <cellStyle name="Accent3 24" xfId="756" xr:uid="{00000000-0005-0000-0000-0000D8010000}"/>
    <cellStyle name="Accent3 25" xfId="753" xr:uid="{00000000-0005-0000-0000-0000D9010000}"/>
    <cellStyle name="Accent3 26" xfId="761" xr:uid="{00000000-0005-0000-0000-0000DA010000}"/>
    <cellStyle name="Accent3 27" xfId="768" xr:uid="{00000000-0005-0000-0000-0000DB010000}"/>
    <cellStyle name="Accent3 28" xfId="775" xr:uid="{00000000-0005-0000-0000-0000DC010000}"/>
    <cellStyle name="Accent3 29" xfId="782" xr:uid="{00000000-0005-0000-0000-0000DD010000}"/>
    <cellStyle name="Accent3 3" xfId="343" xr:uid="{00000000-0005-0000-0000-0000DE010000}"/>
    <cellStyle name="Accent3 30" xfId="789" xr:uid="{00000000-0005-0000-0000-0000DF010000}"/>
    <cellStyle name="Accent3 31" xfId="796" xr:uid="{00000000-0005-0000-0000-0000E0010000}"/>
    <cellStyle name="Accent3 32" xfId="833" xr:uid="{00000000-0005-0000-0000-0000E1010000}"/>
    <cellStyle name="Accent3 33" xfId="837" xr:uid="{00000000-0005-0000-0000-0000E2010000}"/>
    <cellStyle name="Accent3 34" xfId="818" xr:uid="{00000000-0005-0000-0000-0000E3010000}"/>
    <cellStyle name="Accent3 35" xfId="841" xr:uid="{00000000-0005-0000-0000-0000E4010000}"/>
    <cellStyle name="Accent3 36" xfId="813" xr:uid="{00000000-0005-0000-0000-0000E5010000}"/>
    <cellStyle name="Accent3 37" xfId="846" xr:uid="{00000000-0005-0000-0000-0000E6010000}"/>
    <cellStyle name="Accent3 38" xfId="863" xr:uid="{00000000-0005-0000-0000-0000E7010000}"/>
    <cellStyle name="Accent3 39" xfId="851" xr:uid="{00000000-0005-0000-0000-0000E8010000}"/>
    <cellStyle name="Accent3 4" xfId="599" xr:uid="{00000000-0005-0000-0000-0000E9010000}"/>
    <cellStyle name="Accent3 40" xfId="868" xr:uid="{00000000-0005-0000-0000-0000EA010000}"/>
    <cellStyle name="Accent3 41" xfId="856" xr:uid="{00000000-0005-0000-0000-0000EB010000}"/>
    <cellStyle name="Accent3 42" xfId="873" xr:uid="{00000000-0005-0000-0000-0000EC010000}"/>
    <cellStyle name="Accent3 43" xfId="880" xr:uid="{00000000-0005-0000-0000-0000ED010000}"/>
    <cellStyle name="Accent3 44" xfId="887" xr:uid="{00000000-0005-0000-0000-0000EE010000}"/>
    <cellStyle name="Accent3 45" xfId="894" xr:uid="{00000000-0005-0000-0000-0000EF010000}"/>
    <cellStyle name="Accent3 46" xfId="901" xr:uid="{00000000-0005-0000-0000-0000F0010000}"/>
    <cellStyle name="Accent3 47" xfId="908" xr:uid="{00000000-0005-0000-0000-0000F1010000}"/>
    <cellStyle name="Accent3 48" xfId="915" xr:uid="{00000000-0005-0000-0000-0000F2010000}"/>
    <cellStyle name="Accent3 49" xfId="922" xr:uid="{00000000-0005-0000-0000-0000F3010000}"/>
    <cellStyle name="Accent3 5" xfId="644" xr:uid="{00000000-0005-0000-0000-0000F4010000}"/>
    <cellStyle name="Accent3 50" xfId="929" xr:uid="{00000000-0005-0000-0000-0000F5010000}"/>
    <cellStyle name="Accent3 51" xfId="936" xr:uid="{00000000-0005-0000-0000-0000F6010000}"/>
    <cellStyle name="Accent3 52" xfId="943" xr:uid="{00000000-0005-0000-0000-0000F7010000}"/>
    <cellStyle name="Accent3 53" xfId="950" xr:uid="{00000000-0005-0000-0000-0000F8010000}"/>
    <cellStyle name="Accent3 54" xfId="957" xr:uid="{00000000-0005-0000-0000-0000F9010000}"/>
    <cellStyle name="Accent3 55" xfId="964" xr:uid="{00000000-0005-0000-0000-0000FA010000}"/>
    <cellStyle name="Accent3 56" xfId="971" xr:uid="{00000000-0005-0000-0000-0000FB010000}"/>
    <cellStyle name="Accent3 57" xfId="991" xr:uid="{00000000-0005-0000-0000-0000FC010000}"/>
    <cellStyle name="Accent3 6" xfId="657" xr:uid="{00000000-0005-0000-0000-0000FD010000}"/>
    <cellStyle name="Accent3 7" xfId="639" xr:uid="{00000000-0005-0000-0000-0000FE010000}"/>
    <cellStyle name="Accent3 8" xfId="662" xr:uid="{00000000-0005-0000-0000-0000FF010000}"/>
    <cellStyle name="Accent3 9" xfId="634" xr:uid="{00000000-0005-0000-0000-000000020000}"/>
    <cellStyle name="Accent4 - 20%" xfId="344" xr:uid="{00000000-0005-0000-0000-000001020000}"/>
    <cellStyle name="Accent4 - 40%" xfId="345" xr:uid="{00000000-0005-0000-0000-000002020000}"/>
    <cellStyle name="Accent4 - 60%" xfId="346" xr:uid="{00000000-0005-0000-0000-000003020000}"/>
    <cellStyle name="Accent4 10" xfId="666" xr:uid="{00000000-0005-0000-0000-000004020000}"/>
    <cellStyle name="Accent4 11" xfId="630" xr:uid="{00000000-0005-0000-0000-000005020000}"/>
    <cellStyle name="Accent4 12" xfId="671" xr:uid="{00000000-0005-0000-0000-000006020000}"/>
    <cellStyle name="Accent4 13" xfId="582" xr:uid="{00000000-0005-0000-0000-000007020000}"/>
    <cellStyle name="Accent4 14" xfId="676" xr:uid="{00000000-0005-0000-0000-000008020000}"/>
    <cellStyle name="Accent4 15" xfId="683" xr:uid="{00000000-0005-0000-0000-000009020000}"/>
    <cellStyle name="Accent4 16" xfId="690" xr:uid="{00000000-0005-0000-0000-00000A020000}"/>
    <cellStyle name="Accent4 17" xfId="696" xr:uid="{00000000-0005-0000-0000-00000B020000}"/>
    <cellStyle name="Accent4 18" xfId="705" xr:uid="{00000000-0005-0000-0000-00000C020000}"/>
    <cellStyle name="Accent4 19" xfId="710" xr:uid="{00000000-0005-0000-0000-00000D020000}"/>
    <cellStyle name="Accent4 2" xfId="347" xr:uid="{00000000-0005-0000-0000-00000E020000}"/>
    <cellStyle name="Accent4 20" xfId="719" xr:uid="{00000000-0005-0000-0000-00000F020000}"/>
    <cellStyle name="Accent4 21" xfId="724" xr:uid="{00000000-0005-0000-0000-000010020000}"/>
    <cellStyle name="Accent4 22" xfId="733" xr:uid="{00000000-0005-0000-0000-000011020000}"/>
    <cellStyle name="Accent4 23" xfId="738" xr:uid="{00000000-0005-0000-0000-000012020000}"/>
    <cellStyle name="Accent4 24" xfId="747" xr:uid="{00000000-0005-0000-0000-000013020000}"/>
    <cellStyle name="Accent4 25" xfId="752" xr:uid="{00000000-0005-0000-0000-000014020000}"/>
    <cellStyle name="Accent4 26" xfId="760" xr:uid="{00000000-0005-0000-0000-000015020000}"/>
    <cellStyle name="Accent4 27" xfId="767" xr:uid="{00000000-0005-0000-0000-000016020000}"/>
    <cellStyle name="Accent4 28" xfId="774" xr:uid="{00000000-0005-0000-0000-000017020000}"/>
    <cellStyle name="Accent4 29" xfId="781" xr:uid="{00000000-0005-0000-0000-000018020000}"/>
    <cellStyle name="Accent4 3" xfId="348" xr:uid="{00000000-0005-0000-0000-000019020000}"/>
    <cellStyle name="Accent4 30" xfId="788" xr:uid="{00000000-0005-0000-0000-00001A020000}"/>
    <cellStyle name="Accent4 31" xfId="795" xr:uid="{00000000-0005-0000-0000-00001B020000}"/>
    <cellStyle name="Accent4 32" xfId="834" xr:uid="{00000000-0005-0000-0000-00001C020000}"/>
    <cellStyle name="Accent4 33" xfId="830" xr:uid="{00000000-0005-0000-0000-00001D020000}"/>
    <cellStyle name="Accent4 34" xfId="819" xr:uid="{00000000-0005-0000-0000-00001E020000}"/>
    <cellStyle name="Accent4 35" xfId="840" xr:uid="{00000000-0005-0000-0000-00001F020000}"/>
    <cellStyle name="Accent4 36" xfId="814" xr:uid="{00000000-0005-0000-0000-000020020000}"/>
    <cellStyle name="Accent4 37" xfId="845" xr:uid="{00000000-0005-0000-0000-000021020000}"/>
    <cellStyle name="Accent4 38" xfId="862" xr:uid="{00000000-0005-0000-0000-000022020000}"/>
    <cellStyle name="Accent4 39" xfId="850" xr:uid="{00000000-0005-0000-0000-000023020000}"/>
    <cellStyle name="Accent4 4" xfId="598" xr:uid="{00000000-0005-0000-0000-000024020000}"/>
    <cellStyle name="Accent4 40" xfId="867" xr:uid="{00000000-0005-0000-0000-000025020000}"/>
    <cellStyle name="Accent4 41" xfId="855" xr:uid="{00000000-0005-0000-0000-000026020000}"/>
    <cellStyle name="Accent4 42" xfId="872" xr:uid="{00000000-0005-0000-0000-000027020000}"/>
    <cellStyle name="Accent4 43" xfId="879" xr:uid="{00000000-0005-0000-0000-000028020000}"/>
    <cellStyle name="Accent4 44" xfId="886" xr:uid="{00000000-0005-0000-0000-000029020000}"/>
    <cellStyle name="Accent4 45" xfId="893" xr:uid="{00000000-0005-0000-0000-00002A020000}"/>
    <cellStyle name="Accent4 46" xfId="900" xr:uid="{00000000-0005-0000-0000-00002B020000}"/>
    <cellStyle name="Accent4 47" xfId="907" xr:uid="{00000000-0005-0000-0000-00002C020000}"/>
    <cellStyle name="Accent4 48" xfId="914" xr:uid="{00000000-0005-0000-0000-00002D020000}"/>
    <cellStyle name="Accent4 49" xfId="921" xr:uid="{00000000-0005-0000-0000-00002E020000}"/>
    <cellStyle name="Accent4 5" xfId="645" xr:uid="{00000000-0005-0000-0000-00002F020000}"/>
    <cellStyle name="Accent4 50" xfId="928" xr:uid="{00000000-0005-0000-0000-000030020000}"/>
    <cellStyle name="Accent4 51" xfId="935" xr:uid="{00000000-0005-0000-0000-000031020000}"/>
    <cellStyle name="Accent4 52" xfId="942" xr:uid="{00000000-0005-0000-0000-000032020000}"/>
    <cellStyle name="Accent4 53" xfId="949" xr:uid="{00000000-0005-0000-0000-000033020000}"/>
    <cellStyle name="Accent4 54" xfId="956" xr:uid="{00000000-0005-0000-0000-000034020000}"/>
    <cellStyle name="Accent4 55" xfId="963" xr:uid="{00000000-0005-0000-0000-000035020000}"/>
    <cellStyle name="Accent4 56" xfId="970" xr:uid="{00000000-0005-0000-0000-000036020000}"/>
    <cellStyle name="Accent4 57" xfId="992" xr:uid="{00000000-0005-0000-0000-000037020000}"/>
    <cellStyle name="Accent4 6" xfId="656" xr:uid="{00000000-0005-0000-0000-000038020000}"/>
    <cellStyle name="Accent4 7" xfId="640" xr:uid="{00000000-0005-0000-0000-000039020000}"/>
    <cellStyle name="Accent4 8" xfId="661" xr:uid="{00000000-0005-0000-0000-00003A020000}"/>
    <cellStyle name="Accent4 9" xfId="635" xr:uid="{00000000-0005-0000-0000-00003B020000}"/>
    <cellStyle name="Accent5 - 20%" xfId="349" xr:uid="{00000000-0005-0000-0000-00003C020000}"/>
    <cellStyle name="Accent5 - 40%" xfId="350" xr:uid="{00000000-0005-0000-0000-00003D020000}"/>
    <cellStyle name="Accent5 - 60%" xfId="351" xr:uid="{00000000-0005-0000-0000-00003E020000}"/>
    <cellStyle name="Accent5 10" xfId="665" xr:uid="{00000000-0005-0000-0000-00003F020000}"/>
    <cellStyle name="Accent5 11" xfId="631" xr:uid="{00000000-0005-0000-0000-000040020000}"/>
    <cellStyle name="Accent5 12" xfId="670" xr:uid="{00000000-0005-0000-0000-000041020000}"/>
    <cellStyle name="Accent5 13" xfId="583" xr:uid="{00000000-0005-0000-0000-000042020000}"/>
    <cellStyle name="Accent5 14" xfId="675" xr:uid="{00000000-0005-0000-0000-000043020000}"/>
    <cellStyle name="Accent5 15" xfId="682" xr:uid="{00000000-0005-0000-0000-000044020000}"/>
    <cellStyle name="Accent5 16" xfId="689" xr:uid="{00000000-0005-0000-0000-000045020000}"/>
    <cellStyle name="Accent5 17" xfId="707" xr:uid="{00000000-0005-0000-0000-000046020000}"/>
    <cellStyle name="Accent5 18" xfId="704" xr:uid="{00000000-0005-0000-0000-000047020000}"/>
    <cellStyle name="Accent5 19" xfId="709" xr:uid="{00000000-0005-0000-0000-000048020000}"/>
    <cellStyle name="Accent5 2" xfId="352" xr:uid="{00000000-0005-0000-0000-000049020000}"/>
    <cellStyle name="Accent5 20" xfId="718" xr:uid="{00000000-0005-0000-0000-00004A020000}"/>
    <cellStyle name="Accent5 21" xfId="723" xr:uid="{00000000-0005-0000-0000-00004B020000}"/>
    <cellStyle name="Accent5 22" xfId="732" xr:uid="{00000000-0005-0000-0000-00004C020000}"/>
    <cellStyle name="Accent5 23" xfId="737" xr:uid="{00000000-0005-0000-0000-00004D020000}"/>
    <cellStyle name="Accent5 24" xfId="746" xr:uid="{00000000-0005-0000-0000-00004E020000}"/>
    <cellStyle name="Accent5 25" xfId="751" xr:uid="{00000000-0005-0000-0000-00004F020000}"/>
    <cellStyle name="Accent5 26" xfId="759" xr:uid="{00000000-0005-0000-0000-000050020000}"/>
    <cellStyle name="Accent5 27" xfId="766" xr:uid="{00000000-0005-0000-0000-000051020000}"/>
    <cellStyle name="Accent5 28" xfId="773" xr:uid="{00000000-0005-0000-0000-000052020000}"/>
    <cellStyle name="Accent5 29" xfId="780" xr:uid="{00000000-0005-0000-0000-000053020000}"/>
    <cellStyle name="Accent5 3" xfId="353" xr:uid="{00000000-0005-0000-0000-000054020000}"/>
    <cellStyle name="Accent5 30" xfId="787" xr:uid="{00000000-0005-0000-0000-000055020000}"/>
    <cellStyle name="Accent5 31" xfId="794" xr:uid="{00000000-0005-0000-0000-000056020000}"/>
    <cellStyle name="Accent5 32" xfId="835" xr:uid="{00000000-0005-0000-0000-000057020000}"/>
    <cellStyle name="Accent5 33" xfId="829" xr:uid="{00000000-0005-0000-0000-000058020000}"/>
    <cellStyle name="Accent5 34" xfId="820" xr:uid="{00000000-0005-0000-0000-000059020000}"/>
    <cellStyle name="Accent5 35" xfId="858" xr:uid="{00000000-0005-0000-0000-00005A020000}"/>
    <cellStyle name="Accent5 36" xfId="815" xr:uid="{00000000-0005-0000-0000-00005B020000}"/>
    <cellStyle name="Accent5 37" xfId="844" xr:uid="{00000000-0005-0000-0000-00005C020000}"/>
    <cellStyle name="Accent5 38" xfId="861" xr:uid="{00000000-0005-0000-0000-00005D020000}"/>
    <cellStyle name="Accent5 39" xfId="849" xr:uid="{00000000-0005-0000-0000-00005E020000}"/>
    <cellStyle name="Accent5 4" xfId="597" xr:uid="{00000000-0005-0000-0000-00005F020000}"/>
    <cellStyle name="Accent5 40" xfId="866" xr:uid="{00000000-0005-0000-0000-000060020000}"/>
    <cellStyle name="Accent5 41" xfId="854" xr:uid="{00000000-0005-0000-0000-000061020000}"/>
    <cellStyle name="Accent5 42" xfId="871" xr:uid="{00000000-0005-0000-0000-000062020000}"/>
    <cellStyle name="Accent5 43" xfId="878" xr:uid="{00000000-0005-0000-0000-000063020000}"/>
    <cellStyle name="Accent5 44" xfId="885" xr:uid="{00000000-0005-0000-0000-000064020000}"/>
    <cellStyle name="Accent5 45" xfId="892" xr:uid="{00000000-0005-0000-0000-000065020000}"/>
    <cellStyle name="Accent5 46" xfId="899" xr:uid="{00000000-0005-0000-0000-000066020000}"/>
    <cellStyle name="Accent5 47" xfId="906" xr:uid="{00000000-0005-0000-0000-000067020000}"/>
    <cellStyle name="Accent5 48" xfId="913" xr:uid="{00000000-0005-0000-0000-000068020000}"/>
    <cellStyle name="Accent5 49" xfId="920" xr:uid="{00000000-0005-0000-0000-000069020000}"/>
    <cellStyle name="Accent5 5" xfId="646" xr:uid="{00000000-0005-0000-0000-00006A020000}"/>
    <cellStyle name="Accent5 50" xfId="927" xr:uid="{00000000-0005-0000-0000-00006B020000}"/>
    <cellStyle name="Accent5 51" xfId="934" xr:uid="{00000000-0005-0000-0000-00006C020000}"/>
    <cellStyle name="Accent5 52" xfId="941" xr:uid="{00000000-0005-0000-0000-00006D020000}"/>
    <cellStyle name="Accent5 53" xfId="948" xr:uid="{00000000-0005-0000-0000-00006E020000}"/>
    <cellStyle name="Accent5 54" xfId="955" xr:uid="{00000000-0005-0000-0000-00006F020000}"/>
    <cellStyle name="Accent5 55" xfId="962" xr:uid="{00000000-0005-0000-0000-000070020000}"/>
    <cellStyle name="Accent5 56" xfId="969" xr:uid="{00000000-0005-0000-0000-000071020000}"/>
    <cellStyle name="Accent5 57" xfId="993" xr:uid="{00000000-0005-0000-0000-000072020000}"/>
    <cellStyle name="Accent5 6" xfId="655" xr:uid="{00000000-0005-0000-0000-000073020000}"/>
    <cellStyle name="Accent5 7" xfId="641" xr:uid="{00000000-0005-0000-0000-000074020000}"/>
    <cellStyle name="Accent5 8" xfId="660" xr:uid="{00000000-0005-0000-0000-000075020000}"/>
    <cellStyle name="Accent5 9" xfId="636" xr:uid="{00000000-0005-0000-0000-000076020000}"/>
    <cellStyle name="Accent6 - 20%" xfId="354" xr:uid="{00000000-0005-0000-0000-000077020000}"/>
    <cellStyle name="Accent6 - 40%" xfId="355" xr:uid="{00000000-0005-0000-0000-000078020000}"/>
    <cellStyle name="Accent6 - 60%" xfId="356" xr:uid="{00000000-0005-0000-0000-000079020000}"/>
    <cellStyle name="Accent6 10" xfId="652" xr:uid="{00000000-0005-0000-0000-00007A020000}"/>
    <cellStyle name="Accent6 11" xfId="650" xr:uid="{00000000-0005-0000-0000-00007B020000}"/>
    <cellStyle name="Accent6 12" xfId="651" xr:uid="{00000000-0005-0000-0000-00007C020000}"/>
    <cellStyle name="Accent6 13" xfId="679" xr:uid="{00000000-0005-0000-0000-00007D020000}"/>
    <cellStyle name="Accent6 14" xfId="686" xr:uid="{00000000-0005-0000-0000-00007E020000}"/>
    <cellStyle name="Accent6 15" xfId="693" xr:uid="{00000000-0005-0000-0000-00007F020000}"/>
    <cellStyle name="Accent6 16" xfId="700" xr:uid="{00000000-0005-0000-0000-000080020000}"/>
    <cellStyle name="Accent6 17" xfId="721" xr:uid="{00000000-0005-0000-0000-000081020000}"/>
    <cellStyle name="Accent6 18" xfId="703" xr:uid="{00000000-0005-0000-0000-000082020000}"/>
    <cellStyle name="Accent6 19" xfId="735" xr:uid="{00000000-0005-0000-0000-000083020000}"/>
    <cellStyle name="Accent6 2" xfId="357" xr:uid="{00000000-0005-0000-0000-000084020000}"/>
    <cellStyle name="Accent6 20" xfId="714" xr:uid="{00000000-0005-0000-0000-000085020000}"/>
    <cellStyle name="Accent6 21" xfId="749" xr:uid="{00000000-0005-0000-0000-000086020000}"/>
    <cellStyle name="Accent6 22" xfId="728" xr:uid="{00000000-0005-0000-0000-000087020000}"/>
    <cellStyle name="Accent6 23" xfId="755" xr:uid="{00000000-0005-0000-0000-000088020000}"/>
    <cellStyle name="Accent6 24" xfId="742" xr:uid="{00000000-0005-0000-0000-000089020000}"/>
    <cellStyle name="Accent6 25" xfId="763" xr:uid="{00000000-0005-0000-0000-00008A020000}"/>
    <cellStyle name="Accent6 26" xfId="770" xr:uid="{00000000-0005-0000-0000-00008B020000}"/>
    <cellStyle name="Accent6 27" xfId="777" xr:uid="{00000000-0005-0000-0000-00008C020000}"/>
    <cellStyle name="Accent6 28" xfId="784" xr:uid="{00000000-0005-0000-0000-00008D020000}"/>
    <cellStyle name="Accent6 29" xfId="791" xr:uid="{00000000-0005-0000-0000-00008E020000}"/>
    <cellStyle name="Accent6 3" xfId="358" xr:uid="{00000000-0005-0000-0000-00008F020000}"/>
    <cellStyle name="Accent6 30" xfId="798" xr:uid="{00000000-0005-0000-0000-000090020000}"/>
    <cellStyle name="Accent6 31" xfId="802" xr:uid="{00000000-0005-0000-0000-000091020000}"/>
    <cellStyle name="Accent6 32" xfId="836" xr:uid="{00000000-0005-0000-0000-000092020000}"/>
    <cellStyle name="Accent6 33" xfId="828" xr:uid="{00000000-0005-0000-0000-000093020000}"/>
    <cellStyle name="Accent6 34" xfId="821" xr:uid="{00000000-0005-0000-0000-000094020000}"/>
    <cellStyle name="Accent6 35" xfId="827" xr:uid="{00000000-0005-0000-0000-000095020000}"/>
    <cellStyle name="Accent6 36" xfId="822" xr:uid="{00000000-0005-0000-0000-000096020000}"/>
    <cellStyle name="Accent6 37" xfId="826" xr:uid="{00000000-0005-0000-0000-000097020000}"/>
    <cellStyle name="Accent6 38" xfId="823" xr:uid="{00000000-0005-0000-0000-000098020000}"/>
    <cellStyle name="Accent6 39" xfId="825" xr:uid="{00000000-0005-0000-0000-000099020000}"/>
    <cellStyle name="Accent6 4" xfId="596" xr:uid="{00000000-0005-0000-0000-00009A020000}"/>
    <cellStyle name="Accent6 40" xfId="824" xr:uid="{00000000-0005-0000-0000-00009B020000}"/>
    <cellStyle name="Accent6 41" xfId="875" xr:uid="{00000000-0005-0000-0000-00009C020000}"/>
    <cellStyle name="Accent6 42" xfId="882" xr:uid="{00000000-0005-0000-0000-00009D020000}"/>
    <cellStyle name="Accent6 43" xfId="889" xr:uid="{00000000-0005-0000-0000-00009E020000}"/>
    <cellStyle name="Accent6 44" xfId="896" xr:uid="{00000000-0005-0000-0000-00009F020000}"/>
    <cellStyle name="Accent6 45" xfId="903" xr:uid="{00000000-0005-0000-0000-0000A0020000}"/>
    <cellStyle name="Accent6 46" xfId="910" xr:uid="{00000000-0005-0000-0000-0000A1020000}"/>
    <cellStyle name="Accent6 47" xfId="917" xr:uid="{00000000-0005-0000-0000-0000A2020000}"/>
    <cellStyle name="Accent6 48" xfId="924" xr:uid="{00000000-0005-0000-0000-0000A3020000}"/>
    <cellStyle name="Accent6 49" xfId="931" xr:uid="{00000000-0005-0000-0000-0000A4020000}"/>
    <cellStyle name="Accent6 5" xfId="647" xr:uid="{00000000-0005-0000-0000-0000A5020000}"/>
    <cellStyle name="Accent6 50" xfId="938" xr:uid="{00000000-0005-0000-0000-0000A6020000}"/>
    <cellStyle name="Accent6 51" xfId="945" xr:uid="{00000000-0005-0000-0000-0000A7020000}"/>
    <cellStyle name="Accent6 52" xfId="952" xr:uid="{00000000-0005-0000-0000-0000A8020000}"/>
    <cellStyle name="Accent6 53" xfId="959" xr:uid="{00000000-0005-0000-0000-0000A9020000}"/>
    <cellStyle name="Accent6 54" xfId="966" xr:uid="{00000000-0005-0000-0000-0000AA020000}"/>
    <cellStyle name="Accent6 55" xfId="973" xr:uid="{00000000-0005-0000-0000-0000AB020000}"/>
    <cellStyle name="Accent6 56" xfId="977" xr:uid="{00000000-0005-0000-0000-0000AC020000}"/>
    <cellStyle name="Accent6 57" xfId="994" xr:uid="{00000000-0005-0000-0000-0000AD020000}"/>
    <cellStyle name="Accent6 6" xfId="654" xr:uid="{00000000-0005-0000-0000-0000AE020000}"/>
    <cellStyle name="Accent6 7" xfId="648" xr:uid="{00000000-0005-0000-0000-0000AF020000}"/>
    <cellStyle name="Accent6 8" xfId="653" xr:uid="{00000000-0005-0000-0000-0000B0020000}"/>
    <cellStyle name="Accent6 9" xfId="649" xr:uid="{00000000-0005-0000-0000-0000B1020000}"/>
    <cellStyle name="Bad 2" xfId="359" xr:uid="{00000000-0005-0000-0000-0000B2020000}"/>
    <cellStyle name="Bad 3" xfId="360" xr:uid="{00000000-0005-0000-0000-0000B3020000}"/>
    <cellStyle name="Bad 4" xfId="595" xr:uid="{00000000-0005-0000-0000-0000B4020000}"/>
    <cellStyle name="C00A" xfId="361" xr:uid="{00000000-0005-0000-0000-0000B5020000}"/>
    <cellStyle name="C00A 2" xfId="362" xr:uid="{00000000-0005-0000-0000-0000B6020000}"/>
    <cellStyle name="C00B" xfId="363" xr:uid="{00000000-0005-0000-0000-0000B7020000}"/>
    <cellStyle name="C00B 2" xfId="364" xr:uid="{00000000-0005-0000-0000-0000B8020000}"/>
    <cellStyle name="C00L" xfId="365" xr:uid="{00000000-0005-0000-0000-0000B9020000}"/>
    <cellStyle name="C01A" xfId="366" xr:uid="{00000000-0005-0000-0000-0000BA020000}"/>
    <cellStyle name="C01A 2" xfId="367" xr:uid="{00000000-0005-0000-0000-0000BB020000}"/>
    <cellStyle name="C01B" xfId="368" xr:uid="{00000000-0005-0000-0000-0000BC020000}"/>
    <cellStyle name="C01H" xfId="369" xr:uid="{00000000-0005-0000-0000-0000BD020000}"/>
    <cellStyle name="C01L" xfId="370" xr:uid="{00000000-0005-0000-0000-0000BE020000}"/>
    <cellStyle name="C02A" xfId="371" xr:uid="{00000000-0005-0000-0000-0000BF020000}"/>
    <cellStyle name="C02B" xfId="372" xr:uid="{00000000-0005-0000-0000-0000C0020000}"/>
    <cellStyle name="C02H" xfId="373" xr:uid="{00000000-0005-0000-0000-0000C1020000}"/>
    <cellStyle name="C02L" xfId="374" xr:uid="{00000000-0005-0000-0000-0000C2020000}"/>
    <cellStyle name="C03A" xfId="375" xr:uid="{00000000-0005-0000-0000-0000C3020000}"/>
    <cellStyle name="C03B" xfId="376" xr:uid="{00000000-0005-0000-0000-0000C4020000}"/>
    <cellStyle name="C03H" xfId="377" xr:uid="{00000000-0005-0000-0000-0000C5020000}"/>
    <cellStyle name="C03L" xfId="378" xr:uid="{00000000-0005-0000-0000-0000C6020000}"/>
    <cellStyle name="C04A" xfId="379" xr:uid="{00000000-0005-0000-0000-0000C7020000}"/>
    <cellStyle name="C04B" xfId="380" xr:uid="{00000000-0005-0000-0000-0000C8020000}"/>
    <cellStyle name="C04H" xfId="381" xr:uid="{00000000-0005-0000-0000-0000C9020000}"/>
    <cellStyle name="C04L" xfId="382" xr:uid="{00000000-0005-0000-0000-0000CA020000}"/>
    <cellStyle name="C04L 2" xfId="383" xr:uid="{00000000-0005-0000-0000-0000CB020000}"/>
    <cellStyle name="C05A" xfId="384" xr:uid="{00000000-0005-0000-0000-0000CC020000}"/>
    <cellStyle name="C05B" xfId="385" xr:uid="{00000000-0005-0000-0000-0000CD020000}"/>
    <cellStyle name="C05H" xfId="386" xr:uid="{00000000-0005-0000-0000-0000CE020000}"/>
    <cellStyle name="C05H 2" xfId="387" xr:uid="{00000000-0005-0000-0000-0000CF020000}"/>
    <cellStyle name="C05L" xfId="388" xr:uid="{00000000-0005-0000-0000-0000D0020000}"/>
    <cellStyle name="C05L 2" xfId="389" xr:uid="{00000000-0005-0000-0000-0000D1020000}"/>
    <cellStyle name="C06A" xfId="390" xr:uid="{00000000-0005-0000-0000-0000D2020000}"/>
    <cellStyle name="C06B" xfId="391" xr:uid="{00000000-0005-0000-0000-0000D3020000}"/>
    <cellStyle name="C06H" xfId="392" xr:uid="{00000000-0005-0000-0000-0000D4020000}"/>
    <cellStyle name="C06L" xfId="393" xr:uid="{00000000-0005-0000-0000-0000D5020000}"/>
    <cellStyle name="C07A" xfId="394" xr:uid="{00000000-0005-0000-0000-0000D6020000}"/>
    <cellStyle name="C07B" xfId="395" xr:uid="{00000000-0005-0000-0000-0000D7020000}"/>
    <cellStyle name="C07H" xfId="396" xr:uid="{00000000-0005-0000-0000-0000D8020000}"/>
    <cellStyle name="C07L" xfId="397" xr:uid="{00000000-0005-0000-0000-0000D9020000}"/>
    <cellStyle name="Calculation 2" xfId="398" xr:uid="{00000000-0005-0000-0000-0000DA020000}"/>
    <cellStyle name="Calculation 3" xfId="399" xr:uid="{00000000-0005-0000-0000-0000DB020000}"/>
    <cellStyle name="Calculation 4" xfId="594" xr:uid="{00000000-0005-0000-0000-0000DC020000}"/>
    <cellStyle name="Caption" xfId="400" xr:uid="{00000000-0005-0000-0000-0000DD020000}"/>
    <cellStyle name="Check Cell 2" xfId="401" xr:uid="{00000000-0005-0000-0000-0000DE020000}"/>
    <cellStyle name="Check Cell 3" xfId="402" xr:uid="{00000000-0005-0000-0000-0000DF020000}"/>
    <cellStyle name="Check Cell 4" xfId="593" xr:uid="{00000000-0005-0000-0000-0000E0020000}"/>
    <cellStyle name="Comma" xfId="995" builtinId="3"/>
    <cellStyle name="Comma 10" xfId="403" xr:uid="{00000000-0005-0000-0000-0000E1020000}"/>
    <cellStyle name="Comma 10 2" xfId="404" xr:uid="{00000000-0005-0000-0000-0000E2020000}"/>
    <cellStyle name="Comma 11" xfId="405" xr:uid="{00000000-0005-0000-0000-0000E3020000}"/>
    <cellStyle name="Comma 12" xfId="406" xr:uid="{00000000-0005-0000-0000-0000E4020000}"/>
    <cellStyle name="Comma 13" xfId="407" xr:uid="{00000000-0005-0000-0000-0000E5020000}"/>
    <cellStyle name="Comma 14" xfId="408" xr:uid="{00000000-0005-0000-0000-0000E6020000}"/>
    <cellStyle name="Comma 15" xfId="574" xr:uid="{00000000-0005-0000-0000-0000E7020000}"/>
    <cellStyle name="Comma 2" xfId="9" xr:uid="{00000000-0005-0000-0000-0000E8020000}"/>
    <cellStyle name="Comma 2 2" xfId="409" xr:uid="{00000000-0005-0000-0000-0000E9020000}"/>
    <cellStyle name="Comma 2 3" xfId="410" xr:uid="{00000000-0005-0000-0000-0000EA020000}"/>
    <cellStyle name="Comma 3" xfId="411" xr:uid="{00000000-0005-0000-0000-0000EB020000}"/>
    <cellStyle name="Comma 3 2" xfId="412" xr:uid="{00000000-0005-0000-0000-0000EC020000}"/>
    <cellStyle name="Comma 4" xfId="413" xr:uid="{00000000-0005-0000-0000-0000ED020000}"/>
    <cellStyle name="Comma 5" xfId="414" xr:uid="{00000000-0005-0000-0000-0000EE020000}"/>
    <cellStyle name="Comma 6" xfId="415" xr:uid="{00000000-0005-0000-0000-0000EF020000}"/>
    <cellStyle name="Comma 7" xfId="416" xr:uid="{00000000-0005-0000-0000-0000F0020000}"/>
    <cellStyle name="Comma 8" xfId="417" xr:uid="{00000000-0005-0000-0000-0000F1020000}"/>
    <cellStyle name="Comma 9" xfId="418" xr:uid="{00000000-0005-0000-0000-0000F2020000}"/>
    <cellStyle name="Currency 2" xfId="419" xr:uid="{00000000-0005-0000-0000-0000F3020000}"/>
    <cellStyle name="Currency 3" xfId="420" xr:uid="{00000000-0005-0000-0000-0000F4020000}"/>
    <cellStyle name="DataEntry" xfId="421" xr:uid="{00000000-0005-0000-0000-0000F5020000}"/>
    <cellStyle name="Emphasis 1" xfId="422" xr:uid="{00000000-0005-0000-0000-0000F6020000}"/>
    <cellStyle name="Emphasis 2" xfId="423" xr:uid="{00000000-0005-0000-0000-0000F7020000}"/>
    <cellStyle name="Emphasis 3" xfId="424" xr:uid="{00000000-0005-0000-0000-0000F8020000}"/>
    <cellStyle name="Error" xfId="425" xr:uid="{00000000-0005-0000-0000-0000F9020000}"/>
    <cellStyle name="ErrorMess" xfId="426" xr:uid="{00000000-0005-0000-0000-0000FA020000}"/>
    <cellStyle name="Euro" xfId="427" xr:uid="{00000000-0005-0000-0000-0000FB020000}"/>
    <cellStyle name="Explanatory Text 2" xfId="428" xr:uid="{00000000-0005-0000-0000-0000FC020000}"/>
    <cellStyle name="Explanatory Text 3" xfId="429" xr:uid="{00000000-0005-0000-0000-0000FD020000}"/>
    <cellStyle name="Explanatory Text 4" xfId="592" xr:uid="{00000000-0005-0000-0000-0000FE020000}"/>
    <cellStyle name="Good 2" xfId="430" xr:uid="{00000000-0005-0000-0000-0000FF020000}"/>
    <cellStyle name="Good 3" xfId="431" xr:uid="{00000000-0005-0000-0000-000000030000}"/>
    <cellStyle name="Good 4" xfId="591" xr:uid="{00000000-0005-0000-0000-000001030000}"/>
    <cellStyle name="Heading 1 2" xfId="432" xr:uid="{00000000-0005-0000-0000-000002030000}"/>
    <cellStyle name="Heading 1 3" xfId="433" xr:uid="{00000000-0005-0000-0000-000003030000}"/>
    <cellStyle name="Heading 1 4" xfId="590" xr:uid="{00000000-0005-0000-0000-000004030000}"/>
    <cellStyle name="Heading 2 2" xfId="434" xr:uid="{00000000-0005-0000-0000-000005030000}"/>
    <cellStyle name="Heading 2 3" xfId="435" xr:uid="{00000000-0005-0000-0000-000006030000}"/>
    <cellStyle name="Heading 2 4" xfId="589" xr:uid="{00000000-0005-0000-0000-000007030000}"/>
    <cellStyle name="Heading 3 2" xfId="436" xr:uid="{00000000-0005-0000-0000-000008030000}"/>
    <cellStyle name="Heading 3 3" xfId="437" xr:uid="{00000000-0005-0000-0000-000009030000}"/>
    <cellStyle name="Heading 3 4" xfId="588" xr:uid="{00000000-0005-0000-0000-00000A030000}"/>
    <cellStyle name="Heading 4 2" xfId="438" xr:uid="{00000000-0005-0000-0000-00000B030000}"/>
    <cellStyle name="Heading 4 3" xfId="439" xr:uid="{00000000-0005-0000-0000-00000C030000}"/>
    <cellStyle name="Heading 4 4" xfId="587" xr:uid="{00000000-0005-0000-0000-00000D030000}"/>
    <cellStyle name="Hyperlink 2" xfId="440" xr:uid="{00000000-0005-0000-0000-00000E030000}"/>
    <cellStyle name="Hyperlink 3" xfId="441" xr:uid="{00000000-0005-0000-0000-00000F030000}"/>
    <cellStyle name="Input 2" xfId="442" xr:uid="{00000000-0005-0000-0000-000010030000}"/>
    <cellStyle name="Input 3" xfId="443" xr:uid="{00000000-0005-0000-0000-000011030000}"/>
    <cellStyle name="Input 4" xfId="586" xr:uid="{00000000-0005-0000-0000-000012030000}"/>
    <cellStyle name="Janice1" xfId="444" xr:uid="{00000000-0005-0000-0000-000013030000}"/>
    <cellStyle name="KPMG Heading 1" xfId="445" xr:uid="{00000000-0005-0000-0000-000014030000}"/>
    <cellStyle name="KPMG Heading 2" xfId="446" xr:uid="{00000000-0005-0000-0000-000015030000}"/>
    <cellStyle name="KPMG Heading 3" xfId="447" xr:uid="{00000000-0005-0000-0000-000016030000}"/>
    <cellStyle name="KPMG Heading 4" xfId="448" xr:uid="{00000000-0005-0000-0000-000017030000}"/>
    <cellStyle name="KPMG Normal" xfId="449" xr:uid="{00000000-0005-0000-0000-000018030000}"/>
    <cellStyle name="KPMG Normal Text" xfId="450" xr:uid="{00000000-0005-0000-0000-000019030000}"/>
    <cellStyle name="Linked Cell 2" xfId="451" xr:uid="{00000000-0005-0000-0000-00001A030000}"/>
    <cellStyle name="Linked Cell 3" xfId="452" xr:uid="{00000000-0005-0000-0000-00001B030000}"/>
    <cellStyle name="Linked Cell 4" xfId="585" xr:uid="{00000000-0005-0000-0000-00001C030000}"/>
    <cellStyle name="MC" xfId="453" xr:uid="{00000000-0005-0000-0000-00001D030000}"/>
    <cellStyle name="Neutral 2" xfId="454" xr:uid="{00000000-0005-0000-0000-00001E030000}"/>
    <cellStyle name="Neutral 3" xfId="455" xr:uid="{00000000-0005-0000-0000-00001F030000}"/>
    <cellStyle name="Neutral 4" xfId="584" xr:uid="{00000000-0005-0000-0000-000020030000}"/>
    <cellStyle name="NJS" xfId="1" xr:uid="{00000000-0005-0000-0000-000021030000}"/>
    <cellStyle name="Normal" xfId="0" builtinId="0"/>
    <cellStyle name="Normal - Style1" xfId="456" xr:uid="{00000000-0005-0000-0000-000023030000}"/>
    <cellStyle name="Normal 10" xfId="457" xr:uid="{00000000-0005-0000-0000-000024030000}"/>
    <cellStyle name="Normal 11" xfId="458" xr:uid="{00000000-0005-0000-0000-000025030000}"/>
    <cellStyle name="Normal 12" xfId="459" xr:uid="{00000000-0005-0000-0000-000026030000}"/>
    <cellStyle name="Normal 13" xfId="460" xr:uid="{00000000-0005-0000-0000-000027030000}"/>
    <cellStyle name="Normal 14" xfId="461" xr:uid="{00000000-0005-0000-0000-000028030000}"/>
    <cellStyle name="Normal 15" xfId="462" xr:uid="{00000000-0005-0000-0000-000029030000}"/>
    <cellStyle name="Normal 16" xfId="463" xr:uid="{00000000-0005-0000-0000-00002A030000}"/>
    <cellStyle name="Normal 17" xfId="464" xr:uid="{00000000-0005-0000-0000-00002B030000}"/>
    <cellStyle name="Normal 18" xfId="465" xr:uid="{00000000-0005-0000-0000-00002C030000}"/>
    <cellStyle name="Normal 19" xfId="466" xr:uid="{00000000-0005-0000-0000-00002D030000}"/>
    <cellStyle name="Normal 2" xfId="2" xr:uid="{00000000-0005-0000-0000-00002E030000}"/>
    <cellStyle name="Normal 2 2" xfId="467" xr:uid="{00000000-0005-0000-0000-00002F030000}"/>
    <cellStyle name="Normal 2 3" xfId="468" xr:uid="{00000000-0005-0000-0000-000030030000}"/>
    <cellStyle name="Normal 2 4" xfId="469" xr:uid="{00000000-0005-0000-0000-000031030000}"/>
    <cellStyle name="Normal 2 5" xfId="470" xr:uid="{00000000-0005-0000-0000-000032030000}"/>
    <cellStyle name="Normal 2_AC15" xfId="471" xr:uid="{00000000-0005-0000-0000-000033030000}"/>
    <cellStyle name="Normal 20" xfId="472" xr:uid="{00000000-0005-0000-0000-000034030000}"/>
    <cellStyle name="Normal 21" xfId="473" xr:uid="{00000000-0005-0000-0000-000035030000}"/>
    <cellStyle name="Normal 22" xfId="474" xr:uid="{00000000-0005-0000-0000-000036030000}"/>
    <cellStyle name="Normal 23" xfId="475" xr:uid="{00000000-0005-0000-0000-000037030000}"/>
    <cellStyle name="Normal 24" xfId="476" xr:uid="{00000000-0005-0000-0000-000038030000}"/>
    <cellStyle name="Normal 25" xfId="477" xr:uid="{00000000-0005-0000-0000-000039030000}"/>
    <cellStyle name="Normal 26" xfId="478" xr:uid="{00000000-0005-0000-0000-00003A030000}"/>
    <cellStyle name="Normal 27" xfId="479" xr:uid="{00000000-0005-0000-0000-00003B030000}"/>
    <cellStyle name="Normal 28" xfId="501" xr:uid="{00000000-0005-0000-0000-00003C030000}"/>
    <cellStyle name="Normal 29" xfId="626" xr:uid="{00000000-0005-0000-0000-00003D030000}"/>
    <cellStyle name="Normal 3" xfId="10" xr:uid="{00000000-0005-0000-0000-00003E030000}"/>
    <cellStyle name="Normal 3 2" xfId="481" xr:uid="{00000000-0005-0000-0000-00003F030000}"/>
    <cellStyle name="Normal 3 2 2" xfId="482" xr:uid="{00000000-0005-0000-0000-000040030000}"/>
    <cellStyle name="Normal 3 2_Fleet Hires P1" xfId="483" xr:uid="{00000000-0005-0000-0000-000041030000}"/>
    <cellStyle name="Normal 3 3" xfId="480" xr:uid="{00000000-0005-0000-0000-000042030000}"/>
    <cellStyle name="Normal 3 4" xfId="617" xr:uid="{00000000-0005-0000-0000-000043030000}"/>
    <cellStyle name="Normal 3_Fleet Hires P9" xfId="484" xr:uid="{00000000-0005-0000-0000-000044030000}"/>
    <cellStyle name="Normal 30" xfId="618" xr:uid="{00000000-0005-0000-0000-000045030000}"/>
    <cellStyle name="Normal 31" xfId="615" xr:uid="{00000000-0005-0000-0000-000046030000}"/>
    <cellStyle name="Normal 32" xfId="614" xr:uid="{00000000-0005-0000-0000-000047030000}"/>
    <cellStyle name="Normal 33" xfId="613" xr:uid="{00000000-0005-0000-0000-000048030000}"/>
    <cellStyle name="Normal 34" xfId="577" xr:uid="{00000000-0005-0000-0000-000049030000}"/>
    <cellStyle name="Normal 35" xfId="678" xr:uid="{00000000-0005-0000-0000-00004A030000}"/>
    <cellStyle name="Normal 36" xfId="685" xr:uid="{00000000-0005-0000-0000-00004B030000}"/>
    <cellStyle name="Normal 37" xfId="692" xr:uid="{00000000-0005-0000-0000-00004C030000}"/>
    <cellStyle name="Normal 38" xfId="699" xr:uid="{00000000-0005-0000-0000-00004D030000}"/>
    <cellStyle name="Normal 39" xfId="706" xr:uid="{00000000-0005-0000-0000-00004E030000}"/>
    <cellStyle name="Normal 4" xfId="11" xr:uid="{00000000-0005-0000-0000-00004F030000}"/>
    <cellStyle name="Normal 4 2" xfId="486" xr:uid="{00000000-0005-0000-0000-000050030000}"/>
    <cellStyle name="Normal 4 3" xfId="485" xr:uid="{00000000-0005-0000-0000-000051030000}"/>
    <cellStyle name="Normal 4_Note 8 &amp; 15 12-13" xfId="487" xr:uid="{00000000-0005-0000-0000-000052030000}"/>
    <cellStyle name="Normal 40" xfId="713" xr:uid="{00000000-0005-0000-0000-000053030000}"/>
    <cellStyle name="Normal 41" xfId="720" xr:uid="{00000000-0005-0000-0000-000054030000}"/>
    <cellStyle name="Normal 42" xfId="727" xr:uid="{00000000-0005-0000-0000-000055030000}"/>
    <cellStyle name="Normal 43" xfId="734" xr:uid="{00000000-0005-0000-0000-000056030000}"/>
    <cellStyle name="Normal 44" xfId="741" xr:uid="{00000000-0005-0000-0000-000057030000}"/>
    <cellStyle name="Normal 45" xfId="748" xr:uid="{00000000-0005-0000-0000-000058030000}"/>
    <cellStyle name="Normal 46" xfId="754" xr:uid="{00000000-0005-0000-0000-000059030000}"/>
    <cellStyle name="Normal 47" xfId="762" xr:uid="{00000000-0005-0000-0000-00005A030000}"/>
    <cellStyle name="Normal 48" xfId="769" xr:uid="{00000000-0005-0000-0000-00005B030000}"/>
    <cellStyle name="Normal 49" xfId="776" xr:uid="{00000000-0005-0000-0000-00005C030000}"/>
    <cellStyle name="Normal 5" xfId="488" xr:uid="{00000000-0005-0000-0000-00005D030000}"/>
    <cellStyle name="Normal 5 2" xfId="489" xr:uid="{00000000-0005-0000-0000-00005E030000}"/>
    <cellStyle name="Normal 50" xfId="783" xr:uid="{00000000-0005-0000-0000-00005F030000}"/>
    <cellStyle name="Normal 51" xfId="790" xr:uid="{00000000-0005-0000-0000-000060030000}"/>
    <cellStyle name="Normal 52" xfId="797" xr:uid="{00000000-0005-0000-0000-000061030000}"/>
    <cellStyle name="Normal 53" xfId="801" xr:uid="{00000000-0005-0000-0000-000062030000}"/>
    <cellStyle name="Normal 54" xfId="805" xr:uid="{00000000-0005-0000-0000-000063030000}"/>
    <cellStyle name="Normal 55" xfId="806" xr:uid="{00000000-0005-0000-0000-000064030000}"/>
    <cellStyle name="Normal 56" xfId="807" xr:uid="{00000000-0005-0000-0000-000065030000}"/>
    <cellStyle name="Normal 57" xfId="808" xr:uid="{00000000-0005-0000-0000-000066030000}"/>
    <cellStyle name="Normal 58" xfId="809" xr:uid="{00000000-0005-0000-0000-000067030000}"/>
    <cellStyle name="Normal 59" xfId="810" xr:uid="{00000000-0005-0000-0000-000068030000}"/>
    <cellStyle name="Normal 6" xfId="490" xr:uid="{00000000-0005-0000-0000-000069030000}"/>
    <cellStyle name="Normal 60" xfId="811" xr:uid="{00000000-0005-0000-0000-00006A030000}"/>
    <cellStyle name="Normal 61" xfId="812" xr:uid="{00000000-0005-0000-0000-00006B030000}"/>
    <cellStyle name="Normal 62" xfId="857" xr:uid="{00000000-0005-0000-0000-00006C030000}"/>
    <cellStyle name="Normal 63" xfId="874" xr:uid="{00000000-0005-0000-0000-00006D030000}"/>
    <cellStyle name="Normal 64" xfId="881" xr:uid="{00000000-0005-0000-0000-00006E030000}"/>
    <cellStyle name="Normal 65" xfId="888" xr:uid="{00000000-0005-0000-0000-00006F030000}"/>
    <cellStyle name="Normal 66" xfId="895" xr:uid="{00000000-0005-0000-0000-000070030000}"/>
    <cellStyle name="Normal 67" xfId="902" xr:uid="{00000000-0005-0000-0000-000071030000}"/>
    <cellStyle name="Normal 68" xfId="909" xr:uid="{00000000-0005-0000-0000-000072030000}"/>
    <cellStyle name="Normal 69" xfId="916" xr:uid="{00000000-0005-0000-0000-000073030000}"/>
    <cellStyle name="Normal 7" xfId="491" xr:uid="{00000000-0005-0000-0000-000074030000}"/>
    <cellStyle name="Normal 70" xfId="923" xr:uid="{00000000-0005-0000-0000-000075030000}"/>
    <cellStyle name="Normal 71" xfId="930" xr:uid="{00000000-0005-0000-0000-000076030000}"/>
    <cellStyle name="Normal 72" xfId="937" xr:uid="{00000000-0005-0000-0000-000077030000}"/>
    <cellStyle name="Normal 73" xfId="944" xr:uid="{00000000-0005-0000-0000-000078030000}"/>
    <cellStyle name="Normal 74" xfId="951" xr:uid="{00000000-0005-0000-0000-000079030000}"/>
    <cellStyle name="Normal 75" xfId="958" xr:uid="{00000000-0005-0000-0000-00007A030000}"/>
    <cellStyle name="Normal 76" xfId="965" xr:uid="{00000000-0005-0000-0000-00007B030000}"/>
    <cellStyle name="Normal 77" xfId="972" xr:uid="{00000000-0005-0000-0000-00007C030000}"/>
    <cellStyle name="Normal 78" xfId="976" xr:uid="{00000000-0005-0000-0000-00007D030000}"/>
    <cellStyle name="Normal 79" xfId="980" xr:uid="{00000000-0005-0000-0000-00007E030000}"/>
    <cellStyle name="Normal 8" xfId="492" xr:uid="{00000000-0005-0000-0000-00007F030000}"/>
    <cellStyle name="Normal 80" xfId="981" xr:uid="{00000000-0005-0000-0000-000080030000}"/>
    <cellStyle name="Normal 81" xfId="982" xr:uid="{00000000-0005-0000-0000-000081030000}"/>
    <cellStyle name="Normal 82" xfId="983" xr:uid="{00000000-0005-0000-0000-000082030000}"/>
    <cellStyle name="Normal 83" xfId="984" xr:uid="{00000000-0005-0000-0000-000083030000}"/>
    <cellStyle name="Normal 84" xfId="985" xr:uid="{00000000-0005-0000-0000-000084030000}"/>
    <cellStyle name="Normal 85" xfId="986" xr:uid="{00000000-0005-0000-0000-000085030000}"/>
    <cellStyle name="Normal 86" xfId="987" xr:uid="{00000000-0005-0000-0000-000086030000}"/>
    <cellStyle name="Normal 87" xfId="988" xr:uid="{00000000-0005-0000-0000-000087030000}"/>
    <cellStyle name="Normal 9" xfId="493" xr:uid="{00000000-0005-0000-0000-000088030000}"/>
    <cellStyle name="Normal with brackets" xfId="494" xr:uid="{00000000-0005-0000-0000-000089030000}"/>
    <cellStyle name="Normal_M tables05-06 V1.5" xfId="3" xr:uid="{00000000-0005-0000-0000-00008B030000}"/>
    <cellStyle name="Normal_Regulatory Accounts - M tables 2006-07" xfId="4" xr:uid="{00000000-0005-0000-0000-00008C030000}"/>
    <cellStyle name="Normal_SCF 01-4-10 TO 30-9-11_SCF 15_16" xfId="621" xr:uid="{00000000-0005-0000-0000-00008D030000}"/>
    <cellStyle name="Note 2" xfId="495" xr:uid="{00000000-0005-0000-0000-00008E030000}"/>
    <cellStyle name="Note 3" xfId="496" xr:uid="{00000000-0005-0000-0000-00008F030000}"/>
    <cellStyle name="Note 4" xfId="497" xr:uid="{00000000-0005-0000-0000-000090030000}"/>
    <cellStyle name="Note 5" xfId="580" xr:uid="{00000000-0005-0000-0000-000091030000}"/>
    <cellStyle name="NPLODE" xfId="498" xr:uid="{00000000-0005-0000-0000-000092030000}"/>
    <cellStyle name="Output 2" xfId="499" xr:uid="{00000000-0005-0000-0000-000093030000}"/>
    <cellStyle name="Output 3" xfId="500" xr:uid="{00000000-0005-0000-0000-000094030000}"/>
    <cellStyle name="Output 4" xfId="579" xr:uid="{00000000-0005-0000-0000-000095030000}"/>
    <cellStyle name="Percent" xfId="5" builtinId="5"/>
    <cellStyle name="Percent 2" xfId="8" xr:uid="{00000000-0005-0000-0000-000097030000}"/>
    <cellStyle name="Percent 2 2" xfId="502" xr:uid="{00000000-0005-0000-0000-000098030000}"/>
    <cellStyle name="Percent 3" xfId="7" xr:uid="{00000000-0005-0000-0000-000099030000}"/>
    <cellStyle name="Percent 3 2" xfId="504" xr:uid="{00000000-0005-0000-0000-00009A030000}"/>
    <cellStyle name="Percent 3 3" xfId="503" xr:uid="{00000000-0005-0000-0000-00009B030000}"/>
    <cellStyle name="Percent 4" xfId="505" xr:uid="{00000000-0005-0000-0000-00009C030000}"/>
    <cellStyle name="Percent 5" xfId="578" xr:uid="{00000000-0005-0000-0000-00009D030000}"/>
    <cellStyle name="Posted" xfId="506" xr:uid="{00000000-0005-0000-0000-00009E030000}"/>
    <cellStyle name="PriorYear" xfId="507" xr:uid="{00000000-0005-0000-0000-00009F030000}"/>
    <cellStyle name="PSChar" xfId="508" xr:uid="{00000000-0005-0000-0000-0000A0030000}"/>
    <cellStyle name="PSDate" xfId="509" xr:uid="{00000000-0005-0000-0000-0000A1030000}"/>
    <cellStyle name="PSDec" xfId="510" xr:uid="{00000000-0005-0000-0000-0000A2030000}"/>
    <cellStyle name="PSHeading" xfId="511" xr:uid="{00000000-0005-0000-0000-0000A3030000}"/>
    <cellStyle name="PSInt" xfId="512" xr:uid="{00000000-0005-0000-0000-0000A4030000}"/>
    <cellStyle name="PSSpacer" xfId="513" xr:uid="{00000000-0005-0000-0000-0000A5030000}"/>
    <cellStyle name="R00A" xfId="514" xr:uid="{00000000-0005-0000-0000-0000A6030000}"/>
    <cellStyle name="R00A 2" xfId="515" xr:uid="{00000000-0005-0000-0000-0000A7030000}"/>
    <cellStyle name="R00B" xfId="516" xr:uid="{00000000-0005-0000-0000-0000A8030000}"/>
    <cellStyle name="R00L" xfId="517" xr:uid="{00000000-0005-0000-0000-0000A9030000}"/>
    <cellStyle name="R01A" xfId="518" xr:uid="{00000000-0005-0000-0000-0000AA030000}"/>
    <cellStyle name="R01B" xfId="519" xr:uid="{00000000-0005-0000-0000-0000AB030000}"/>
    <cellStyle name="R01H" xfId="520" xr:uid="{00000000-0005-0000-0000-0000AC030000}"/>
    <cellStyle name="R01L" xfId="521" xr:uid="{00000000-0005-0000-0000-0000AD030000}"/>
    <cellStyle name="R02A" xfId="522" xr:uid="{00000000-0005-0000-0000-0000AE030000}"/>
    <cellStyle name="R02B" xfId="523" xr:uid="{00000000-0005-0000-0000-0000AF030000}"/>
    <cellStyle name="R02H" xfId="524" xr:uid="{00000000-0005-0000-0000-0000B0030000}"/>
    <cellStyle name="R02L" xfId="525" xr:uid="{00000000-0005-0000-0000-0000B1030000}"/>
    <cellStyle name="R03A" xfId="526" xr:uid="{00000000-0005-0000-0000-0000B2030000}"/>
    <cellStyle name="R03A 2" xfId="527" xr:uid="{00000000-0005-0000-0000-0000B3030000}"/>
    <cellStyle name="R03B" xfId="528" xr:uid="{00000000-0005-0000-0000-0000B4030000}"/>
    <cellStyle name="R03B 2" xfId="529" xr:uid="{00000000-0005-0000-0000-0000B5030000}"/>
    <cellStyle name="R03H" xfId="530" xr:uid="{00000000-0005-0000-0000-0000B6030000}"/>
    <cellStyle name="R03L" xfId="531" xr:uid="{00000000-0005-0000-0000-0000B7030000}"/>
    <cellStyle name="R04A" xfId="532" xr:uid="{00000000-0005-0000-0000-0000B8030000}"/>
    <cellStyle name="R04A 2" xfId="533" xr:uid="{00000000-0005-0000-0000-0000B9030000}"/>
    <cellStyle name="R04B" xfId="534" xr:uid="{00000000-0005-0000-0000-0000BA030000}"/>
    <cellStyle name="R04B 2" xfId="535" xr:uid="{00000000-0005-0000-0000-0000BB030000}"/>
    <cellStyle name="R04H" xfId="536" xr:uid="{00000000-0005-0000-0000-0000BC030000}"/>
    <cellStyle name="R04L" xfId="537" xr:uid="{00000000-0005-0000-0000-0000BD030000}"/>
    <cellStyle name="R05A" xfId="538" xr:uid="{00000000-0005-0000-0000-0000BE030000}"/>
    <cellStyle name="R05B" xfId="539" xr:uid="{00000000-0005-0000-0000-0000BF030000}"/>
    <cellStyle name="R05H" xfId="540" xr:uid="{00000000-0005-0000-0000-0000C0030000}"/>
    <cellStyle name="R05H 2" xfId="541" xr:uid="{00000000-0005-0000-0000-0000C1030000}"/>
    <cellStyle name="R05L" xfId="542" xr:uid="{00000000-0005-0000-0000-0000C2030000}"/>
    <cellStyle name="R05L 2" xfId="543" xr:uid="{00000000-0005-0000-0000-0000C3030000}"/>
    <cellStyle name="R06A" xfId="544" xr:uid="{00000000-0005-0000-0000-0000C4030000}"/>
    <cellStyle name="R06B" xfId="545" xr:uid="{00000000-0005-0000-0000-0000C5030000}"/>
    <cellStyle name="R06H" xfId="546" xr:uid="{00000000-0005-0000-0000-0000C6030000}"/>
    <cellStyle name="R06L" xfId="547" xr:uid="{00000000-0005-0000-0000-0000C7030000}"/>
    <cellStyle name="R07A" xfId="548" xr:uid="{00000000-0005-0000-0000-0000C8030000}"/>
    <cellStyle name="R07B" xfId="549" xr:uid="{00000000-0005-0000-0000-0000C9030000}"/>
    <cellStyle name="R07H" xfId="550" xr:uid="{00000000-0005-0000-0000-0000CA030000}"/>
    <cellStyle name="R07L" xfId="551" xr:uid="{00000000-0005-0000-0000-0000CB030000}"/>
    <cellStyle name="SAPBEXstdItem" xfId="552" xr:uid="{00000000-0005-0000-0000-0000CC030000}"/>
    <cellStyle name="Sheet Title" xfId="553" xr:uid="{00000000-0005-0000-0000-0000CD030000}"/>
    <cellStyle name="stlData" xfId="554" xr:uid="{00000000-0005-0000-0000-0000CE030000}"/>
    <cellStyle name="stlDataTotals" xfId="555" xr:uid="{00000000-0005-0000-0000-0000CF030000}"/>
    <cellStyle name="stlFooter" xfId="556" xr:uid="{00000000-0005-0000-0000-0000D0030000}"/>
    <cellStyle name="stlHeader" xfId="557" xr:uid="{00000000-0005-0000-0000-0000D1030000}"/>
    <cellStyle name="stlMainTitle" xfId="558" xr:uid="{00000000-0005-0000-0000-0000D2030000}"/>
    <cellStyle name="stlNormal" xfId="559" xr:uid="{00000000-0005-0000-0000-0000D3030000}"/>
    <cellStyle name="stlNumber" xfId="560" xr:uid="{00000000-0005-0000-0000-0000D4030000}"/>
    <cellStyle name="stlPageTitle" xfId="561" xr:uid="{00000000-0005-0000-0000-0000D5030000}"/>
    <cellStyle name="stlSubtotal" xfId="562" xr:uid="{00000000-0005-0000-0000-0000D6030000}"/>
    <cellStyle name="stlTableTitle" xfId="563" xr:uid="{00000000-0005-0000-0000-0000D7030000}"/>
    <cellStyle name="stlTemplate" xfId="564" xr:uid="{00000000-0005-0000-0000-0000D8030000}"/>
    <cellStyle name="stlTextBox" xfId="565" xr:uid="{00000000-0005-0000-0000-0000D9030000}"/>
    <cellStyle name="Style 1" xfId="566" xr:uid="{00000000-0005-0000-0000-0000DA030000}"/>
    <cellStyle name="Title 2" xfId="567" xr:uid="{00000000-0005-0000-0000-0000DB030000}"/>
    <cellStyle name="Title 3" xfId="568" xr:uid="{00000000-0005-0000-0000-0000DC030000}"/>
    <cellStyle name="Total 2" xfId="569" xr:uid="{00000000-0005-0000-0000-0000DD030000}"/>
    <cellStyle name="Total 3" xfId="570" xr:uid="{00000000-0005-0000-0000-0000DE030000}"/>
    <cellStyle name="Total 4" xfId="576" xr:uid="{00000000-0005-0000-0000-0000DF030000}"/>
    <cellStyle name="Upload" xfId="571" xr:uid="{00000000-0005-0000-0000-0000E0030000}"/>
    <cellStyle name="Warning Text 2" xfId="572" xr:uid="{00000000-0005-0000-0000-0000E1030000}"/>
    <cellStyle name="Warning Text 3" xfId="573" xr:uid="{00000000-0005-0000-0000-0000E2030000}"/>
    <cellStyle name="Warning Text 4" xfId="575" xr:uid="{00000000-0005-0000-0000-0000E3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396737</xdr:colOff>
      <xdr:row>0</xdr:row>
      <xdr:rowOff>164271</xdr:rowOff>
    </xdr:from>
    <xdr:to>
      <xdr:col>6</xdr:col>
      <xdr:colOff>713106</xdr:colOff>
      <xdr:row>4</xdr:row>
      <xdr:rowOff>441</xdr:rowOff>
    </xdr:to>
    <xdr:pic>
      <xdr:nvPicPr>
        <xdr:cNvPr id="6" name="Picture 5" descr="A picture containing text, light&#10;&#10;Description automatically generated">
          <a:extLst>
            <a:ext uri="{FF2B5EF4-FFF2-40B4-BE49-F238E27FC236}">
              <a16:creationId xmlns:a16="http://schemas.microsoft.com/office/drawing/2014/main" id="{6A069AF7-8E65-4BBB-BD51-54B0583D1A58}"/>
            </a:ext>
          </a:extLst>
        </xdr:cNvPr>
        <xdr:cNvPicPr/>
      </xdr:nvPicPr>
      <xdr:blipFill>
        <a:blip xmlns:r="http://schemas.openxmlformats.org/officeDocument/2006/relationships" r:embed="rId1"/>
        <a:stretch>
          <a:fillRect/>
        </a:stretch>
      </xdr:blipFill>
      <xdr:spPr>
        <a:xfrm>
          <a:off x="6702563" y="164271"/>
          <a:ext cx="2034595" cy="5843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601435</xdr:colOff>
      <xdr:row>0</xdr:row>
      <xdr:rowOff>138793</xdr:rowOff>
    </xdr:from>
    <xdr:to>
      <xdr:col>11</xdr:col>
      <xdr:colOff>4171</xdr:colOff>
      <xdr:row>3</xdr:row>
      <xdr:rowOff>183606</xdr:rowOff>
    </xdr:to>
    <xdr:pic>
      <xdr:nvPicPr>
        <xdr:cNvPr id="3" name="Picture 2" descr="A picture containing text, light&#10;&#10;Description automatically generated">
          <a:extLst>
            <a:ext uri="{FF2B5EF4-FFF2-40B4-BE49-F238E27FC236}">
              <a16:creationId xmlns:a16="http://schemas.microsoft.com/office/drawing/2014/main" id="{C1F97251-EB1E-4FA0-B94E-B8A3918D28A9}"/>
            </a:ext>
          </a:extLst>
        </xdr:cNvPr>
        <xdr:cNvPicPr/>
      </xdr:nvPicPr>
      <xdr:blipFill>
        <a:blip xmlns:r="http://schemas.openxmlformats.org/officeDocument/2006/relationships" r:embed="rId1"/>
        <a:stretch>
          <a:fillRect/>
        </a:stretch>
      </xdr:blipFill>
      <xdr:spPr>
        <a:xfrm>
          <a:off x="10577285" y="138793"/>
          <a:ext cx="1987186" cy="565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532492</xdr:colOff>
      <xdr:row>1</xdr:row>
      <xdr:rowOff>25401</xdr:rowOff>
    </xdr:from>
    <xdr:to>
      <xdr:col>13</xdr:col>
      <xdr:colOff>1211</xdr:colOff>
      <xdr:row>4</xdr:row>
      <xdr:rowOff>364</xdr:rowOff>
    </xdr:to>
    <xdr:pic>
      <xdr:nvPicPr>
        <xdr:cNvPr id="5" name="Picture 4" descr="A picture containing text, light&#10;&#10;Description automatically generated">
          <a:extLst>
            <a:ext uri="{FF2B5EF4-FFF2-40B4-BE49-F238E27FC236}">
              <a16:creationId xmlns:a16="http://schemas.microsoft.com/office/drawing/2014/main" id="{6584D82B-6673-479D-A92C-4D4E165A6B21}"/>
            </a:ext>
          </a:extLst>
        </xdr:cNvPr>
        <xdr:cNvPicPr/>
      </xdr:nvPicPr>
      <xdr:blipFill>
        <a:blip xmlns:r="http://schemas.openxmlformats.org/officeDocument/2006/relationships" r:embed="rId1"/>
        <a:stretch>
          <a:fillRect/>
        </a:stretch>
      </xdr:blipFill>
      <xdr:spPr>
        <a:xfrm>
          <a:off x="11378292" y="222251"/>
          <a:ext cx="2024594" cy="565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205471</xdr:colOff>
      <xdr:row>0</xdr:row>
      <xdr:rowOff>24365</xdr:rowOff>
    </xdr:from>
    <xdr:to>
      <xdr:col>7</xdr:col>
      <xdr:colOff>4325</xdr:colOff>
      <xdr:row>3</xdr:row>
      <xdr:rowOff>4222</xdr:rowOff>
    </xdr:to>
    <xdr:pic>
      <xdr:nvPicPr>
        <xdr:cNvPr id="2" name="Picture 1" descr="A picture containing text, light&#10;&#10;Description automatically generated">
          <a:extLst>
            <a:ext uri="{FF2B5EF4-FFF2-40B4-BE49-F238E27FC236}">
              <a16:creationId xmlns:a16="http://schemas.microsoft.com/office/drawing/2014/main" id="{08335DE7-D0FD-40BC-B026-8FFCEBAA4139}"/>
            </a:ext>
          </a:extLst>
        </xdr:cNvPr>
        <xdr:cNvPicPr/>
      </xdr:nvPicPr>
      <xdr:blipFill>
        <a:blip xmlns:r="http://schemas.openxmlformats.org/officeDocument/2006/relationships" r:embed="rId1"/>
        <a:stretch>
          <a:fillRect/>
        </a:stretch>
      </xdr:blipFill>
      <xdr:spPr>
        <a:xfrm>
          <a:off x="5856971" y="24365"/>
          <a:ext cx="1796417" cy="49274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874486</xdr:colOff>
      <xdr:row>0</xdr:row>
      <xdr:rowOff>147865</xdr:rowOff>
    </xdr:from>
    <xdr:to>
      <xdr:col>24</xdr:col>
      <xdr:colOff>498780</xdr:colOff>
      <xdr:row>3</xdr:row>
      <xdr:rowOff>185768</xdr:rowOff>
    </xdr:to>
    <xdr:pic>
      <xdr:nvPicPr>
        <xdr:cNvPr id="4" name="Picture 3" descr="A picture containing text, light&#10;&#10;Description automatically generated">
          <a:extLst>
            <a:ext uri="{FF2B5EF4-FFF2-40B4-BE49-F238E27FC236}">
              <a16:creationId xmlns:a16="http://schemas.microsoft.com/office/drawing/2014/main" id="{9C47525D-1E7C-4906-9E8C-DF83C12F5A70}"/>
            </a:ext>
          </a:extLst>
        </xdr:cNvPr>
        <xdr:cNvPicPr/>
      </xdr:nvPicPr>
      <xdr:blipFill>
        <a:blip xmlns:r="http://schemas.openxmlformats.org/officeDocument/2006/relationships" r:embed="rId1"/>
        <a:stretch>
          <a:fillRect/>
        </a:stretch>
      </xdr:blipFill>
      <xdr:spPr>
        <a:xfrm>
          <a:off x="21492936" y="147865"/>
          <a:ext cx="2024594" cy="56812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859065</xdr:colOff>
      <xdr:row>0</xdr:row>
      <xdr:rowOff>141514</xdr:rowOff>
    </xdr:from>
    <xdr:to>
      <xdr:col>23</xdr:col>
      <xdr:colOff>761</xdr:colOff>
      <xdr:row>3</xdr:row>
      <xdr:rowOff>186327</xdr:rowOff>
    </xdr:to>
    <xdr:pic>
      <xdr:nvPicPr>
        <xdr:cNvPr id="3" name="Picture 2" descr="A picture containing text, light&#10;&#10;Description automatically generated">
          <a:extLst>
            <a:ext uri="{FF2B5EF4-FFF2-40B4-BE49-F238E27FC236}">
              <a16:creationId xmlns:a16="http://schemas.microsoft.com/office/drawing/2014/main" id="{F66DADCB-9F34-4216-88BC-BA260C1180D5}"/>
            </a:ext>
          </a:extLst>
        </xdr:cNvPr>
        <xdr:cNvPicPr/>
      </xdr:nvPicPr>
      <xdr:blipFill>
        <a:blip xmlns:r="http://schemas.openxmlformats.org/officeDocument/2006/relationships" r:embed="rId1"/>
        <a:stretch>
          <a:fillRect/>
        </a:stretch>
      </xdr:blipFill>
      <xdr:spPr>
        <a:xfrm>
          <a:off x="19985265" y="141514"/>
          <a:ext cx="2024594" cy="57186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177800</xdr:colOff>
      <xdr:row>0</xdr:row>
      <xdr:rowOff>139700</xdr:rowOff>
    </xdr:from>
    <xdr:to>
      <xdr:col>6</xdr:col>
      <xdr:colOff>1084794</xdr:colOff>
      <xdr:row>3</xdr:row>
      <xdr:rowOff>183606</xdr:rowOff>
    </xdr:to>
    <xdr:pic>
      <xdr:nvPicPr>
        <xdr:cNvPr id="3" name="Picture 2" descr="A picture containing text, light&#10;&#10;Description automatically generated">
          <a:extLst>
            <a:ext uri="{FF2B5EF4-FFF2-40B4-BE49-F238E27FC236}">
              <a16:creationId xmlns:a16="http://schemas.microsoft.com/office/drawing/2014/main" id="{21200953-5CF3-4D15-9C1E-DAE8A266A253}"/>
            </a:ext>
          </a:extLst>
        </xdr:cNvPr>
        <xdr:cNvPicPr/>
      </xdr:nvPicPr>
      <xdr:blipFill>
        <a:blip xmlns:r="http://schemas.openxmlformats.org/officeDocument/2006/relationships" r:embed="rId1"/>
        <a:stretch>
          <a:fillRect/>
        </a:stretch>
      </xdr:blipFill>
      <xdr:spPr>
        <a:xfrm>
          <a:off x="7804150" y="139700"/>
          <a:ext cx="2024594" cy="5709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0</xdr:colOff>
      <xdr:row>1</xdr:row>
      <xdr:rowOff>6350</xdr:rowOff>
    </xdr:from>
    <xdr:to>
      <xdr:col>7</xdr:col>
      <xdr:colOff>240244</xdr:colOff>
      <xdr:row>3</xdr:row>
      <xdr:rowOff>183606</xdr:rowOff>
    </xdr:to>
    <xdr:pic>
      <xdr:nvPicPr>
        <xdr:cNvPr id="3" name="Picture 2" descr="A picture containing text, light&#10;&#10;Description automatically generated">
          <a:extLst>
            <a:ext uri="{FF2B5EF4-FFF2-40B4-BE49-F238E27FC236}">
              <a16:creationId xmlns:a16="http://schemas.microsoft.com/office/drawing/2014/main" id="{522800D9-36C1-49F8-BE1F-7F075A0A72C0}"/>
            </a:ext>
          </a:extLst>
        </xdr:cNvPr>
        <xdr:cNvPicPr/>
      </xdr:nvPicPr>
      <xdr:blipFill>
        <a:blip xmlns:r="http://schemas.openxmlformats.org/officeDocument/2006/relationships" r:embed="rId1"/>
        <a:stretch>
          <a:fillRect/>
        </a:stretch>
      </xdr:blipFill>
      <xdr:spPr>
        <a:xfrm>
          <a:off x="5962650" y="184150"/>
          <a:ext cx="2024594" cy="5709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373594</xdr:colOff>
      <xdr:row>3</xdr:row>
      <xdr:rowOff>177256</xdr:rowOff>
    </xdr:to>
    <xdr:pic>
      <xdr:nvPicPr>
        <xdr:cNvPr id="3" name="Picture 2" descr="A picture containing text, light&#10;&#10;Description automatically generated">
          <a:extLst>
            <a:ext uri="{FF2B5EF4-FFF2-40B4-BE49-F238E27FC236}">
              <a16:creationId xmlns:a16="http://schemas.microsoft.com/office/drawing/2014/main" id="{6BAFB8E8-056F-4BFF-8DB6-3870B6F511D1}"/>
            </a:ext>
          </a:extLst>
        </xdr:cNvPr>
        <xdr:cNvPicPr/>
      </xdr:nvPicPr>
      <xdr:blipFill>
        <a:blip xmlns:r="http://schemas.openxmlformats.org/officeDocument/2006/relationships" r:embed="rId1"/>
        <a:stretch>
          <a:fillRect/>
        </a:stretch>
      </xdr:blipFill>
      <xdr:spPr>
        <a:xfrm>
          <a:off x="4476750" y="196850"/>
          <a:ext cx="2024594" cy="5709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242957</xdr:colOff>
      <xdr:row>0</xdr:row>
      <xdr:rowOff>182218</xdr:rowOff>
    </xdr:from>
    <xdr:to>
      <xdr:col>6</xdr:col>
      <xdr:colOff>510671</xdr:colOff>
      <xdr:row>4</xdr:row>
      <xdr:rowOff>94</xdr:rowOff>
    </xdr:to>
    <xdr:pic>
      <xdr:nvPicPr>
        <xdr:cNvPr id="3" name="Picture 2" descr="A picture containing text, light&#10;&#10;Description automatically generated">
          <a:extLst>
            <a:ext uri="{FF2B5EF4-FFF2-40B4-BE49-F238E27FC236}">
              <a16:creationId xmlns:a16="http://schemas.microsoft.com/office/drawing/2014/main" id="{D610E991-54E4-4040-A456-BB5966D18571}"/>
            </a:ext>
          </a:extLst>
        </xdr:cNvPr>
        <xdr:cNvPicPr/>
      </xdr:nvPicPr>
      <xdr:blipFill>
        <a:blip xmlns:r="http://schemas.openxmlformats.org/officeDocument/2006/relationships" r:embed="rId1"/>
        <a:stretch>
          <a:fillRect/>
        </a:stretch>
      </xdr:blipFill>
      <xdr:spPr>
        <a:xfrm>
          <a:off x="5190435" y="182218"/>
          <a:ext cx="2024594" cy="5709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1562100</xdr:colOff>
      <xdr:row>0</xdr:row>
      <xdr:rowOff>63500</xdr:rowOff>
    </xdr:from>
    <xdr:to>
      <xdr:col>7</xdr:col>
      <xdr:colOff>1713444</xdr:colOff>
      <xdr:row>3</xdr:row>
      <xdr:rowOff>113756</xdr:rowOff>
    </xdr:to>
    <xdr:pic>
      <xdr:nvPicPr>
        <xdr:cNvPr id="3" name="Picture 2" descr="A picture containing text, light&#10;&#10;Description automatically generated">
          <a:extLst>
            <a:ext uri="{FF2B5EF4-FFF2-40B4-BE49-F238E27FC236}">
              <a16:creationId xmlns:a16="http://schemas.microsoft.com/office/drawing/2014/main" id="{7B995D63-7E12-4E9D-9A0D-DE9480389C19}"/>
            </a:ext>
          </a:extLst>
        </xdr:cNvPr>
        <xdr:cNvPicPr/>
      </xdr:nvPicPr>
      <xdr:blipFill>
        <a:blip xmlns:r="http://schemas.openxmlformats.org/officeDocument/2006/relationships" r:embed="rId1"/>
        <a:stretch>
          <a:fillRect/>
        </a:stretch>
      </xdr:blipFill>
      <xdr:spPr>
        <a:xfrm>
          <a:off x="9899650" y="63500"/>
          <a:ext cx="2024594" cy="570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2219325</xdr:colOff>
      <xdr:row>1</xdr:row>
      <xdr:rowOff>76200</xdr:rowOff>
    </xdr:from>
    <xdr:to>
      <xdr:col>7</xdr:col>
      <xdr:colOff>4305300</xdr:colOff>
      <xdr:row>3</xdr:row>
      <xdr:rowOff>104775</xdr:rowOff>
    </xdr:to>
    <xdr:pic>
      <xdr:nvPicPr>
        <xdr:cNvPr id="32909" name="Picture 1" descr="100856 - Logotest">
          <a:extLst>
            <a:ext uri="{FF2B5EF4-FFF2-40B4-BE49-F238E27FC236}">
              <a16:creationId xmlns:a16="http://schemas.microsoft.com/office/drawing/2014/main" id="{00000000-0008-0000-0300-00008D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525" y="76200"/>
          <a:ext cx="20859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12700</xdr:colOff>
      <xdr:row>0</xdr:row>
      <xdr:rowOff>190500</xdr:rowOff>
    </xdr:from>
    <xdr:to>
      <xdr:col>9</xdr:col>
      <xdr:colOff>311785</xdr:colOff>
      <xdr:row>3</xdr:row>
      <xdr:rowOff>177165</xdr:rowOff>
    </xdr:to>
    <xdr:pic>
      <xdr:nvPicPr>
        <xdr:cNvPr id="4" name="Picture 3" descr="A picture containing text, light&#10;&#10;Description automatically generated">
          <a:extLst>
            <a:ext uri="{FF2B5EF4-FFF2-40B4-BE49-F238E27FC236}">
              <a16:creationId xmlns:a16="http://schemas.microsoft.com/office/drawing/2014/main" id="{200BCD61-3C34-41BE-97A8-7745C93DF972}"/>
            </a:ext>
          </a:extLst>
        </xdr:cNvPr>
        <xdr:cNvPicPr/>
      </xdr:nvPicPr>
      <xdr:blipFill>
        <a:blip xmlns:r="http://schemas.openxmlformats.org/officeDocument/2006/relationships" r:embed="rId2"/>
        <a:stretch>
          <a:fillRect/>
        </a:stretch>
      </xdr:blipFill>
      <xdr:spPr>
        <a:xfrm>
          <a:off x="6438900" y="190500"/>
          <a:ext cx="2037080" cy="57912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843429</xdr:colOff>
      <xdr:row>0</xdr:row>
      <xdr:rowOff>140821</xdr:rowOff>
    </xdr:from>
    <xdr:to>
      <xdr:col>11</xdr:col>
      <xdr:colOff>998</xdr:colOff>
      <xdr:row>3</xdr:row>
      <xdr:rowOff>190330</xdr:rowOff>
    </xdr:to>
    <xdr:pic>
      <xdr:nvPicPr>
        <xdr:cNvPr id="3" name="Picture 2" descr="A picture containing text, light&#10;&#10;Description automatically generated">
          <a:extLst>
            <a:ext uri="{FF2B5EF4-FFF2-40B4-BE49-F238E27FC236}">
              <a16:creationId xmlns:a16="http://schemas.microsoft.com/office/drawing/2014/main" id="{5EBE61F8-DC00-4699-9812-EB70508B2223}"/>
            </a:ext>
          </a:extLst>
        </xdr:cNvPr>
        <xdr:cNvPicPr/>
      </xdr:nvPicPr>
      <xdr:blipFill>
        <a:blip xmlns:r="http://schemas.openxmlformats.org/officeDocument/2006/relationships" r:embed="rId1"/>
        <a:stretch>
          <a:fillRect/>
        </a:stretch>
      </xdr:blipFill>
      <xdr:spPr>
        <a:xfrm>
          <a:off x="11354547" y="140821"/>
          <a:ext cx="2026088" cy="564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129240</xdr:colOff>
      <xdr:row>1</xdr:row>
      <xdr:rowOff>0</xdr:rowOff>
    </xdr:from>
    <xdr:to>
      <xdr:col>7</xdr:col>
      <xdr:colOff>3397</xdr:colOff>
      <xdr:row>4</xdr:row>
      <xdr:rowOff>2764</xdr:rowOff>
    </xdr:to>
    <xdr:pic>
      <xdr:nvPicPr>
        <xdr:cNvPr id="3" name="Picture 2" descr="A picture containing text, light&#10;&#10;Description automatically generated">
          <a:extLst>
            <a:ext uri="{FF2B5EF4-FFF2-40B4-BE49-F238E27FC236}">
              <a16:creationId xmlns:a16="http://schemas.microsoft.com/office/drawing/2014/main" id="{A8702EE3-34EF-4D67-A98E-FAF0CCC83043}"/>
            </a:ext>
          </a:extLst>
        </xdr:cNvPr>
        <xdr:cNvPicPr/>
      </xdr:nvPicPr>
      <xdr:blipFill>
        <a:blip xmlns:r="http://schemas.openxmlformats.org/officeDocument/2006/relationships" r:embed="rId1"/>
        <a:stretch>
          <a:fillRect/>
        </a:stretch>
      </xdr:blipFill>
      <xdr:spPr>
        <a:xfrm>
          <a:off x="6219718" y="198783"/>
          <a:ext cx="2055244" cy="5991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562160</xdr:colOff>
      <xdr:row>0</xdr:row>
      <xdr:rowOff>183402</xdr:rowOff>
    </xdr:from>
    <xdr:to>
      <xdr:col>7</xdr:col>
      <xdr:colOff>703765</xdr:colOff>
      <xdr:row>3</xdr:row>
      <xdr:rowOff>182431</xdr:rowOff>
    </xdr:to>
    <xdr:pic>
      <xdr:nvPicPr>
        <xdr:cNvPr id="2" name="Picture 1" descr="A picture containing text, light&#10;&#10;Description automatically generated">
          <a:extLst>
            <a:ext uri="{FF2B5EF4-FFF2-40B4-BE49-F238E27FC236}">
              <a16:creationId xmlns:a16="http://schemas.microsoft.com/office/drawing/2014/main" id="{4F73157F-36AA-4ECA-BB30-875C6034448F}"/>
            </a:ext>
          </a:extLst>
        </xdr:cNvPr>
        <xdr:cNvPicPr/>
      </xdr:nvPicPr>
      <xdr:blipFill>
        <a:blip xmlns:r="http://schemas.openxmlformats.org/officeDocument/2006/relationships" r:embed="rId1"/>
        <a:stretch>
          <a:fillRect/>
        </a:stretch>
      </xdr:blipFill>
      <xdr:spPr>
        <a:xfrm>
          <a:off x="7159810" y="183402"/>
          <a:ext cx="2052955" cy="5895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358263</xdr:colOff>
      <xdr:row>0</xdr:row>
      <xdr:rowOff>187739</xdr:rowOff>
    </xdr:from>
    <xdr:to>
      <xdr:col>6</xdr:col>
      <xdr:colOff>597546</xdr:colOff>
      <xdr:row>4</xdr:row>
      <xdr:rowOff>1497</xdr:rowOff>
    </xdr:to>
    <xdr:pic>
      <xdr:nvPicPr>
        <xdr:cNvPr id="3" name="Picture 2" descr="A picture containing text, light&#10;&#10;Description automatically generated">
          <a:extLst>
            <a:ext uri="{FF2B5EF4-FFF2-40B4-BE49-F238E27FC236}">
              <a16:creationId xmlns:a16="http://schemas.microsoft.com/office/drawing/2014/main" id="{415FADB0-CCFF-41C8-989C-A74EA194DB9E}"/>
            </a:ext>
          </a:extLst>
        </xdr:cNvPr>
        <xdr:cNvPicPr/>
      </xdr:nvPicPr>
      <xdr:blipFill>
        <a:blip xmlns:r="http://schemas.openxmlformats.org/officeDocument/2006/relationships" r:embed="rId1"/>
        <a:stretch>
          <a:fillRect/>
        </a:stretch>
      </xdr:blipFill>
      <xdr:spPr>
        <a:xfrm>
          <a:off x="6288611" y="187739"/>
          <a:ext cx="2047376" cy="600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336176</xdr:colOff>
      <xdr:row>0</xdr:row>
      <xdr:rowOff>127000</xdr:rowOff>
    </xdr:from>
    <xdr:to>
      <xdr:col>7</xdr:col>
      <xdr:colOff>711984</xdr:colOff>
      <xdr:row>3</xdr:row>
      <xdr:rowOff>131258</xdr:rowOff>
    </xdr:to>
    <xdr:pic>
      <xdr:nvPicPr>
        <xdr:cNvPr id="2" name="Picture 1" descr="A picture containing text, light&#10;&#10;Description automatically generated">
          <a:extLst>
            <a:ext uri="{FF2B5EF4-FFF2-40B4-BE49-F238E27FC236}">
              <a16:creationId xmlns:a16="http://schemas.microsoft.com/office/drawing/2014/main" id="{64E03557-B089-45F3-A8A1-AAA00AFA3520}"/>
            </a:ext>
          </a:extLst>
        </xdr:cNvPr>
        <xdr:cNvPicPr/>
      </xdr:nvPicPr>
      <xdr:blipFill>
        <a:blip xmlns:r="http://schemas.openxmlformats.org/officeDocument/2006/relationships" r:embed="rId1"/>
        <a:stretch>
          <a:fillRect/>
        </a:stretch>
      </xdr:blipFill>
      <xdr:spPr>
        <a:xfrm>
          <a:off x="6267076" y="127000"/>
          <a:ext cx="2033158" cy="5948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219529</xdr:colOff>
      <xdr:row>1</xdr:row>
      <xdr:rowOff>908</xdr:rowOff>
    </xdr:from>
    <xdr:to>
      <xdr:col>7</xdr:col>
      <xdr:colOff>705</xdr:colOff>
      <xdr:row>3</xdr:row>
      <xdr:rowOff>186008</xdr:rowOff>
    </xdr:to>
    <xdr:pic>
      <xdr:nvPicPr>
        <xdr:cNvPr id="3" name="Picture 2" descr="A picture containing text, light&#10;&#10;Description automatically generated">
          <a:extLst>
            <a:ext uri="{FF2B5EF4-FFF2-40B4-BE49-F238E27FC236}">
              <a16:creationId xmlns:a16="http://schemas.microsoft.com/office/drawing/2014/main" id="{62A5DB94-200F-43AC-956E-E39919B98468}"/>
            </a:ext>
          </a:extLst>
        </xdr:cNvPr>
        <xdr:cNvPicPr/>
      </xdr:nvPicPr>
      <xdr:blipFill>
        <a:blip xmlns:r="http://schemas.openxmlformats.org/officeDocument/2006/relationships" r:embed="rId1"/>
        <a:stretch>
          <a:fillRect/>
        </a:stretch>
      </xdr:blipFill>
      <xdr:spPr>
        <a:xfrm>
          <a:off x="6906079" y="197758"/>
          <a:ext cx="2029076" cy="578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31750</xdr:colOff>
      <xdr:row>1</xdr:row>
      <xdr:rowOff>0</xdr:rowOff>
    </xdr:from>
    <xdr:to>
      <xdr:col>7</xdr:col>
      <xdr:colOff>278344</xdr:colOff>
      <xdr:row>3</xdr:row>
      <xdr:rowOff>177256</xdr:rowOff>
    </xdr:to>
    <xdr:pic>
      <xdr:nvPicPr>
        <xdr:cNvPr id="3" name="Picture 2" descr="A picture containing text, light&#10;&#10;Description automatically generated">
          <a:extLst>
            <a:ext uri="{FF2B5EF4-FFF2-40B4-BE49-F238E27FC236}">
              <a16:creationId xmlns:a16="http://schemas.microsoft.com/office/drawing/2014/main" id="{EF39FA5E-37A8-48AB-8ABD-7E994A87032B}"/>
            </a:ext>
          </a:extLst>
        </xdr:cNvPr>
        <xdr:cNvPicPr/>
      </xdr:nvPicPr>
      <xdr:blipFill>
        <a:blip xmlns:r="http://schemas.openxmlformats.org/officeDocument/2006/relationships" r:embed="rId1"/>
        <a:stretch>
          <a:fillRect/>
        </a:stretch>
      </xdr:blipFill>
      <xdr:spPr>
        <a:xfrm>
          <a:off x="5207000" y="158750"/>
          <a:ext cx="2024594" cy="5709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440765</xdr:colOff>
      <xdr:row>1</xdr:row>
      <xdr:rowOff>156882</xdr:rowOff>
    </xdr:from>
    <xdr:to>
      <xdr:col>7</xdr:col>
      <xdr:colOff>77386</xdr:colOff>
      <xdr:row>4</xdr:row>
      <xdr:rowOff>182486</xdr:rowOff>
    </xdr:to>
    <xdr:pic>
      <xdr:nvPicPr>
        <xdr:cNvPr id="3" name="Picture 2" descr="A picture containing text, light&#10;&#10;Description automatically generated">
          <a:extLst>
            <a:ext uri="{FF2B5EF4-FFF2-40B4-BE49-F238E27FC236}">
              <a16:creationId xmlns:a16="http://schemas.microsoft.com/office/drawing/2014/main" id="{24B05AB9-39BC-4C30-9602-35CC0166ED6B}"/>
            </a:ext>
          </a:extLst>
        </xdr:cNvPr>
        <xdr:cNvPicPr/>
      </xdr:nvPicPr>
      <xdr:blipFill>
        <a:blip xmlns:r="http://schemas.openxmlformats.org/officeDocument/2006/relationships" r:embed="rId1"/>
        <a:stretch>
          <a:fillRect/>
        </a:stretch>
      </xdr:blipFill>
      <xdr:spPr>
        <a:xfrm>
          <a:off x="5924177" y="313764"/>
          <a:ext cx="2024594" cy="5709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EDFEC-5207-4EEA-8B9F-F189275C7FB0}">
  <sheetPr>
    <pageSetUpPr fitToPage="1"/>
  </sheetPr>
  <dimension ref="B2:D21"/>
  <sheetViews>
    <sheetView tabSelected="1" zoomScaleNormal="100" workbookViewId="0">
      <selection sqref="A1:XFD1048576"/>
    </sheetView>
  </sheetViews>
  <sheetFormatPr defaultColWidth="8.81640625" defaultRowHeight="12.5"/>
  <cols>
    <col min="1" max="1" width="3.7265625" customWidth="1"/>
    <col min="2" max="2" width="16.81640625" bestFit="1" customWidth="1"/>
    <col min="3" max="3" width="60.26953125" bestFit="1" customWidth="1"/>
    <col min="4" max="4" width="25.81640625" customWidth="1"/>
    <col min="5" max="6" width="8.7265625" customWidth="1"/>
  </cols>
  <sheetData>
    <row r="2" spans="2:4" ht="18">
      <c r="B2" s="11" t="s">
        <v>0</v>
      </c>
    </row>
    <row r="4" spans="2:4">
      <c r="B4" s="39" t="s">
        <v>1</v>
      </c>
      <c r="C4" s="12" t="s">
        <v>2</v>
      </c>
      <c r="D4" s="39" t="s">
        <v>3</v>
      </c>
    </row>
    <row r="5" spans="2:4">
      <c r="B5" s="40">
        <v>1</v>
      </c>
      <c r="C5" s="41" t="s">
        <v>4</v>
      </c>
      <c r="D5" s="40" t="s">
        <v>5</v>
      </c>
    </row>
    <row r="6" spans="2:4">
      <c r="B6" s="40">
        <v>3</v>
      </c>
      <c r="C6" s="41" t="s">
        <v>6</v>
      </c>
      <c r="D6" s="40"/>
    </row>
    <row r="7" spans="2:4" ht="25">
      <c r="B7" s="197">
        <v>4</v>
      </c>
      <c r="C7" s="472" t="s">
        <v>7</v>
      </c>
      <c r="D7" s="1036" t="s">
        <v>8</v>
      </c>
    </row>
    <row r="8" spans="2:4">
      <c r="B8" s="40">
        <v>5</v>
      </c>
      <c r="C8" s="41" t="s">
        <v>9</v>
      </c>
      <c r="D8" s="40" t="s">
        <v>10</v>
      </c>
    </row>
    <row r="9" spans="2:4">
      <c r="B9" s="40">
        <v>6</v>
      </c>
      <c r="C9" s="41" t="s">
        <v>11</v>
      </c>
      <c r="D9" s="40" t="s">
        <v>10</v>
      </c>
    </row>
    <row r="10" spans="2:4">
      <c r="B10" s="40" t="s">
        <v>12</v>
      </c>
      <c r="C10" s="41" t="s">
        <v>13</v>
      </c>
      <c r="D10" s="40"/>
    </row>
    <row r="11" spans="2:4">
      <c r="B11" s="40">
        <v>7</v>
      </c>
      <c r="C11" s="41" t="s">
        <v>14</v>
      </c>
      <c r="D11" s="40" t="s">
        <v>10</v>
      </c>
    </row>
    <row r="12" spans="2:4">
      <c r="B12" s="40">
        <v>8</v>
      </c>
      <c r="C12" s="41" t="s">
        <v>15</v>
      </c>
      <c r="D12" s="40"/>
    </row>
    <row r="13" spans="2:4">
      <c r="B13" s="40">
        <v>11</v>
      </c>
      <c r="C13" s="41" t="s">
        <v>16</v>
      </c>
      <c r="D13" s="40" t="s">
        <v>10</v>
      </c>
    </row>
    <row r="14" spans="2:4" ht="23.5" customHeight="1">
      <c r="B14" s="197" t="s">
        <v>17</v>
      </c>
      <c r="C14" s="472" t="s">
        <v>18</v>
      </c>
      <c r="D14" s="1036" t="s">
        <v>19</v>
      </c>
    </row>
    <row r="15" spans="2:4">
      <c r="B15" s="40">
        <v>21</v>
      </c>
      <c r="C15" s="41" t="s">
        <v>20</v>
      </c>
      <c r="D15" s="40" t="s">
        <v>10</v>
      </c>
    </row>
    <row r="16" spans="2:4">
      <c r="B16" s="40" t="s">
        <v>21</v>
      </c>
      <c r="C16" s="41" t="s">
        <v>22</v>
      </c>
      <c r="D16" s="40"/>
    </row>
    <row r="17" spans="2:4">
      <c r="B17" s="40" t="s">
        <v>23</v>
      </c>
      <c r="C17" s="41" t="s">
        <v>24</v>
      </c>
      <c r="D17" s="40"/>
    </row>
    <row r="18" spans="2:4">
      <c r="B18" s="40">
        <v>29</v>
      </c>
      <c r="C18" s="41" t="s">
        <v>25</v>
      </c>
      <c r="D18" s="40" t="s">
        <v>5</v>
      </c>
    </row>
    <row r="19" spans="2:4">
      <c r="B19" s="40">
        <v>30</v>
      </c>
      <c r="C19" s="41" t="s">
        <v>26</v>
      </c>
      <c r="D19" s="40" t="s">
        <v>5</v>
      </c>
    </row>
    <row r="20" spans="2:4">
      <c r="B20" s="40">
        <v>31</v>
      </c>
      <c r="C20" s="41" t="s">
        <v>27</v>
      </c>
      <c r="D20" s="40" t="s">
        <v>5</v>
      </c>
    </row>
    <row r="21" spans="2:4">
      <c r="B21" s="40" t="s">
        <v>28</v>
      </c>
      <c r="C21" s="1048" t="s">
        <v>13</v>
      </c>
      <c r="D21" s="40"/>
    </row>
  </sheetData>
  <pageMargins left="0.74803149606299213" right="0.74803149606299213" top="0.98425196850393704" bottom="0.98425196850393704" header="0.51181102362204722" footer="0.51181102362204722"/>
  <pageSetup paperSize="11" scale="85" orientation="landscape" r:id="rId1"/>
  <headerFooter>
    <oddFooter>&amp;RRegulatory Accounts - M tables 2010-11 v1.2&amp;L&amp;1#&amp;"Arial"&amp;11&amp;K000000SW Internal Commercial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G46"/>
  <sheetViews>
    <sheetView zoomScaleNormal="100" workbookViewId="0">
      <selection sqref="A1:XFD1048576"/>
    </sheetView>
  </sheetViews>
  <sheetFormatPr defaultColWidth="8.81640625" defaultRowHeight="12.5"/>
  <cols>
    <col min="1" max="1" width="8" style="9" customWidth="1"/>
    <col min="2" max="2" width="64.1796875" style="9" bestFit="1" customWidth="1"/>
    <col min="3" max="3" width="6.81640625" style="9" customWidth="1"/>
    <col min="4" max="4" width="8.7265625" style="9" customWidth="1"/>
    <col min="5" max="5" width="6.453125" style="9" customWidth="1"/>
    <col min="6" max="6" width="9.7265625" style="9" customWidth="1"/>
    <col min="7" max="7" width="9.26953125" style="9" bestFit="1" customWidth="1"/>
    <col min="8" max="13" width="8.81640625" style="9" customWidth="1"/>
    <col min="14" max="16384" width="8.81640625" style="9"/>
  </cols>
  <sheetData>
    <row r="1" spans="1:7" ht="13">
      <c r="A1" s="65"/>
      <c r="B1" s="76"/>
    </row>
    <row r="2" spans="1:7">
      <c r="A2" s="65"/>
    </row>
    <row r="3" spans="1:7" ht="15.5">
      <c r="A3" s="64" t="s">
        <v>29</v>
      </c>
    </row>
    <row r="4" spans="1:7" ht="15.5">
      <c r="A4" s="64" t="s">
        <v>433</v>
      </c>
    </row>
    <row r="5" spans="1:7" ht="15.5">
      <c r="A5" s="64" t="s">
        <v>450</v>
      </c>
    </row>
    <row r="6" spans="1:7" ht="13" thickBot="1"/>
    <row r="7" spans="1:7" ht="13">
      <c r="A7" s="1240" t="s">
        <v>31</v>
      </c>
      <c r="B7" s="1242" t="s">
        <v>32</v>
      </c>
      <c r="C7" s="1244" t="s">
        <v>33</v>
      </c>
      <c r="D7" s="1246" t="s">
        <v>165</v>
      </c>
      <c r="F7" s="724" t="str">
        <f>reportminus1</f>
        <v>2021-22</v>
      </c>
      <c r="G7" s="693" t="str">
        <f>reportyear</f>
        <v>2022-23</v>
      </c>
    </row>
    <row r="8" spans="1:7" ht="13.5" thickBot="1">
      <c r="A8" s="1241"/>
      <c r="B8" s="1243"/>
      <c r="C8" s="1245"/>
      <c r="D8" s="1247"/>
      <c r="F8" s="413" t="s">
        <v>36</v>
      </c>
      <c r="G8" s="414" t="s">
        <v>36</v>
      </c>
    </row>
    <row r="9" spans="1:7" ht="13" thickBot="1"/>
    <row r="10" spans="1:7">
      <c r="A10" s="895" t="s">
        <v>451</v>
      </c>
      <c r="B10" s="773" t="s">
        <v>76</v>
      </c>
      <c r="C10" s="692" t="s">
        <v>39</v>
      </c>
      <c r="D10" s="468" t="s">
        <v>54</v>
      </c>
      <c r="F10" s="763">
        <f>'M1'!F25</f>
        <v>415.45199999999988</v>
      </c>
      <c r="G10" s="764">
        <f>'M1'!G25</f>
        <v>430.74329456999999</v>
      </c>
    </row>
    <row r="11" spans="1:7">
      <c r="A11" s="731" t="s">
        <v>452</v>
      </c>
      <c r="B11" s="41" t="str">
        <f>'M1'!B19</f>
        <v>Responsive repair and refurbishment</v>
      </c>
      <c r="C11" s="60" t="s">
        <v>39</v>
      </c>
      <c r="D11" s="410" t="s">
        <v>54</v>
      </c>
      <c r="F11" s="765">
        <f>-'M1'!F19</f>
        <v>151.89400000000001</v>
      </c>
      <c r="G11" s="766">
        <f>-'M1'!G19</f>
        <v>192.435</v>
      </c>
    </row>
    <row r="12" spans="1:7">
      <c r="A12" s="896" t="s">
        <v>453</v>
      </c>
      <c r="B12" s="1037" t="str">
        <f>'M1'!B20</f>
        <v>Developer contributions</v>
      </c>
      <c r="C12" s="684" t="s">
        <v>39</v>
      </c>
      <c r="D12" s="685" t="s">
        <v>54</v>
      </c>
      <c r="F12" s="765">
        <f>-'M1'!F20</f>
        <v>24.562000000000001</v>
      </c>
      <c r="G12" s="766">
        <f>-'M1'!G20</f>
        <v>32.674999999999997</v>
      </c>
    </row>
    <row r="13" spans="1:7" ht="13.5" thickBot="1">
      <c r="A13" s="733" t="s">
        <v>454</v>
      </c>
      <c r="B13" s="757" t="s">
        <v>437</v>
      </c>
      <c r="C13" s="382" t="s">
        <v>39</v>
      </c>
      <c r="D13" s="404" t="s">
        <v>54</v>
      </c>
      <c r="F13" s="767">
        <f>SUM(F10:F12)</f>
        <v>591.9079999999999</v>
      </c>
      <c r="G13" s="768">
        <f>SUM(G10:G12)</f>
        <v>655.85329456999989</v>
      </c>
    </row>
    <row r="14" spans="1:7" ht="13" thickBot="1">
      <c r="A14" s="10"/>
      <c r="F14" s="762"/>
      <c r="G14" s="762"/>
    </row>
    <row r="15" spans="1:7">
      <c r="A15" s="895" t="s">
        <v>455</v>
      </c>
      <c r="B15" s="773" t="s">
        <v>72</v>
      </c>
      <c r="C15" s="692" t="s">
        <v>39</v>
      </c>
      <c r="D15" s="468" t="s">
        <v>54</v>
      </c>
      <c r="F15" s="763">
        <f>'M1'!F23</f>
        <v>-14.629</v>
      </c>
      <c r="G15" s="764">
        <f>'M1'!G23</f>
        <v>0</v>
      </c>
    </row>
    <row r="16" spans="1:7">
      <c r="A16" s="731" t="s">
        <v>456</v>
      </c>
      <c r="B16" s="41" t="s">
        <v>395</v>
      </c>
      <c r="C16" s="60" t="s">
        <v>39</v>
      </c>
      <c r="D16" s="410" t="s">
        <v>54</v>
      </c>
      <c r="F16" s="765">
        <f>'M6'!F22</f>
        <v>8.0000000000000002E-3</v>
      </c>
      <c r="G16" s="766">
        <f>'M6'!G22</f>
        <v>4.3129999999999997</v>
      </c>
    </row>
    <row r="17" spans="1:7" ht="13" thickBot="1">
      <c r="A17" s="733" t="s">
        <v>457</v>
      </c>
      <c r="B17" s="734" t="s">
        <v>397</v>
      </c>
      <c r="C17" s="382" t="s">
        <v>39</v>
      </c>
      <c r="D17" s="404" t="s">
        <v>54</v>
      </c>
      <c r="F17" s="774">
        <f>'M6'!F23</f>
        <v>-142.21600000000001</v>
      </c>
      <c r="G17" s="775">
        <f>'M6'!G23</f>
        <v>-140.56239091</v>
      </c>
    </row>
    <row r="18" spans="1:7" ht="13" thickBot="1">
      <c r="A18" s="10"/>
      <c r="F18" s="762"/>
      <c r="G18" s="762"/>
    </row>
    <row r="19" spans="1:7">
      <c r="A19" s="897" t="s">
        <v>458</v>
      </c>
      <c r="B19" s="930" t="s">
        <v>64</v>
      </c>
      <c r="C19" s="692" t="s">
        <v>39</v>
      </c>
      <c r="D19" s="468" t="s">
        <v>54</v>
      </c>
      <c r="F19" s="763">
        <f>-F11</f>
        <v>-151.89400000000001</v>
      </c>
      <c r="G19" s="764">
        <f>-G11</f>
        <v>-192.435</v>
      </c>
    </row>
    <row r="20" spans="1:7">
      <c r="A20" s="731" t="s">
        <v>459</v>
      </c>
      <c r="B20" s="41" t="s">
        <v>460</v>
      </c>
      <c r="C20" s="928" t="s">
        <v>39</v>
      </c>
      <c r="D20" s="929" t="s">
        <v>40</v>
      </c>
      <c r="F20" s="418">
        <v>-94.691999999999993</v>
      </c>
      <c r="G20" s="426">
        <v>-123.11199999999999</v>
      </c>
    </row>
    <row r="21" spans="1:7" ht="13" thickBot="1">
      <c r="A21" s="733" t="s">
        <v>461</v>
      </c>
      <c r="B21" s="734" t="s">
        <v>462</v>
      </c>
      <c r="C21" s="382" t="s">
        <v>39</v>
      </c>
      <c r="D21" s="404" t="s">
        <v>54</v>
      </c>
      <c r="F21" s="774">
        <f>'M6'!F33</f>
        <v>-217.50899999999999</v>
      </c>
      <c r="G21" s="775">
        <f>'M6'!G33</f>
        <v>-281.608</v>
      </c>
    </row>
    <row r="22" spans="1:7" ht="13" thickBot="1">
      <c r="A22" s="10"/>
      <c r="F22" s="762"/>
      <c r="G22" s="762"/>
    </row>
    <row r="23" spans="1:7" ht="13.5" thickBot="1">
      <c r="A23" s="441" t="s">
        <v>463</v>
      </c>
      <c r="B23" s="759" t="s">
        <v>439</v>
      </c>
      <c r="C23" s="743" t="s">
        <v>39</v>
      </c>
      <c r="D23" s="744" t="s">
        <v>54</v>
      </c>
      <c r="F23" s="771">
        <f>SUM(F13,F19:F21)</f>
        <v>127.8129999999999</v>
      </c>
      <c r="G23" s="772">
        <f>SUM(G13,G19:G21)</f>
        <v>58.69829456999986</v>
      </c>
    </row>
    <row r="24" spans="1:7" ht="13" thickBot="1">
      <c r="A24" s="10"/>
      <c r="F24" s="762"/>
      <c r="G24" s="762"/>
    </row>
    <row r="25" spans="1:7">
      <c r="A25" s="895" t="s">
        <v>464</v>
      </c>
      <c r="B25" s="773" t="s">
        <v>440</v>
      </c>
      <c r="C25" s="692" t="s">
        <v>39</v>
      </c>
      <c r="D25" s="468" t="s">
        <v>54</v>
      </c>
      <c r="F25" s="763">
        <f>+'M5'!F15+'M5'!F16</f>
        <v>515.89599999999996</v>
      </c>
      <c r="G25" s="764">
        <f>+'M5'!G15+'M5'!G16</f>
        <v>390.25900000000001</v>
      </c>
    </row>
    <row r="26" spans="1:7">
      <c r="A26" s="731" t="s">
        <v>465</v>
      </c>
      <c r="B26" s="41" t="s">
        <v>312</v>
      </c>
      <c r="C26" s="60" t="s">
        <v>39</v>
      </c>
      <c r="D26" s="410" t="s">
        <v>54</v>
      </c>
      <c r="F26" s="765">
        <f>-'M5'!F41</f>
        <v>-4383.5870000000004</v>
      </c>
      <c r="G26" s="766">
        <f>-'M5'!G41</f>
        <v>-4508.7359999999999</v>
      </c>
    </row>
    <row r="27" spans="1:7">
      <c r="A27" s="731" t="s">
        <v>466</v>
      </c>
      <c r="B27" s="41" t="s">
        <v>467</v>
      </c>
      <c r="C27" s="60" t="s">
        <v>39</v>
      </c>
      <c r="D27" s="410" t="s">
        <v>54</v>
      </c>
      <c r="F27" s="765">
        <f>+'M5'!F21+'M5'!F29</f>
        <v>0</v>
      </c>
      <c r="G27" s="766">
        <f>'M5'!G21+'M5'!G29</f>
        <v>0</v>
      </c>
    </row>
    <row r="28" spans="1:7">
      <c r="A28" s="731" t="s">
        <v>468</v>
      </c>
      <c r="B28" s="41" t="s">
        <v>442</v>
      </c>
      <c r="C28" s="60" t="s">
        <v>39</v>
      </c>
      <c r="D28" s="410" t="s">
        <v>54</v>
      </c>
      <c r="F28" s="765">
        <f>SUM(F25:F27)</f>
        <v>-3867.6910000000007</v>
      </c>
      <c r="G28" s="766">
        <f>SUM(G25:G27)</f>
        <v>-4118.4769999999999</v>
      </c>
    </row>
    <row r="29" spans="1:7">
      <c r="A29" s="731" t="s">
        <v>469</v>
      </c>
      <c r="B29" s="41" t="s">
        <v>443</v>
      </c>
      <c r="C29" s="60" t="s">
        <v>39</v>
      </c>
      <c r="D29" s="410" t="s">
        <v>54</v>
      </c>
      <c r="F29" s="765">
        <f>'M5'!F35</f>
        <v>0</v>
      </c>
      <c r="G29" s="766">
        <f>'M5'!G35</f>
        <v>0</v>
      </c>
    </row>
    <row r="30" spans="1:7" ht="13.5" thickBot="1">
      <c r="A30" s="733" t="s">
        <v>470</v>
      </c>
      <c r="B30" s="757" t="s">
        <v>471</v>
      </c>
      <c r="C30" s="382" t="s">
        <v>39</v>
      </c>
      <c r="D30" s="404" t="s">
        <v>54</v>
      </c>
      <c r="F30" s="767">
        <f>SUM(F28:F29)</f>
        <v>-3867.6910000000007</v>
      </c>
      <c r="G30" s="768">
        <f>SUM(G28:G29)</f>
        <v>-4118.4769999999999</v>
      </c>
    </row>
    <row r="31" spans="1:7" ht="13" thickBot="1"/>
    <row r="32" spans="1:7" ht="13.5" thickBot="1">
      <c r="A32" s="728"/>
      <c r="B32" s="729" t="s">
        <v>472</v>
      </c>
      <c r="C32" s="729"/>
      <c r="D32" s="730"/>
    </row>
    <row r="33" spans="1:7" ht="13">
      <c r="A33" s="731" t="s">
        <v>473</v>
      </c>
      <c r="B33" s="102" t="s">
        <v>446</v>
      </c>
      <c r="C33" s="40" t="s">
        <v>447</v>
      </c>
      <c r="D33" s="410" t="s">
        <v>54</v>
      </c>
      <c r="F33" s="1163">
        <f>ROUND(F13/-F28,3)</f>
        <v>0.153</v>
      </c>
      <c r="G33" s="1164">
        <f>ROUND(G13/-G28,3)</f>
        <v>0.159</v>
      </c>
    </row>
    <row r="34" spans="1:7" ht="13">
      <c r="A34" s="731" t="s">
        <v>474</v>
      </c>
      <c r="B34" s="102" t="s">
        <v>448</v>
      </c>
      <c r="C34" s="40" t="s">
        <v>447</v>
      </c>
      <c r="D34" s="410" t="s">
        <v>54</v>
      </c>
      <c r="F34" s="1165">
        <f>ROUND((F13-F15-F16-F17)/-F17,1)</f>
        <v>5.3</v>
      </c>
      <c r="G34" s="1166">
        <f>ROUND((G13-G15-G16-G17)/-G17,1)</f>
        <v>5.6</v>
      </c>
    </row>
    <row r="35" spans="1:7" ht="13.5" thickBot="1">
      <c r="A35" s="733" t="s">
        <v>475</v>
      </c>
      <c r="B35" s="760" t="s">
        <v>449</v>
      </c>
      <c r="C35" s="735" t="s">
        <v>447</v>
      </c>
      <c r="D35" s="404" t="s">
        <v>54</v>
      </c>
      <c r="F35" s="1167">
        <f>ROUND((F23-F15-F16-F17)/-F17,1)</f>
        <v>2</v>
      </c>
      <c r="G35" s="1168">
        <f>ROUND((G23-G15-G16-G17)/-G17,1)</f>
        <v>1.4</v>
      </c>
    </row>
    <row r="36" spans="1:7" ht="13" thickBot="1">
      <c r="F36" s="10"/>
      <c r="G36" s="10"/>
    </row>
    <row r="37" spans="1:7" ht="13.5" thickBot="1">
      <c r="A37" s="884"/>
      <c r="B37" s="405" t="s">
        <v>476</v>
      </c>
      <c r="C37" s="405"/>
      <c r="D37" s="406"/>
      <c r="F37" s="10"/>
      <c r="G37" s="10"/>
    </row>
    <row r="38" spans="1:7" ht="13.5" thickBot="1">
      <c r="A38" s="733" t="s">
        <v>477</v>
      </c>
      <c r="B38" s="760" t="s">
        <v>446</v>
      </c>
      <c r="C38" s="735" t="s">
        <v>447</v>
      </c>
      <c r="D38" s="349" t="s">
        <v>54</v>
      </c>
      <c r="F38" s="1169">
        <f>ROUND(F13/-F30,3)</f>
        <v>0.153</v>
      </c>
      <c r="G38" s="1170">
        <f>ROUND(G13/-G30,3)</f>
        <v>0.159</v>
      </c>
    </row>
    <row r="39" spans="1:7" ht="13" thickBot="1"/>
    <row r="40" spans="1:7">
      <c r="A40" s="1128"/>
      <c r="B40" s="1129"/>
      <c r="C40" s="1129"/>
      <c r="D40" s="1129"/>
      <c r="E40" s="1129"/>
      <c r="F40" s="1130"/>
    </row>
    <row r="41" spans="1:7">
      <c r="A41" s="1131" t="s">
        <v>91</v>
      </c>
      <c r="B41" s="390"/>
      <c r="C41" s="391"/>
      <c r="D41" s="79"/>
      <c r="E41" s="79"/>
      <c r="F41" s="1132"/>
    </row>
    <row r="42" spans="1:7">
      <c r="A42" s="1133"/>
      <c r="B42" s="390"/>
      <c r="C42" s="390"/>
      <c r="D42" s="79"/>
      <c r="E42" s="79"/>
      <c r="F42" s="1132"/>
    </row>
    <row r="43" spans="1:7">
      <c r="A43" s="1131" t="s">
        <v>92</v>
      </c>
      <c r="B43" s="390"/>
      <c r="C43" s="391"/>
      <c r="D43" s="79"/>
      <c r="E43" s="79"/>
      <c r="F43" s="1132"/>
    </row>
    <row r="44" spans="1:7">
      <c r="A44" s="1133"/>
      <c r="B44" s="390"/>
      <c r="C44" s="390"/>
      <c r="D44" s="79"/>
      <c r="E44" s="79"/>
      <c r="F44" s="1132"/>
    </row>
    <row r="45" spans="1:7">
      <c r="A45" s="1131" t="s">
        <v>93</v>
      </c>
      <c r="B45" s="390"/>
      <c r="C45" s="391" t="s">
        <v>94</v>
      </c>
      <c r="D45" s="79"/>
      <c r="E45" s="79"/>
      <c r="F45" s="1132"/>
    </row>
    <row r="46" spans="1:7" ht="13" thickBot="1">
      <c r="A46" s="1134"/>
      <c r="B46" s="1135"/>
      <c r="C46" s="1135"/>
      <c r="D46" s="1135"/>
      <c r="E46" s="1135"/>
      <c r="F46" s="1136"/>
    </row>
  </sheetData>
  <mergeCells count="4">
    <mergeCell ref="D7:D8"/>
    <mergeCell ref="C7:C8"/>
    <mergeCell ref="B7:B8"/>
    <mergeCell ref="A7:A8"/>
  </mergeCells>
  <phoneticPr fontId="34" type="noConversion"/>
  <pageMargins left="0.75" right="0.75" top="1" bottom="1" header="0.5" footer="0.5"/>
  <pageSetup paperSize="9" scale="66" orientation="portrait" r:id="rId1"/>
  <headerFooter alignWithMargins="0">
    <oddFooter>&amp;L&amp;1#&amp;"Arial"&amp;11&amp;K000000SW Internal Commercial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2:K54"/>
  <sheetViews>
    <sheetView zoomScaleNormal="100" workbookViewId="0">
      <selection sqref="A1:XFD1048576"/>
    </sheetView>
  </sheetViews>
  <sheetFormatPr defaultColWidth="9.1796875" defaultRowHeight="12.5"/>
  <cols>
    <col min="1" max="1" width="6.54296875" style="8" customWidth="1"/>
    <col min="2" max="2" width="76.54296875" style="9" customWidth="1"/>
    <col min="3" max="3" width="7.1796875" style="9" customWidth="1"/>
    <col min="4" max="4" width="7.7265625" style="9" customWidth="1"/>
    <col min="5" max="5" width="7.26953125" style="9" customWidth="1"/>
    <col min="6" max="6" width="11.54296875" style="9" customWidth="1"/>
    <col min="7" max="7" width="12.54296875" style="9" customWidth="1"/>
    <col min="8" max="8" width="13.453125" style="9" customWidth="1"/>
    <col min="9" max="9" width="11.7265625" style="9" customWidth="1"/>
    <col min="10" max="10" width="11.81640625" style="9" customWidth="1"/>
    <col min="11" max="11" width="13.453125" style="9" customWidth="1"/>
    <col min="12" max="16384" width="9.1796875" style="9"/>
  </cols>
  <sheetData>
    <row r="2" spans="1:11" ht="13">
      <c r="B2" s="3"/>
      <c r="C2" s="3"/>
      <c r="D2" s="3"/>
      <c r="E2" s="3"/>
    </row>
    <row r="3" spans="1:11" ht="15.5">
      <c r="A3" s="55" t="s">
        <v>29</v>
      </c>
      <c r="B3" s="3"/>
      <c r="C3" s="3"/>
      <c r="D3" s="3"/>
      <c r="E3" s="3"/>
    </row>
    <row r="4" spans="1:11" s="198" customFormat="1" ht="15.5">
      <c r="A4" s="398" t="s">
        <v>478</v>
      </c>
      <c r="C4" s="66"/>
      <c r="D4" s="66"/>
      <c r="E4" s="66"/>
    </row>
    <row r="5" spans="1:11" ht="16" thickBot="1">
      <c r="B5" s="433"/>
      <c r="C5" s="433"/>
      <c r="D5" s="433"/>
      <c r="E5" s="66"/>
    </row>
    <row r="6" spans="1:11" ht="15.5">
      <c r="A6" s="399" t="s">
        <v>253</v>
      </c>
      <c r="B6" s="362" t="s">
        <v>32</v>
      </c>
      <c r="C6" s="363" t="s">
        <v>33</v>
      </c>
      <c r="D6" s="364" t="s">
        <v>34</v>
      </c>
      <c r="E6" s="66"/>
      <c r="F6" s="1248" t="str">
        <f>reportminus1</f>
        <v>2021-22</v>
      </c>
      <c r="G6" s="1249"/>
      <c r="H6" s="1250"/>
      <c r="I6" s="1251" t="str">
        <f>reportyear</f>
        <v>2022-23</v>
      </c>
      <c r="J6" s="1252"/>
      <c r="K6" s="446"/>
    </row>
    <row r="7" spans="1:11" ht="16" thickBot="1">
      <c r="A7" s="1049" t="s">
        <v>377</v>
      </c>
      <c r="B7" s="365"/>
      <c r="C7" s="366"/>
      <c r="D7" s="367" t="s">
        <v>35</v>
      </c>
      <c r="E7" s="66"/>
      <c r="F7" s="413" t="s">
        <v>479</v>
      </c>
      <c r="G7" s="445" t="s">
        <v>480</v>
      </c>
      <c r="H7" s="414" t="s">
        <v>481</v>
      </c>
      <c r="I7" s="413" t="s">
        <v>479</v>
      </c>
      <c r="J7" s="445" t="s">
        <v>480</v>
      </c>
      <c r="K7" s="414" t="s">
        <v>481</v>
      </c>
    </row>
    <row r="8" spans="1:11" ht="16" thickBot="1">
      <c r="B8" s="4"/>
      <c r="C8" s="4"/>
      <c r="D8" s="4"/>
      <c r="E8" s="66"/>
      <c r="F8" s="56"/>
      <c r="G8" s="56"/>
      <c r="H8" s="56"/>
      <c r="I8" s="56"/>
      <c r="J8" s="56"/>
      <c r="K8" s="56"/>
    </row>
    <row r="9" spans="1:11" ht="13.5" customHeight="1" thickBot="1">
      <c r="A9" s="435"/>
      <c r="B9" s="436" t="s">
        <v>109</v>
      </c>
      <c r="C9" s="436"/>
      <c r="D9" s="437"/>
      <c r="E9" s="66"/>
      <c r="F9" s="56"/>
      <c r="G9" s="56"/>
      <c r="H9" s="1"/>
      <c r="I9" s="56"/>
      <c r="J9" s="56"/>
      <c r="K9" s="56"/>
    </row>
    <row r="10" spans="1:11">
      <c r="A10" s="402" t="s">
        <v>482</v>
      </c>
      <c r="B10" s="434" t="s">
        <v>483</v>
      </c>
      <c r="C10" s="62" t="s">
        <v>39</v>
      </c>
      <c r="D10" s="438" t="s">
        <v>47</v>
      </c>
      <c r="F10" s="447">
        <v>448.25199999999995</v>
      </c>
      <c r="G10" s="448">
        <v>491.036</v>
      </c>
      <c r="H10" s="449">
        <f t="shared" ref="H10:H17" si="0">+G10+F10</f>
        <v>939.28800000000001</v>
      </c>
      <c r="I10" s="447">
        <v>472.59899999999999</v>
      </c>
      <c r="J10" s="448">
        <v>517.91200000000015</v>
      </c>
      <c r="K10" s="449">
        <f t="shared" ref="K10:K17" si="1">+J10+I10</f>
        <v>990.51100000000019</v>
      </c>
    </row>
    <row r="11" spans="1:11">
      <c r="A11" s="401" t="s">
        <v>484</v>
      </c>
      <c r="B11" s="61" t="s">
        <v>485</v>
      </c>
      <c r="C11" s="62" t="s">
        <v>39</v>
      </c>
      <c r="D11" s="438" t="s">
        <v>47</v>
      </c>
      <c r="F11" s="450">
        <v>0</v>
      </c>
      <c r="G11" s="200">
        <v>0</v>
      </c>
      <c r="H11" s="451">
        <f t="shared" si="0"/>
        <v>0</v>
      </c>
      <c r="I11" s="450">
        <v>0</v>
      </c>
      <c r="J11" s="200">
        <v>0</v>
      </c>
      <c r="K11" s="451">
        <f t="shared" si="1"/>
        <v>0</v>
      </c>
    </row>
    <row r="12" spans="1:11">
      <c r="A12" s="401" t="s">
        <v>486</v>
      </c>
      <c r="B12" s="61" t="s">
        <v>487</v>
      </c>
      <c r="C12" s="62" t="s">
        <v>39</v>
      </c>
      <c r="D12" s="438" t="s">
        <v>47</v>
      </c>
      <c r="F12" s="450">
        <v>104.51599999999999</v>
      </c>
      <c r="G12" s="200">
        <v>228.989</v>
      </c>
      <c r="H12" s="451">
        <f t="shared" si="0"/>
        <v>333.505</v>
      </c>
      <c r="I12" s="450">
        <v>116.05</v>
      </c>
      <c r="J12" s="200">
        <v>243.12899999999999</v>
      </c>
      <c r="K12" s="451">
        <f t="shared" si="1"/>
        <v>359.17899999999997</v>
      </c>
    </row>
    <row r="13" spans="1:11">
      <c r="A13" s="401" t="s">
        <v>488</v>
      </c>
      <c r="B13" s="61" t="s">
        <v>489</v>
      </c>
      <c r="C13" s="62" t="s">
        <v>39</v>
      </c>
      <c r="D13" s="438" t="s">
        <v>47</v>
      </c>
      <c r="F13" s="450">
        <v>0</v>
      </c>
      <c r="G13" s="200">
        <v>0</v>
      </c>
      <c r="H13" s="451">
        <f t="shared" si="0"/>
        <v>0</v>
      </c>
      <c r="I13" s="450">
        <v>0</v>
      </c>
      <c r="J13" s="200">
        <v>0</v>
      </c>
      <c r="K13" s="451">
        <f t="shared" si="1"/>
        <v>0</v>
      </c>
    </row>
    <row r="14" spans="1:11">
      <c r="A14" s="401" t="s">
        <v>490</v>
      </c>
      <c r="B14" s="61" t="s">
        <v>491</v>
      </c>
      <c r="C14" s="62" t="s">
        <v>39</v>
      </c>
      <c r="D14" s="438" t="s">
        <v>47</v>
      </c>
      <c r="F14" s="450">
        <v>0</v>
      </c>
      <c r="G14" s="200">
        <v>0</v>
      </c>
      <c r="H14" s="451">
        <f t="shared" si="0"/>
        <v>0</v>
      </c>
      <c r="I14" s="450">
        <v>0</v>
      </c>
      <c r="J14" s="200">
        <v>0</v>
      </c>
      <c r="K14" s="451">
        <f t="shared" si="1"/>
        <v>0</v>
      </c>
    </row>
    <row r="15" spans="1:11">
      <c r="A15" s="401" t="s">
        <v>492</v>
      </c>
      <c r="B15" s="61" t="s">
        <v>493</v>
      </c>
      <c r="C15" s="62" t="s">
        <v>39</v>
      </c>
      <c r="D15" s="438" t="s">
        <v>47</v>
      </c>
      <c r="F15" s="450">
        <v>0</v>
      </c>
      <c r="G15" s="200">
        <v>0</v>
      </c>
      <c r="H15" s="451">
        <f t="shared" si="0"/>
        <v>0</v>
      </c>
      <c r="I15" s="450">
        <v>0</v>
      </c>
      <c r="J15" s="200">
        <v>0</v>
      </c>
      <c r="K15" s="451">
        <f t="shared" si="1"/>
        <v>0</v>
      </c>
    </row>
    <row r="16" spans="1:11">
      <c r="A16" s="401" t="s">
        <v>494</v>
      </c>
      <c r="B16" s="61" t="s">
        <v>495</v>
      </c>
      <c r="C16" s="62" t="s">
        <v>39</v>
      </c>
      <c r="D16" s="438" t="s">
        <v>47</v>
      </c>
      <c r="F16" s="450">
        <v>9.7309999999999999</v>
      </c>
      <c r="G16" s="200">
        <v>2.7889999999999997</v>
      </c>
      <c r="H16" s="451">
        <f t="shared" si="0"/>
        <v>12.52</v>
      </c>
      <c r="I16" s="450">
        <v>12.096</v>
      </c>
      <c r="J16" s="200">
        <v>3.1179999999999999</v>
      </c>
      <c r="K16" s="451">
        <f t="shared" si="1"/>
        <v>15.214</v>
      </c>
    </row>
    <row r="17" spans="1:11">
      <c r="A17" s="401" t="s">
        <v>496</v>
      </c>
      <c r="B17" s="61" t="s">
        <v>497</v>
      </c>
      <c r="C17" s="62" t="s">
        <v>39</v>
      </c>
      <c r="D17" s="438" t="s">
        <v>47</v>
      </c>
      <c r="F17" s="450">
        <v>0</v>
      </c>
      <c r="G17" s="200">
        <v>0</v>
      </c>
      <c r="H17" s="451">
        <f t="shared" si="0"/>
        <v>0</v>
      </c>
      <c r="I17" s="450">
        <v>0</v>
      </c>
      <c r="J17" s="200">
        <v>0</v>
      </c>
      <c r="K17" s="451">
        <f t="shared" si="1"/>
        <v>0</v>
      </c>
    </row>
    <row r="18" spans="1:11" ht="13" thickBot="1">
      <c r="A18" s="381" t="s">
        <v>498</v>
      </c>
      <c r="B18" s="412" t="s">
        <v>46</v>
      </c>
      <c r="C18" s="439" t="s">
        <v>39</v>
      </c>
      <c r="D18" s="440" t="s">
        <v>54</v>
      </c>
      <c r="F18" s="452">
        <f>SUM(F10:F17)</f>
        <v>562.49899999999991</v>
      </c>
      <c r="G18" s="453">
        <f t="shared" ref="G18:K18" si="2">SUM(G10:G17)</f>
        <v>722.81399999999996</v>
      </c>
      <c r="H18" s="454">
        <f t="shared" si="2"/>
        <v>1285.3130000000001</v>
      </c>
      <c r="I18" s="452">
        <f t="shared" si="2"/>
        <v>600.745</v>
      </c>
      <c r="J18" s="453">
        <f t="shared" si="2"/>
        <v>764.15900000000022</v>
      </c>
      <c r="K18" s="454">
        <f t="shared" si="2"/>
        <v>1364.904</v>
      </c>
    </row>
    <row r="19" spans="1:11" ht="13.5" thickBot="1">
      <c r="B19" s="4"/>
      <c r="C19" s="4"/>
      <c r="D19" s="4"/>
    </row>
    <row r="20" spans="1:11" ht="13.5" thickBot="1">
      <c r="A20" s="435"/>
      <c r="B20" s="436" t="s">
        <v>499</v>
      </c>
      <c r="C20" s="436"/>
      <c r="D20" s="437"/>
    </row>
    <row r="21" spans="1:11">
      <c r="A21" s="401" t="s">
        <v>500</v>
      </c>
      <c r="B21" s="61" t="s">
        <v>49</v>
      </c>
      <c r="C21" s="62" t="s">
        <v>39</v>
      </c>
      <c r="D21" s="438" t="s">
        <v>40</v>
      </c>
      <c r="F21" s="1070"/>
      <c r="G21" s="1105"/>
      <c r="H21" s="1106">
        <v>19.030999999999999</v>
      </c>
      <c r="I21" s="1070"/>
      <c r="J21" s="1105"/>
      <c r="K21" s="1100">
        <v>19.670999999999999</v>
      </c>
    </row>
    <row r="22" spans="1:11">
      <c r="A22" s="401" t="s">
        <v>501</v>
      </c>
      <c r="B22" s="61" t="s">
        <v>51</v>
      </c>
      <c r="C22" s="62" t="s">
        <v>39</v>
      </c>
      <c r="D22" s="438" t="s">
        <v>40</v>
      </c>
      <c r="F22" s="475"/>
      <c r="G22" s="473"/>
      <c r="H22" s="1107">
        <v>3.8220000000000001</v>
      </c>
      <c r="I22" s="475"/>
      <c r="J22" s="473"/>
      <c r="K22" s="1101">
        <v>0.67800000000000005</v>
      </c>
    </row>
    <row r="23" spans="1:11" ht="13" thickBot="1">
      <c r="A23" s="381" t="s">
        <v>502</v>
      </c>
      <c r="B23" s="412" t="s">
        <v>503</v>
      </c>
      <c r="C23" s="439" t="s">
        <v>39</v>
      </c>
      <c r="D23" s="440" t="s">
        <v>54</v>
      </c>
      <c r="F23" s="1071"/>
      <c r="G23" s="477"/>
      <c r="H23" s="1108">
        <f>SUM(H21:H22)</f>
        <v>22.852999999999998</v>
      </c>
      <c r="I23" s="1071"/>
      <c r="J23" s="477"/>
      <c r="K23" s="454">
        <f>SUM(K21:K22)</f>
        <v>20.349</v>
      </c>
    </row>
    <row r="24" spans="1:11" ht="13.5" thickBot="1">
      <c r="B24" s="4"/>
      <c r="C24" s="4"/>
      <c r="D24" s="4"/>
    </row>
    <row r="25" spans="1:11" ht="13" thickBot="1">
      <c r="A25" s="441" t="s">
        <v>504</v>
      </c>
      <c r="B25" s="442" t="s">
        <v>53</v>
      </c>
      <c r="C25" s="443" t="s">
        <v>39</v>
      </c>
      <c r="D25" s="444" t="s">
        <v>54</v>
      </c>
      <c r="F25" s="1102"/>
      <c r="G25" s="1104"/>
      <c r="H25" s="1103">
        <f>H18+H23</f>
        <v>1308.1660000000002</v>
      </c>
      <c r="I25" s="1102"/>
      <c r="J25" s="1104"/>
      <c r="K25" s="456">
        <f>K18+K23</f>
        <v>1385.2529999999999</v>
      </c>
    </row>
    <row r="26" spans="1:11" ht="13.5" thickBot="1">
      <c r="B26" s="4"/>
      <c r="C26" s="4"/>
      <c r="D26" s="4"/>
    </row>
    <row r="27" spans="1:11" ht="13.5" thickBot="1">
      <c r="A27" s="435"/>
      <c r="B27" s="436" t="s">
        <v>179</v>
      </c>
      <c r="C27" s="436"/>
      <c r="D27" s="437"/>
    </row>
    <row r="28" spans="1:11">
      <c r="A28" s="401" t="s">
        <v>505</v>
      </c>
      <c r="B28" s="61" t="s">
        <v>506</v>
      </c>
      <c r="C28" s="62" t="s">
        <v>39</v>
      </c>
      <c r="D28" s="438" t="s">
        <v>40</v>
      </c>
      <c r="F28" s="1070"/>
      <c r="G28" s="1105"/>
      <c r="H28" s="1106"/>
      <c r="I28" s="1070"/>
      <c r="J28" s="1105"/>
      <c r="K28" s="1100"/>
    </row>
    <row r="29" spans="1:11">
      <c r="A29" s="401" t="s">
        <v>507</v>
      </c>
      <c r="B29" s="61" t="s">
        <v>508</v>
      </c>
      <c r="C29" s="62" t="s">
        <v>39</v>
      </c>
      <c r="D29" s="438" t="s">
        <v>40</v>
      </c>
      <c r="F29" s="475"/>
      <c r="G29" s="473"/>
      <c r="H29" s="1107"/>
      <c r="I29" s="475"/>
      <c r="J29" s="473"/>
      <c r="K29" s="1101"/>
    </row>
    <row r="30" spans="1:11" ht="13" thickBot="1">
      <c r="A30" s="381" t="s">
        <v>509</v>
      </c>
      <c r="B30" s="412" t="s">
        <v>510</v>
      </c>
      <c r="C30" s="439" t="s">
        <v>39</v>
      </c>
      <c r="D30" s="440" t="s">
        <v>54</v>
      </c>
      <c r="F30" s="1071"/>
      <c r="G30" s="477"/>
      <c r="H30" s="1108">
        <f>SUM(H28:H29)</f>
        <v>0</v>
      </c>
      <c r="I30" s="1071"/>
      <c r="J30" s="477"/>
      <c r="K30" s="454">
        <f>SUM(K28:K29)</f>
        <v>0</v>
      </c>
    </row>
    <row r="31" spans="1:11" ht="13.5" thickBot="1">
      <c r="A31" s="9"/>
      <c r="B31" s="4"/>
      <c r="C31" s="4"/>
      <c r="D31" s="4"/>
      <c r="F31" s="56"/>
      <c r="G31" s="56"/>
      <c r="H31" s="56"/>
      <c r="I31" s="56"/>
      <c r="J31" s="56"/>
      <c r="K31" s="56"/>
    </row>
    <row r="32" spans="1:11" ht="13.5" thickBot="1">
      <c r="A32" s="435"/>
      <c r="B32" s="436" t="s">
        <v>511</v>
      </c>
      <c r="C32" s="436"/>
      <c r="D32" s="437"/>
      <c r="H32" s="58"/>
    </row>
    <row r="33" spans="1:11">
      <c r="A33" s="401" t="s">
        <v>512</v>
      </c>
      <c r="B33" s="61" t="s">
        <v>513</v>
      </c>
      <c r="C33" s="62" t="s">
        <v>39</v>
      </c>
      <c r="D33" s="438" t="s">
        <v>40</v>
      </c>
      <c r="F33" s="1070"/>
      <c r="G33" s="1105"/>
      <c r="H33" s="1172">
        <v>23.02365</v>
      </c>
      <c r="I33" s="1070"/>
      <c r="J33" s="1105"/>
      <c r="K33" s="1174">
        <v>39.450096000000002</v>
      </c>
    </row>
    <row r="34" spans="1:11">
      <c r="A34" s="401" t="s">
        <v>514</v>
      </c>
      <c r="B34" s="61" t="s">
        <v>515</v>
      </c>
      <c r="C34" s="62" t="s">
        <v>39</v>
      </c>
      <c r="D34" s="438" t="s">
        <v>40</v>
      </c>
      <c r="F34" s="475"/>
      <c r="G34" s="473"/>
      <c r="H34" s="1173">
        <v>6.6633729327266495</v>
      </c>
      <c r="I34" s="475"/>
      <c r="J34" s="473"/>
      <c r="K34" s="1175">
        <v>9.0817052063721651</v>
      </c>
    </row>
    <row r="35" spans="1:11">
      <c r="A35" s="401" t="s">
        <v>516</v>
      </c>
      <c r="B35" s="61" t="s">
        <v>517</v>
      </c>
      <c r="C35" s="62" t="s">
        <v>39</v>
      </c>
      <c r="D35" s="438" t="s">
        <v>40</v>
      </c>
      <c r="F35" s="475"/>
      <c r="G35" s="473"/>
      <c r="H35" s="1173">
        <v>-11.34502293272655</v>
      </c>
      <c r="I35" s="475"/>
      <c r="J35" s="473"/>
      <c r="K35" s="1175">
        <v>2.6911987936280184</v>
      </c>
    </row>
    <row r="36" spans="1:11" ht="13" thickBot="1">
      <c r="A36" s="381" t="s">
        <v>518</v>
      </c>
      <c r="B36" s="412" t="s">
        <v>519</v>
      </c>
      <c r="C36" s="439" t="s">
        <v>39</v>
      </c>
      <c r="D36" s="440" t="s">
        <v>54</v>
      </c>
      <c r="F36" s="1071"/>
      <c r="G36" s="477"/>
      <c r="H36" s="1108">
        <f>SUM(H33:H35)</f>
        <v>18.342000000000098</v>
      </c>
      <c r="I36" s="1071"/>
      <c r="J36" s="477"/>
      <c r="K36" s="454">
        <f t="shared" ref="K36" si="3">SUM(K33:K35)</f>
        <v>51.223000000000184</v>
      </c>
    </row>
    <row r="37" spans="1:11" ht="13" thickBot="1">
      <c r="A37" s="9"/>
      <c r="H37" s="58"/>
      <c r="K37" s="58"/>
    </row>
    <row r="38" spans="1:11" ht="13.5" thickBot="1">
      <c r="A38" s="435"/>
      <c r="B38" s="436" t="s">
        <v>520</v>
      </c>
      <c r="C38" s="436"/>
      <c r="D38" s="437"/>
      <c r="H38" s="58"/>
    </row>
    <row r="39" spans="1:11">
      <c r="A39" s="401" t="s">
        <v>521</v>
      </c>
      <c r="B39" s="61" t="s">
        <v>513</v>
      </c>
      <c r="C39" s="62" t="s">
        <v>39</v>
      </c>
      <c r="D39" s="438" t="s">
        <v>40</v>
      </c>
      <c r="F39" s="1070"/>
      <c r="G39" s="1105"/>
      <c r="H39" s="1172">
        <v>8.32</v>
      </c>
      <c r="I39" s="1070"/>
      <c r="J39" s="1105"/>
      <c r="K39" s="1174">
        <v>14.007210000000001</v>
      </c>
    </row>
    <row r="40" spans="1:11">
      <c r="A40" s="401" t="s">
        <v>522</v>
      </c>
      <c r="B40" s="61" t="s">
        <v>523</v>
      </c>
      <c r="C40" s="62" t="s">
        <v>39</v>
      </c>
      <c r="D40" s="438" t="s">
        <v>40</v>
      </c>
      <c r="F40" s="475"/>
      <c r="G40" s="473"/>
      <c r="H40" s="1173">
        <v>12.016616199449881</v>
      </c>
      <c r="I40" s="475"/>
      <c r="J40" s="473"/>
      <c r="K40" s="1175">
        <v>2.9462024055915159</v>
      </c>
    </row>
    <row r="41" spans="1:11">
      <c r="A41" s="401" t="s">
        <v>524</v>
      </c>
      <c r="B41" s="61" t="s">
        <v>517</v>
      </c>
      <c r="C41" s="62" t="s">
        <v>39</v>
      </c>
      <c r="D41" s="438" t="s">
        <v>40</v>
      </c>
      <c r="F41" s="475"/>
      <c r="G41" s="473"/>
      <c r="H41" s="1173">
        <v>-18.061616199449801</v>
      </c>
      <c r="I41" s="475"/>
      <c r="J41" s="473"/>
      <c r="K41" s="1175">
        <v>5.6130000000000004</v>
      </c>
    </row>
    <row r="42" spans="1:11" ht="13" thickBot="1">
      <c r="A42" s="381" t="s">
        <v>525</v>
      </c>
      <c r="B42" s="412" t="s">
        <v>526</v>
      </c>
      <c r="C42" s="439" t="s">
        <v>39</v>
      </c>
      <c r="D42" s="440" t="s">
        <v>54</v>
      </c>
      <c r="F42" s="1071"/>
      <c r="G42" s="477"/>
      <c r="H42" s="1108">
        <f>SUM(H39:H41)</f>
        <v>2.2750000000000803</v>
      </c>
      <c r="I42" s="1071"/>
      <c r="J42" s="477"/>
      <c r="K42" s="454">
        <f>SUM(K39:K41)</f>
        <v>22.566412405591517</v>
      </c>
    </row>
    <row r="43" spans="1:11" ht="13" thickBot="1">
      <c r="H43" s="58"/>
      <c r="K43" s="58"/>
    </row>
    <row r="44" spans="1:11" ht="13.5" thickBot="1">
      <c r="A44" s="435"/>
      <c r="B44" s="436" t="s">
        <v>527</v>
      </c>
      <c r="C44" s="436"/>
      <c r="D44" s="437"/>
      <c r="H44" s="58"/>
    </row>
    <row r="45" spans="1:11">
      <c r="A45" s="401" t="s">
        <v>528</v>
      </c>
      <c r="B45" s="61" t="s">
        <v>529</v>
      </c>
      <c r="C45" s="62" t="s">
        <v>39</v>
      </c>
      <c r="D45" s="438" t="s">
        <v>40</v>
      </c>
      <c r="F45" s="1070"/>
      <c r="G45" s="1105"/>
      <c r="H45" s="1172">
        <v>1.0689999999999991</v>
      </c>
      <c r="I45" s="1070"/>
      <c r="J45" s="1105"/>
      <c r="K45" s="1174">
        <v>2.7650000000000006</v>
      </c>
    </row>
    <row r="46" spans="1:11" ht="13" thickBot="1">
      <c r="A46" s="381" t="s">
        <v>530</v>
      </c>
      <c r="B46" s="412" t="s">
        <v>531</v>
      </c>
      <c r="C46" s="439" t="s">
        <v>39</v>
      </c>
      <c r="D46" s="440" t="s">
        <v>40</v>
      </c>
      <c r="F46" s="1071"/>
      <c r="G46" s="477"/>
      <c r="H46" s="1177">
        <v>-2.6199999999999997</v>
      </c>
      <c r="I46" s="1071"/>
      <c r="J46" s="477"/>
      <c r="K46" s="1176">
        <v>0.34300000000000175</v>
      </c>
    </row>
    <row r="47" spans="1:11" ht="16" thickBot="1">
      <c r="E47" s="66"/>
    </row>
    <row r="48" spans="1:11">
      <c r="A48" s="1128"/>
      <c r="B48" s="1129"/>
      <c r="C48" s="1129"/>
      <c r="D48" s="1129"/>
      <c r="E48" s="1129"/>
      <c r="F48" s="1130"/>
    </row>
    <row r="49" spans="1:11">
      <c r="A49" s="1131" t="s">
        <v>91</v>
      </c>
      <c r="B49" s="390"/>
      <c r="C49" s="391"/>
      <c r="D49" s="79"/>
      <c r="E49" s="79"/>
      <c r="F49" s="1132"/>
      <c r="K49" s="58"/>
    </row>
    <row r="50" spans="1:11">
      <c r="A50" s="1133"/>
      <c r="B50" s="390"/>
      <c r="C50" s="390"/>
      <c r="D50" s="79"/>
      <c r="E50" s="79"/>
      <c r="F50" s="1132"/>
    </row>
    <row r="51" spans="1:11">
      <c r="A51" s="1131" t="s">
        <v>92</v>
      </c>
      <c r="B51" s="390"/>
      <c r="C51" s="391"/>
      <c r="D51" s="79"/>
      <c r="E51" s="79"/>
      <c r="F51" s="1132"/>
    </row>
    <row r="52" spans="1:11">
      <c r="A52" s="1133"/>
      <c r="B52" s="390"/>
      <c r="C52" s="390"/>
      <c r="D52" s="79"/>
      <c r="E52" s="79"/>
      <c r="F52" s="1132"/>
    </row>
    <row r="53" spans="1:11">
      <c r="A53" s="1131" t="s">
        <v>93</v>
      </c>
      <c r="B53" s="390"/>
      <c r="C53" s="391" t="s">
        <v>94</v>
      </c>
      <c r="D53" s="79"/>
      <c r="E53" s="79"/>
      <c r="F53" s="1132"/>
    </row>
    <row r="54" spans="1:11" ht="13" thickBot="1">
      <c r="A54" s="1134"/>
      <c r="B54" s="1135"/>
      <c r="C54" s="1135"/>
      <c r="D54" s="1135"/>
      <c r="E54" s="1135"/>
      <c r="F54" s="1136"/>
    </row>
  </sheetData>
  <mergeCells count="2">
    <mergeCell ref="F6:H6"/>
    <mergeCell ref="I6:J6"/>
  </mergeCells>
  <phoneticPr fontId="0" type="noConversion"/>
  <pageMargins left="0.74803149606299213" right="0.74803149606299213" top="0.98425196850393704" bottom="0.98425196850393704" header="0.51181102362204722" footer="0.51181102362204722"/>
  <pageSetup paperSize="8" scale="93" orientation="landscape" r:id="rId1"/>
  <headerFooter alignWithMargins="0">
    <oddFooter>&amp;RRegulatory Accounts - M tables 2010-11 v1.2&amp;L&amp;1#&amp;"Arial"&amp;11&amp;K000000SW Internal Commercial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7F2A-CCD9-4831-9D37-586744869A98}">
  <sheetPr>
    <pageSetUpPr fitToPage="1"/>
  </sheetPr>
  <dimension ref="A1:Q42"/>
  <sheetViews>
    <sheetView zoomScaleNormal="100" workbookViewId="0">
      <selection sqref="A1:XFD1048576"/>
    </sheetView>
  </sheetViews>
  <sheetFormatPr defaultColWidth="8.81640625" defaultRowHeight="12.5"/>
  <cols>
    <col min="1" max="1" width="7.08984375" style="65" customWidth="1"/>
    <col min="2" max="2" width="61.54296875" style="9" customWidth="1"/>
    <col min="3" max="4" width="11.453125" style="9" customWidth="1"/>
    <col min="5" max="5" width="6.54296875" style="9" customWidth="1"/>
    <col min="6" max="6" width="14.54296875" style="9" customWidth="1"/>
    <col min="7" max="12" width="11.81640625" style="9" customWidth="1"/>
    <col min="13" max="13" width="13.1796875" style="9" customWidth="1"/>
    <col min="14" max="16384" width="8.81640625" style="9"/>
  </cols>
  <sheetData>
    <row r="1" spans="1:13" ht="15.5">
      <c r="A1" s="55"/>
    </row>
    <row r="2" spans="1:13" ht="15.5">
      <c r="A2" s="64"/>
    </row>
    <row r="3" spans="1:13" ht="15.5">
      <c r="A3" s="64" t="s">
        <v>29</v>
      </c>
      <c r="B3" s="398"/>
      <c r="C3" s="398"/>
      <c r="D3" s="398"/>
      <c r="E3" s="398"/>
      <c r="F3" s="398"/>
    </row>
    <row r="4" spans="1:13" ht="15.5">
      <c r="A4" s="64" t="s">
        <v>532</v>
      </c>
    </row>
    <row r="5" spans="1:13" ht="16" thickBot="1">
      <c r="A5" s="64"/>
      <c r="F5"/>
    </row>
    <row r="6" spans="1:13" ht="13.5" thickBot="1">
      <c r="A6" s="1258" t="s">
        <v>31</v>
      </c>
      <c r="B6" s="1260" t="s">
        <v>32</v>
      </c>
      <c r="C6" s="1262" t="s">
        <v>33</v>
      </c>
      <c r="D6" s="1264" t="s">
        <v>533</v>
      </c>
      <c r="F6" s="1266" t="str">
        <f>"Cash generated during " &amp; reportyear</f>
        <v>Cash generated during 2022-23</v>
      </c>
      <c r="G6" s="1255" t="s">
        <v>534</v>
      </c>
      <c r="H6" s="1256"/>
      <c r="I6" s="1256"/>
      <c r="J6" s="1256"/>
      <c r="K6" s="1256"/>
      <c r="L6" s="1257"/>
      <c r="M6" s="1253" t="s">
        <v>535</v>
      </c>
    </row>
    <row r="7" spans="1:13" ht="25.5" thickBot="1">
      <c r="A7" s="1259"/>
      <c r="B7" s="1261"/>
      <c r="C7" s="1263"/>
      <c r="D7" s="1265"/>
      <c r="F7" s="1267"/>
      <c r="G7" s="922" t="s">
        <v>536</v>
      </c>
      <c r="H7" s="923" t="s">
        <v>537</v>
      </c>
      <c r="I7" s="923" t="s">
        <v>538</v>
      </c>
      <c r="J7" s="923" t="s">
        <v>539</v>
      </c>
      <c r="K7" s="923"/>
      <c r="L7" s="924"/>
      <c r="M7" s="1254" t="s">
        <v>108</v>
      </c>
    </row>
    <row r="8" spans="1:13" ht="13" thickBot="1">
      <c r="A8" s="8"/>
      <c r="B8" s="377"/>
      <c r="C8" s="73"/>
      <c r="D8" s="73"/>
      <c r="F8" s="919">
        <v>1</v>
      </c>
      <c r="G8" s="920">
        <v>2</v>
      </c>
      <c r="H8" s="920">
        <v>3</v>
      </c>
      <c r="I8" s="920">
        <v>4</v>
      </c>
      <c r="J8" s="920">
        <v>5</v>
      </c>
      <c r="K8" s="920">
        <v>6</v>
      </c>
      <c r="L8" s="920">
        <v>7</v>
      </c>
      <c r="M8" s="921">
        <v>8</v>
      </c>
    </row>
    <row r="9" spans="1:13" ht="13.5" thickBot="1">
      <c r="A9" s="8"/>
      <c r="B9" s="377"/>
      <c r="C9" s="73"/>
      <c r="D9" s="73"/>
      <c r="F9" s="184"/>
      <c r="G9" s="184"/>
      <c r="H9" s="184"/>
      <c r="I9" s="184"/>
      <c r="J9" s="184"/>
      <c r="K9" s="184"/>
      <c r="L9" s="184"/>
      <c r="M9" s="184"/>
    </row>
    <row r="10" spans="1:13" ht="16" thickBot="1">
      <c r="A10" s="914"/>
      <c r="B10" s="915" t="s">
        <v>540</v>
      </c>
      <c r="C10" s="916"/>
      <c r="D10" s="917"/>
      <c r="F10" s="184"/>
      <c r="G10" s="184"/>
      <c r="H10" s="184"/>
      <c r="I10" s="184"/>
      <c r="J10" s="184"/>
      <c r="K10" s="184"/>
      <c r="L10" s="184"/>
      <c r="M10" s="184"/>
    </row>
    <row r="11" spans="1:13">
      <c r="A11" s="350" t="s">
        <v>541</v>
      </c>
      <c r="B11" s="458" t="s">
        <v>38</v>
      </c>
      <c r="C11" s="356" t="s">
        <v>39</v>
      </c>
      <c r="D11" s="459" t="s">
        <v>40</v>
      </c>
      <c r="F11" s="460">
        <v>-17.100000000000023</v>
      </c>
      <c r="G11" s="416"/>
      <c r="H11" s="416"/>
      <c r="I11" s="416"/>
      <c r="J11" s="416"/>
      <c r="K11" s="416"/>
      <c r="L11" s="427"/>
    </row>
    <row r="12" spans="1:13">
      <c r="A12" s="346" t="s">
        <v>542</v>
      </c>
      <c r="B12" s="373" t="s">
        <v>42</v>
      </c>
      <c r="C12" s="371" t="s">
        <v>39</v>
      </c>
      <c r="D12" s="459" t="s">
        <v>40</v>
      </c>
      <c r="F12" s="461">
        <v>-9.1999999999999886</v>
      </c>
      <c r="G12" s="199"/>
      <c r="H12" s="199"/>
      <c r="I12" s="199"/>
      <c r="J12" s="199"/>
      <c r="K12" s="199"/>
      <c r="L12" s="426"/>
    </row>
    <row r="13" spans="1:13">
      <c r="A13" s="346" t="s">
        <v>543</v>
      </c>
      <c r="B13" s="373" t="s">
        <v>44</v>
      </c>
      <c r="C13" s="371" t="s">
        <v>39</v>
      </c>
      <c r="D13" s="459" t="s">
        <v>40</v>
      </c>
      <c r="F13" s="461">
        <v>1.3999999999999986</v>
      </c>
      <c r="G13" s="199"/>
      <c r="H13" s="199"/>
      <c r="I13" s="199"/>
      <c r="J13" s="199"/>
      <c r="K13" s="199"/>
      <c r="L13" s="426"/>
    </row>
    <row r="14" spans="1:13">
      <c r="A14" s="346" t="s">
        <v>544</v>
      </c>
      <c r="B14" s="462" t="s">
        <v>545</v>
      </c>
      <c r="C14" s="371" t="s">
        <v>39</v>
      </c>
      <c r="D14" s="459" t="s">
        <v>40</v>
      </c>
      <c r="F14" s="461">
        <v>-1</v>
      </c>
      <c r="G14" s="199"/>
      <c r="H14" s="199"/>
      <c r="I14" s="199"/>
      <c r="J14" s="199"/>
      <c r="K14" s="199"/>
      <c r="L14" s="426"/>
    </row>
    <row r="15" spans="1:13">
      <c r="A15" s="346" t="s">
        <v>546</v>
      </c>
      <c r="B15" s="462" t="s">
        <v>51</v>
      </c>
      <c r="C15" s="371" t="s">
        <v>39</v>
      </c>
      <c r="D15" s="459" t="s">
        <v>40</v>
      </c>
      <c r="F15" s="461">
        <v>-0.30000000000000004</v>
      </c>
      <c r="G15" s="199"/>
      <c r="H15" s="199"/>
      <c r="I15" s="199"/>
      <c r="J15" s="199"/>
      <c r="K15" s="199"/>
      <c r="L15" s="426"/>
    </row>
    <row r="16" spans="1:13">
      <c r="A16" s="346" t="s">
        <v>547</v>
      </c>
      <c r="B16" s="373" t="s">
        <v>60</v>
      </c>
      <c r="C16" s="371" t="s">
        <v>39</v>
      </c>
      <c r="D16" s="459" t="s">
        <v>40</v>
      </c>
      <c r="F16" s="461">
        <v>7.9000000000000341</v>
      </c>
      <c r="G16" s="199"/>
      <c r="H16" s="199"/>
      <c r="I16" s="199"/>
      <c r="J16" s="199"/>
      <c r="K16" s="199"/>
      <c r="L16" s="426"/>
    </row>
    <row r="17" spans="1:17">
      <c r="A17" s="346" t="s">
        <v>548</v>
      </c>
      <c r="B17" s="373" t="s">
        <v>549</v>
      </c>
      <c r="C17" s="371" t="s">
        <v>39</v>
      </c>
      <c r="D17" s="459" t="s">
        <v>40</v>
      </c>
      <c r="F17" s="461">
        <v>7.1999999999999886</v>
      </c>
      <c r="G17" s="199"/>
      <c r="H17" s="199"/>
      <c r="I17" s="199"/>
      <c r="J17" s="199"/>
      <c r="K17" s="199"/>
      <c r="L17" s="426"/>
    </row>
    <row r="18" spans="1:17">
      <c r="A18" s="346" t="s">
        <v>550</v>
      </c>
      <c r="B18" s="373" t="s">
        <v>551</v>
      </c>
      <c r="C18" s="371" t="s">
        <v>39</v>
      </c>
      <c r="D18" s="459" t="s">
        <v>40</v>
      </c>
      <c r="F18" s="461">
        <v>71.099999999999994</v>
      </c>
      <c r="G18" s="199">
        <v>-22.599999999999994</v>
      </c>
      <c r="H18" s="199"/>
      <c r="I18" s="199"/>
      <c r="J18" s="199"/>
      <c r="K18" s="199"/>
      <c r="L18" s="426"/>
    </row>
    <row r="19" spans="1:17">
      <c r="A19" s="346" t="s">
        <v>552</v>
      </c>
      <c r="B19" s="41" t="s">
        <v>66</v>
      </c>
      <c r="C19" s="371" t="s">
        <v>39</v>
      </c>
      <c r="D19" s="459" t="s">
        <v>40</v>
      </c>
      <c r="F19" s="658">
        <v>0.79999999999999716</v>
      </c>
      <c r="G19" s="199">
        <v>2.7000000000000028</v>
      </c>
      <c r="H19" s="199"/>
      <c r="I19" s="199"/>
      <c r="J19" s="199"/>
      <c r="K19" s="199"/>
      <c r="L19" s="426"/>
    </row>
    <row r="20" spans="1:17">
      <c r="A20" s="346" t="s">
        <v>553</v>
      </c>
      <c r="B20" s="373" t="s">
        <v>25</v>
      </c>
      <c r="C20" s="371" t="s">
        <v>39</v>
      </c>
      <c r="D20" s="459" t="s">
        <v>40</v>
      </c>
      <c r="F20" s="461">
        <v>39.300000000000011</v>
      </c>
      <c r="G20" s="199"/>
      <c r="H20" s="199"/>
      <c r="I20" s="199"/>
      <c r="J20" s="199"/>
      <c r="K20" s="199"/>
      <c r="L20" s="426"/>
    </row>
    <row r="21" spans="1:17">
      <c r="A21" s="346" t="s">
        <v>554</v>
      </c>
      <c r="B21" s="373" t="s">
        <v>83</v>
      </c>
      <c r="C21" s="371" t="s">
        <v>39</v>
      </c>
      <c r="D21" s="459" t="s">
        <v>40</v>
      </c>
      <c r="F21" s="461">
        <v>5.3</v>
      </c>
      <c r="G21" s="199">
        <v>-30</v>
      </c>
      <c r="H21" s="199"/>
      <c r="I21" s="199"/>
      <c r="J21" s="199"/>
      <c r="K21" s="199"/>
      <c r="L21" s="426"/>
    </row>
    <row r="22" spans="1:17">
      <c r="A22" s="346" t="s">
        <v>555</v>
      </c>
      <c r="B22" s="373" t="s">
        <v>556</v>
      </c>
      <c r="C22" s="371" t="s">
        <v>39</v>
      </c>
      <c r="D22" s="459" t="s">
        <v>40</v>
      </c>
      <c r="F22" s="461">
        <v>-112.19999999999996</v>
      </c>
      <c r="G22" s="199"/>
      <c r="H22" s="199"/>
      <c r="I22" s="199">
        <v>112.2</v>
      </c>
      <c r="J22" s="199"/>
      <c r="K22" s="199"/>
      <c r="L22" s="426"/>
    </row>
    <row r="23" spans="1:17">
      <c r="A23" s="346" t="s">
        <v>557</v>
      </c>
      <c r="B23" s="373" t="s">
        <v>558</v>
      </c>
      <c r="C23" s="371" t="s">
        <v>39</v>
      </c>
      <c r="D23" s="459" t="s">
        <v>40</v>
      </c>
      <c r="F23" s="461">
        <v>-50.099999999999994</v>
      </c>
      <c r="G23" s="199"/>
      <c r="H23" s="199">
        <v>50</v>
      </c>
      <c r="I23" s="199"/>
      <c r="J23" s="199"/>
      <c r="K23" s="199"/>
      <c r="L23" s="426"/>
    </row>
    <row r="24" spans="1:17">
      <c r="A24" s="346" t="s">
        <v>559</v>
      </c>
      <c r="B24" s="463" t="s">
        <v>539</v>
      </c>
      <c r="C24" s="371" t="s">
        <v>39</v>
      </c>
      <c r="D24" s="459" t="s">
        <v>40</v>
      </c>
      <c r="F24" s="461">
        <v>9</v>
      </c>
      <c r="G24" s="199"/>
      <c r="H24" s="199"/>
      <c r="I24" s="199"/>
      <c r="J24" s="199">
        <v>-9</v>
      </c>
      <c r="K24" s="199"/>
      <c r="L24" s="426"/>
    </row>
    <row r="25" spans="1:17">
      <c r="A25" s="346" t="s">
        <v>560</v>
      </c>
      <c r="B25" s="463" t="s">
        <v>561</v>
      </c>
      <c r="C25" s="371" t="s">
        <v>39</v>
      </c>
      <c r="D25" s="459" t="s">
        <v>40</v>
      </c>
      <c r="F25" s="461">
        <v>-1.9</v>
      </c>
      <c r="G25" s="199"/>
      <c r="H25" s="199"/>
      <c r="I25" s="199"/>
      <c r="J25" s="199"/>
      <c r="K25" s="199"/>
      <c r="L25" s="426"/>
    </row>
    <row r="26" spans="1:17">
      <c r="A26" s="346" t="s">
        <v>562</v>
      </c>
      <c r="B26" s="463"/>
      <c r="C26" s="371" t="s">
        <v>39</v>
      </c>
      <c r="D26" s="459" t="s">
        <v>40</v>
      </c>
      <c r="F26" s="461"/>
      <c r="G26" s="199"/>
      <c r="H26" s="199"/>
      <c r="I26" s="199"/>
      <c r="J26" s="199"/>
      <c r="K26" s="199"/>
      <c r="L26" s="426"/>
    </row>
    <row r="27" spans="1:17">
      <c r="A27" s="346" t="s">
        <v>563</v>
      </c>
      <c r="B27" s="463"/>
      <c r="C27" s="371" t="s">
        <v>39</v>
      </c>
      <c r="D27" s="459" t="s">
        <v>40</v>
      </c>
      <c r="F27" s="461"/>
      <c r="G27" s="199"/>
      <c r="H27" s="199"/>
      <c r="I27" s="199"/>
      <c r="J27" s="199"/>
      <c r="K27" s="199"/>
      <c r="L27" s="426"/>
    </row>
    <row r="28" spans="1:17">
      <c r="A28" s="346" t="s">
        <v>564</v>
      </c>
      <c r="B28" s="463"/>
      <c r="C28" s="371" t="s">
        <v>39</v>
      </c>
      <c r="D28" s="459" t="s">
        <v>40</v>
      </c>
      <c r="F28" s="461"/>
      <c r="G28" s="199"/>
      <c r="H28" s="199"/>
      <c r="I28" s="199"/>
      <c r="J28" s="199"/>
      <c r="K28" s="199"/>
      <c r="L28" s="426"/>
      <c r="O28"/>
      <c r="P28"/>
      <c r="Q28"/>
    </row>
    <row r="29" spans="1:17" ht="13" thickBot="1">
      <c r="A29" s="347" t="s">
        <v>565</v>
      </c>
      <c r="B29" s="464"/>
      <c r="C29" s="375" t="s">
        <v>39</v>
      </c>
      <c r="D29" s="913" t="s">
        <v>40</v>
      </c>
      <c r="F29" s="465"/>
      <c r="G29" s="428"/>
      <c r="H29" s="428"/>
      <c r="I29" s="428"/>
      <c r="J29" s="428"/>
      <c r="K29" s="428"/>
      <c r="L29" s="429"/>
      <c r="O29"/>
      <c r="P29"/>
      <c r="Q29"/>
    </row>
    <row r="30" spans="1:17" ht="15" customHeight="1" thickBot="1">
      <c r="A30" s="9"/>
      <c r="O30"/>
      <c r="P30"/>
      <c r="Q30"/>
    </row>
    <row r="31" spans="1:17" ht="25">
      <c r="A31" s="457" t="s">
        <v>566</v>
      </c>
      <c r="B31" s="466" t="str">
        <f>"Additional cash generated / utilised in the year " &amp; reportyear &amp; " compared to the final determination"</f>
        <v>Additional cash generated / utilised in the year 2022-23 compared to the final determination</v>
      </c>
      <c r="C31" s="467" t="s">
        <v>39</v>
      </c>
      <c r="D31" s="918" t="s">
        <v>54</v>
      </c>
      <c r="F31" s="469">
        <f>SUM(F11:F29)</f>
        <v>-49.799999999999947</v>
      </c>
      <c r="G31" s="470">
        <f>SUM(G11:G29)</f>
        <v>-49.899999999999991</v>
      </c>
      <c r="H31" s="470">
        <f>SUM(H11:H29)</f>
        <v>50</v>
      </c>
      <c r="I31" s="470">
        <f>SUM(I11:I29)</f>
        <v>112.2</v>
      </c>
      <c r="J31" s="470">
        <f>SUM(J11:J29)</f>
        <v>-9</v>
      </c>
      <c r="K31" s="470">
        <f t="shared" ref="K31" si="0">SUM(K11:K29)</f>
        <v>0</v>
      </c>
      <c r="L31" s="470">
        <f>SUM(L11:L29)</f>
        <v>0</v>
      </c>
      <c r="M31" s="471">
        <f>SUM(F31:L31)</f>
        <v>53.500000000000071</v>
      </c>
      <c r="O31"/>
      <c r="P31"/>
      <c r="Q31"/>
    </row>
    <row r="32" spans="1:17">
      <c r="A32" s="346" t="s">
        <v>567</v>
      </c>
      <c r="B32" s="472" t="str">
        <f>reportyear &amp; " closing cash balance per updated FD model"</f>
        <v>2022-23 closing cash balance per updated FD model</v>
      </c>
      <c r="C32" s="371" t="s">
        <v>39</v>
      </c>
      <c r="D32" s="410" t="s">
        <v>47</v>
      </c>
      <c r="F32" s="461">
        <v>108.7</v>
      </c>
      <c r="G32" s="473"/>
      <c r="H32" s="473"/>
      <c r="I32" s="473"/>
      <c r="J32" s="473"/>
      <c r="K32" s="473"/>
      <c r="L32" s="473"/>
      <c r="M32" s="474">
        <f>SUM(F32:L32)</f>
        <v>108.7</v>
      </c>
      <c r="O32"/>
      <c r="P32"/>
      <c r="Q32"/>
    </row>
    <row r="33" spans="1:17">
      <c r="A33" s="346" t="s">
        <v>568</v>
      </c>
      <c r="B33" s="472" t="s">
        <v>569</v>
      </c>
      <c r="C33" s="371" t="s">
        <v>39</v>
      </c>
      <c r="D33" s="410" t="s">
        <v>47</v>
      </c>
      <c r="F33" s="658">
        <v>219.9</v>
      </c>
      <c r="G33" s="199">
        <v>-78.900000000000006</v>
      </c>
      <c r="H33" s="199">
        <v>-50</v>
      </c>
      <c r="I33" s="199">
        <v>-9.1999999999999993</v>
      </c>
      <c r="J33" s="199">
        <v>-59.5</v>
      </c>
      <c r="K33" s="199"/>
      <c r="L33" s="199"/>
      <c r="M33" s="474">
        <f>SUM(F33:L33)</f>
        <v>22.299999999999997</v>
      </c>
      <c r="O33"/>
      <c r="P33"/>
      <c r="Q33"/>
    </row>
    <row r="34" spans="1:17" ht="13" thickBot="1">
      <c r="A34" s="347" t="s">
        <v>570</v>
      </c>
      <c r="B34" s="476" t="s">
        <v>571</v>
      </c>
      <c r="C34" s="375" t="s">
        <v>39</v>
      </c>
      <c r="D34" s="404" t="s">
        <v>54</v>
      </c>
      <c r="F34" s="385">
        <f>SUM(F31:F33)</f>
        <v>278.80000000000007</v>
      </c>
      <c r="G34" s="477"/>
      <c r="H34" s="477"/>
      <c r="I34" s="477"/>
      <c r="J34" s="477"/>
      <c r="K34" s="477"/>
      <c r="L34" s="477"/>
      <c r="M34" s="478">
        <f>SUM(M31:M33)</f>
        <v>184.50000000000006</v>
      </c>
      <c r="O34"/>
      <c r="P34"/>
      <c r="Q34"/>
    </row>
    <row r="35" spans="1:17" ht="13" thickBot="1">
      <c r="O35"/>
      <c r="P35"/>
      <c r="Q35"/>
    </row>
    <row r="36" spans="1:17">
      <c r="A36" s="1128"/>
      <c r="B36" s="1129"/>
      <c r="C36" s="1129"/>
      <c r="D36" s="1129"/>
      <c r="E36" s="1129"/>
      <c r="F36" s="1130"/>
      <c r="O36"/>
      <c r="P36"/>
      <c r="Q36"/>
    </row>
    <row r="37" spans="1:17">
      <c r="A37" s="1131" t="s">
        <v>91</v>
      </c>
      <c r="B37" s="390"/>
      <c r="C37" s="391"/>
      <c r="D37" s="79"/>
      <c r="E37" s="79"/>
      <c r="F37" s="1132"/>
      <c r="O37"/>
      <c r="P37"/>
      <c r="Q37"/>
    </row>
    <row r="38" spans="1:17">
      <c r="A38" s="1133"/>
      <c r="B38" s="390"/>
      <c r="C38" s="390"/>
      <c r="D38" s="79"/>
      <c r="E38" s="79"/>
      <c r="F38" s="1132"/>
      <c r="O38"/>
      <c r="P38"/>
      <c r="Q38"/>
    </row>
    <row r="39" spans="1:17">
      <c r="A39" s="1131" t="s">
        <v>92</v>
      </c>
      <c r="B39" s="390"/>
      <c r="C39" s="391"/>
      <c r="D39" s="79"/>
      <c r="E39" s="79"/>
      <c r="F39" s="1132"/>
    </row>
    <row r="40" spans="1:17">
      <c r="A40" s="1133"/>
      <c r="B40" s="390"/>
      <c r="C40" s="390"/>
      <c r="D40" s="79"/>
      <c r="E40" s="79"/>
      <c r="F40" s="1132"/>
    </row>
    <row r="41" spans="1:17">
      <c r="A41" s="1131" t="s">
        <v>93</v>
      </c>
      <c r="B41" s="390"/>
      <c r="C41" s="391" t="s">
        <v>94</v>
      </c>
      <c r="D41" s="79"/>
      <c r="E41" s="79"/>
      <c r="F41" s="1132"/>
    </row>
    <row r="42" spans="1:17" ht="13" thickBot="1">
      <c r="A42" s="1134"/>
      <c r="B42" s="1135"/>
      <c r="C42" s="1135"/>
      <c r="D42" s="1135"/>
      <c r="E42" s="1135"/>
      <c r="F42" s="1136"/>
    </row>
  </sheetData>
  <sheetProtection formatRows="0" insertColumns="0" selectLockedCells="1"/>
  <mergeCells count="7">
    <mergeCell ref="M6:M7"/>
    <mergeCell ref="G6:L6"/>
    <mergeCell ref="A6:A7"/>
    <mergeCell ref="B6:B7"/>
    <mergeCell ref="C6:C7"/>
    <mergeCell ref="D6:D7"/>
    <mergeCell ref="F6:F7"/>
  </mergeCells>
  <phoneticPr fontId="34" type="noConversion"/>
  <pageMargins left="0.74803149606299213" right="0.57999999999999996" top="0.98425196850393704" bottom="0.98425196850393704" header="0.51181102362204722" footer="0.51181102362204722"/>
  <pageSetup paperSize="8" fitToHeight="0" orientation="landscape" r:id="rId1"/>
  <headerFooter alignWithMargins="0">
    <oddFooter>&amp;RRegulatory Accounts - M tables 2010-11 v1.2&amp;L&amp;1#&amp;"Arial"&amp;11&amp;K000000SW Internal Commercial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3:N50"/>
  <sheetViews>
    <sheetView zoomScaleNormal="100" workbookViewId="0">
      <selection sqref="A1:XFD1048576"/>
    </sheetView>
  </sheetViews>
  <sheetFormatPr defaultColWidth="9.1796875" defaultRowHeight="12.5"/>
  <cols>
    <col min="1" max="1" width="8.26953125" style="289" customWidth="1"/>
    <col min="2" max="2" width="55.453125" style="287" bestFit="1" customWidth="1"/>
    <col min="3" max="4" width="9.7265625" style="287" customWidth="1"/>
    <col min="5" max="5" width="6.26953125" style="287" customWidth="1"/>
    <col min="6" max="6" width="11.26953125" style="287" bestFit="1" customWidth="1"/>
    <col min="7" max="7" width="11.26953125" style="287" customWidth="1"/>
    <col min="8" max="9" width="9.453125" style="287" customWidth="1"/>
    <col min="10" max="16384" width="9.1796875" style="287"/>
  </cols>
  <sheetData>
    <row r="3" spans="1:14" ht="15.5">
      <c r="A3" s="781" t="s">
        <v>29</v>
      </c>
    </row>
    <row r="4" spans="1:14" ht="15.5">
      <c r="A4" s="781" t="s">
        <v>572</v>
      </c>
    </row>
    <row r="5" spans="1:14" ht="13" thickBot="1"/>
    <row r="6" spans="1:14" ht="13">
      <c r="A6" s="778" t="s">
        <v>31</v>
      </c>
      <c r="B6" s="779" t="s">
        <v>32</v>
      </c>
      <c r="C6" s="780" t="s">
        <v>33</v>
      </c>
      <c r="D6" s="1268" t="s">
        <v>165</v>
      </c>
      <c r="F6" s="1270" t="s">
        <v>573</v>
      </c>
      <c r="G6" s="1272" t="s">
        <v>574</v>
      </c>
      <c r="K6" s="9"/>
      <c r="L6" s="9"/>
      <c r="M6" s="9"/>
      <c r="N6" s="9"/>
    </row>
    <row r="7" spans="1:14" ht="13.5" thickBot="1">
      <c r="A7" s="801"/>
      <c r="B7" s="802"/>
      <c r="C7" s="803"/>
      <c r="D7" s="1269"/>
      <c r="F7" s="1271"/>
      <c r="G7" s="1273"/>
      <c r="K7" s="9"/>
      <c r="L7" s="9"/>
      <c r="M7" s="9"/>
      <c r="N7" s="9"/>
    </row>
    <row r="8" spans="1:14" ht="13" thickBot="1">
      <c r="A8" s="287"/>
      <c r="K8" s="9"/>
      <c r="L8" s="9"/>
      <c r="M8" s="9"/>
      <c r="N8" s="9"/>
    </row>
    <row r="9" spans="1:14" ht="13.5" thickBot="1">
      <c r="A9" s="407"/>
      <c r="B9" s="408" t="s">
        <v>575</v>
      </c>
      <c r="C9" s="408"/>
      <c r="D9" s="409"/>
      <c r="K9" s="9"/>
      <c r="L9" s="9"/>
      <c r="M9" s="9"/>
      <c r="N9" s="9"/>
    </row>
    <row r="10" spans="1:14">
      <c r="A10" s="782" t="s">
        <v>576</v>
      </c>
      <c r="B10" s="783" t="s">
        <v>577</v>
      </c>
      <c r="C10" s="784" t="s">
        <v>39</v>
      </c>
      <c r="D10" s="785" t="s">
        <v>40</v>
      </c>
      <c r="F10" s="890">
        <v>3.7730000000000001</v>
      </c>
      <c r="G10" s="891">
        <v>4.1120000000000001</v>
      </c>
      <c r="H10" s="9"/>
      <c r="K10" s="9"/>
      <c r="L10" s="9"/>
      <c r="M10" s="9"/>
      <c r="N10" s="9"/>
    </row>
    <row r="11" spans="1:14">
      <c r="A11" s="782" t="s">
        <v>578</v>
      </c>
      <c r="B11" s="783" t="s">
        <v>579</v>
      </c>
      <c r="C11" s="784" t="s">
        <v>39</v>
      </c>
      <c r="D11" s="785" t="s">
        <v>40</v>
      </c>
      <c r="F11" s="786">
        <v>44.762</v>
      </c>
      <c r="G11" s="787">
        <v>43.881999999999998</v>
      </c>
      <c r="H11" s="9"/>
      <c r="K11" s="9"/>
      <c r="L11" s="9"/>
      <c r="M11" s="9"/>
      <c r="N11" s="9"/>
    </row>
    <row r="12" spans="1:14">
      <c r="A12" s="782" t="s">
        <v>580</v>
      </c>
      <c r="B12" s="783" t="s">
        <v>581</v>
      </c>
      <c r="C12" s="784" t="s">
        <v>39</v>
      </c>
      <c r="D12" s="785" t="s">
        <v>40</v>
      </c>
      <c r="F12" s="786">
        <v>0</v>
      </c>
      <c r="G12" s="787">
        <v>0</v>
      </c>
      <c r="H12" s="9"/>
      <c r="K12" s="9"/>
      <c r="L12" s="9"/>
      <c r="M12" s="9"/>
      <c r="N12" s="9"/>
    </row>
    <row r="13" spans="1:14">
      <c r="A13" s="782" t="s">
        <v>582</v>
      </c>
      <c r="B13" s="783" t="s">
        <v>583</v>
      </c>
      <c r="C13" s="784" t="s">
        <v>39</v>
      </c>
      <c r="D13" s="785" t="s">
        <v>40</v>
      </c>
      <c r="F13" s="786">
        <v>14.423</v>
      </c>
      <c r="G13" s="787">
        <v>19.686</v>
      </c>
      <c r="H13" s="9"/>
      <c r="K13" s="9"/>
      <c r="L13" s="9"/>
      <c r="M13" s="9"/>
      <c r="N13" s="9"/>
    </row>
    <row r="14" spans="1:14">
      <c r="A14" s="782" t="s">
        <v>584</v>
      </c>
      <c r="B14" s="788" t="s">
        <v>585</v>
      </c>
      <c r="C14" s="784" t="s">
        <v>39</v>
      </c>
      <c r="D14" s="785" t="s">
        <v>40</v>
      </c>
      <c r="F14" s="786">
        <v>0</v>
      </c>
      <c r="G14" s="787">
        <v>0</v>
      </c>
      <c r="H14" s="9"/>
      <c r="K14" s="9"/>
      <c r="L14" s="9"/>
      <c r="M14" s="9"/>
      <c r="N14" s="9"/>
    </row>
    <row r="15" spans="1:14">
      <c r="A15" s="782" t="s">
        <v>586</v>
      </c>
      <c r="B15" s="788" t="s">
        <v>587</v>
      </c>
      <c r="C15" s="784" t="s">
        <v>39</v>
      </c>
      <c r="D15" s="785" t="s">
        <v>40</v>
      </c>
      <c r="F15" s="786">
        <v>69.986000000000004</v>
      </c>
      <c r="G15" s="787">
        <v>83.656000000000006</v>
      </c>
      <c r="H15" s="9"/>
      <c r="K15" s="9"/>
      <c r="L15" s="9"/>
      <c r="M15" s="9"/>
      <c r="N15" s="9"/>
    </row>
    <row r="16" spans="1:14">
      <c r="A16" s="782" t="s">
        <v>588</v>
      </c>
      <c r="B16" s="788" t="s">
        <v>589</v>
      </c>
      <c r="C16" s="784" t="s">
        <v>39</v>
      </c>
      <c r="D16" s="785" t="s">
        <v>40</v>
      </c>
      <c r="F16" s="786">
        <v>-6.4729999999999999</v>
      </c>
      <c r="G16" s="787">
        <v>-10.488</v>
      </c>
      <c r="H16" s="9"/>
      <c r="K16" s="9"/>
      <c r="L16" s="9"/>
      <c r="M16" s="9"/>
      <c r="N16" s="9"/>
    </row>
    <row r="17" spans="1:14">
      <c r="A17" s="782" t="s">
        <v>590</v>
      </c>
      <c r="B17" s="788" t="s">
        <v>591</v>
      </c>
      <c r="C17" s="784" t="s">
        <v>39</v>
      </c>
      <c r="D17" s="785" t="s">
        <v>40</v>
      </c>
      <c r="F17" s="786">
        <v>-60.728999999999999</v>
      </c>
      <c r="G17" s="787">
        <v>-64.694000000000003</v>
      </c>
      <c r="H17" s="9"/>
      <c r="K17" s="9"/>
      <c r="L17" s="9"/>
      <c r="M17" s="9"/>
      <c r="N17" s="9"/>
    </row>
    <row r="18" spans="1:14">
      <c r="A18" s="782" t="s">
        <v>592</v>
      </c>
      <c r="B18" s="788" t="s">
        <v>593</v>
      </c>
      <c r="C18" s="784" t="s">
        <v>39</v>
      </c>
      <c r="D18" s="785" t="s">
        <v>40</v>
      </c>
      <c r="F18" s="786">
        <v>0</v>
      </c>
      <c r="G18" s="787">
        <v>0</v>
      </c>
      <c r="H18" s="9"/>
      <c r="K18" s="9"/>
      <c r="L18" s="9"/>
      <c r="M18" s="9"/>
      <c r="N18" s="9"/>
    </row>
    <row r="19" spans="1:14">
      <c r="A19" s="782" t="s">
        <v>594</v>
      </c>
      <c r="B19" s="788" t="s">
        <v>595</v>
      </c>
      <c r="C19" s="784" t="s">
        <v>39</v>
      </c>
      <c r="D19" s="785" t="s">
        <v>40</v>
      </c>
      <c r="F19" s="786">
        <v>-105.247</v>
      </c>
      <c r="G19" s="787">
        <v>-131.697</v>
      </c>
      <c r="H19" s="9"/>
      <c r="K19" s="9"/>
      <c r="L19" s="9"/>
      <c r="M19" s="9"/>
      <c r="N19" s="9"/>
    </row>
    <row r="20" spans="1:14">
      <c r="A20" s="782" t="s">
        <v>596</v>
      </c>
      <c r="B20" s="788" t="s">
        <v>597</v>
      </c>
      <c r="C20" s="784" t="s">
        <v>39</v>
      </c>
      <c r="D20" s="785" t="s">
        <v>40</v>
      </c>
      <c r="F20" s="786">
        <v>-32.799999999999997</v>
      </c>
      <c r="G20" s="787">
        <v>-28.718</v>
      </c>
      <c r="H20" s="9"/>
      <c r="K20" s="9"/>
      <c r="L20" s="9"/>
      <c r="M20" s="9"/>
      <c r="N20" s="9"/>
    </row>
    <row r="21" spans="1:14">
      <c r="A21" s="782" t="s">
        <v>598</v>
      </c>
      <c r="B21" s="788" t="s">
        <v>599</v>
      </c>
      <c r="C21" s="784" t="s">
        <v>39</v>
      </c>
      <c r="D21" s="785" t="s">
        <v>40</v>
      </c>
      <c r="F21" s="786">
        <v>-211.26400000000001</v>
      </c>
      <c r="G21" s="787">
        <v>-241.351</v>
      </c>
      <c r="H21" s="9"/>
      <c r="K21" s="9"/>
      <c r="L21" s="9"/>
      <c r="M21" s="9"/>
      <c r="N21" s="9"/>
    </row>
    <row r="22" spans="1:14">
      <c r="A22" s="782" t="s">
        <v>600</v>
      </c>
      <c r="B22" s="788" t="s">
        <v>601</v>
      </c>
      <c r="C22" s="784" t="s">
        <v>39</v>
      </c>
      <c r="D22" s="785" t="s">
        <v>54</v>
      </c>
      <c r="F22" s="789">
        <f>SUM(F10:F21)</f>
        <v>-283.56899999999996</v>
      </c>
      <c r="G22" s="790">
        <f>SUM(G10:G21)</f>
        <v>-325.61199999999997</v>
      </c>
      <c r="H22" s="9"/>
      <c r="K22" s="9"/>
      <c r="L22" s="9"/>
      <c r="M22" s="9"/>
      <c r="N22" s="9"/>
    </row>
    <row r="23" spans="1:14">
      <c r="A23" s="782" t="s">
        <v>602</v>
      </c>
      <c r="B23" s="788" t="s">
        <v>603</v>
      </c>
      <c r="C23" s="784" t="s">
        <v>39</v>
      </c>
      <c r="D23" s="785" t="s">
        <v>40</v>
      </c>
      <c r="F23" s="791">
        <v>-11.141</v>
      </c>
      <c r="G23" s="792">
        <v>-9.3919999999999995</v>
      </c>
      <c r="H23" s="9"/>
      <c r="K23" s="9"/>
      <c r="L23" s="9"/>
      <c r="M23" s="9"/>
      <c r="N23" s="9"/>
    </row>
    <row r="24" spans="1:14" ht="13" thickBot="1">
      <c r="A24" s="793" t="s">
        <v>604</v>
      </c>
      <c r="B24" s="794" t="s">
        <v>575</v>
      </c>
      <c r="C24" s="795" t="s">
        <v>39</v>
      </c>
      <c r="D24" s="796" t="s">
        <v>54</v>
      </c>
      <c r="F24" s="797">
        <f>SUM(F22:F23)</f>
        <v>-294.70999999999998</v>
      </c>
      <c r="G24" s="798">
        <f>SUM(G22:G23)</f>
        <v>-335.00399999999996</v>
      </c>
      <c r="H24" s="9"/>
      <c r="K24" s="9"/>
      <c r="L24" s="9"/>
      <c r="M24" s="9"/>
      <c r="N24" s="9"/>
    </row>
    <row r="25" spans="1:14" ht="13.5" thickBot="1">
      <c r="A25" s="959"/>
      <c r="B25" s="290"/>
      <c r="C25" s="290"/>
      <c r="D25" s="290"/>
      <c r="F25" s="290"/>
      <c r="G25" s="290"/>
      <c r="H25" s="9"/>
      <c r="K25" s="9"/>
      <c r="L25" s="9"/>
      <c r="M25" s="9"/>
      <c r="N25" s="9"/>
    </row>
    <row r="26" spans="1:14" ht="13.5" thickBot="1">
      <c r="A26" s="435"/>
      <c r="B26" s="408" t="s">
        <v>605</v>
      </c>
      <c r="C26" s="408"/>
      <c r="D26" s="409"/>
      <c r="H26" s="9"/>
      <c r="K26" s="9"/>
      <c r="L26" s="9"/>
      <c r="M26" s="9"/>
      <c r="N26" s="9"/>
    </row>
    <row r="27" spans="1:14">
      <c r="A27" s="982" t="s">
        <v>604</v>
      </c>
      <c r="B27" s="1178" t="s">
        <v>606</v>
      </c>
      <c r="C27" s="1179" t="s">
        <v>39</v>
      </c>
      <c r="D27" s="1180" t="s">
        <v>40</v>
      </c>
      <c r="F27" s="1091">
        <v>-228.80999999999997</v>
      </c>
      <c r="G27" s="1092">
        <v>-260.60399999999998</v>
      </c>
      <c r="H27" s="9"/>
      <c r="K27" s="9"/>
      <c r="L27" s="9"/>
      <c r="M27" s="9"/>
      <c r="N27" s="9"/>
    </row>
    <row r="28" spans="1:14">
      <c r="A28" s="991" t="s">
        <v>607</v>
      </c>
      <c r="B28" s="291" t="s">
        <v>608</v>
      </c>
      <c r="C28" s="784" t="s">
        <v>39</v>
      </c>
      <c r="D28" s="785" t="s">
        <v>40</v>
      </c>
      <c r="F28" s="1093">
        <v>-65.900000000000006</v>
      </c>
      <c r="G28" s="1094">
        <v>-74.399999999999991</v>
      </c>
      <c r="H28" s="9"/>
      <c r="K28" s="9"/>
      <c r="L28" s="9"/>
      <c r="M28" s="9"/>
      <c r="N28" s="9"/>
    </row>
    <row r="29" spans="1:14" ht="13" thickBot="1">
      <c r="A29" s="978" t="s">
        <v>609</v>
      </c>
      <c r="B29" s="1072" t="s">
        <v>575</v>
      </c>
      <c r="C29" s="795" t="s">
        <v>39</v>
      </c>
      <c r="D29" s="796" t="s">
        <v>54</v>
      </c>
      <c r="F29" s="797">
        <f>SUM(F27:F28)</f>
        <v>-294.70999999999998</v>
      </c>
      <c r="G29" s="798">
        <f>SUM(G27:G28)</f>
        <v>-335.00399999999996</v>
      </c>
      <c r="H29" s="9"/>
    </row>
    <row r="30" spans="1:14" ht="13" thickBot="1"/>
    <row r="31" spans="1:14" ht="13.5" thickBot="1">
      <c r="A31" s="1073"/>
      <c r="B31" s="1074" t="s">
        <v>610</v>
      </c>
      <c r="C31" s="1074"/>
      <c r="D31" s="1075"/>
      <c r="E31" s="1087"/>
      <c r="F31" s="9"/>
      <c r="G31" s="9"/>
    </row>
    <row r="32" spans="1:14">
      <c r="A32" s="1098" t="s">
        <v>611</v>
      </c>
      <c r="B32" s="1076" t="s">
        <v>612</v>
      </c>
      <c r="C32" s="60" t="s">
        <v>39</v>
      </c>
      <c r="D32" s="410" t="s">
        <v>40</v>
      </c>
      <c r="E32" s="9"/>
      <c r="F32" s="1088">
        <v>-31.827999999999918</v>
      </c>
      <c r="G32" s="1089">
        <v>-35.963000000000001</v>
      </c>
    </row>
    <row r="33" spans="1:7" ht="13" thickBot="1">
      <c r="A33" s="1099" t="s">
        <v>613</v>
      </c>
      <c r="B33" s="1077" t="s">
        <v>575</v>
      </c>
      <c r="C33" s="382" t="s">
        <v>39</v>
      </c>
      <c r="D33" s="349" t="s">
        <v>54</v>
      </c>
      <c r="E33" s="9"/>
      <c r="F33" s="1078">
        <f>F29+F32</f>
        <v>-326.5379999999999</v>
      </c>
      <c r="G33" s="1090">
        <f>G29+G32</f>
        <v>-370.96699999999998</v>
      </c>
    </row>
    <row r="36" spans="1:7">
      <c r="A36" s="1128"/>
      <c r="B36" s="1129"/>
      <c r="C36" s="1129"/>
      <c r="D36" s="1129"/>
      <c r="E36" s="1129"/>
      <c r="F36" s="1130"/>
      <c r="G36" s="390"/>
    </row>
    <row r="37" spans="1:7">
      <c r="A37" s="1131" t="s">
        <v>91</v>
      </c>
      <c r="B37" s="390"/>
      <c r="C37" s="391"/>
      <c r="D37" s="79"/>
      <c r="E37" s="79"/>
      <c r="F37" s="1132"/>
      <c r="G37" s="390"/>
    </row>
    <row r="38" spans="1:7">
      <c r="A38" s="1133"/>
      <c r="B38" s="390"/>
      <c r="C38" s="390"/>
      <c r="D38" s="79"/>
      <c r="E38" s="79"/>
      <c r="F38" s="1132"/>
      <c r="G38" s="390"/>
    </row>
    <row r="39" spans="1:7">
      <c r="A39" s="1131" t="s">
        <v>92</v>
      </c>
      <c r="B39" s="390"/>
      <c r="C39" s="391"/>
      <c r="D39" s="79"/>
      <c r="E39" s="79"/>
      <c r="F39" s="1132"/>
      <c r="G39" s="390"/>
    </row>
    <row r="40" spans="1:7">
      <c r="A40" s="1133"/>
      <c r="B40" s="390"/>
      <c r="C40" s="390"/>
      <c r="D40" s="79"/>
      <c r="E40" s="79"/>
      <c r="F40" s="1132"/>
      <c r="G40" s="390"/>
    </row>
    <row r="41" spans="1:7">
      <c r="A41" s="1131" t="s">
        <v>93</v>
      </c>
      <c r="B41" s="390"/>
      <c r="C41" s="391" t="s">
        <v>94</v>
      </c>
      <c r="D41" s="79"/>
      <c r="E41" s="79"/>
      <c r="F41" s="1132"/>
      <c r="G41" s="390"/>
    </row>
    <row r="42" spans="1:7">
      <c r="A42" s="1134"/>
      <c r="B42" s="1135"/>
      <c r="C42" s="1135"/>
      <c r="D42" s="1135"/>
      <c r="E42" s="1135"/>
      <c r="F42" s="1136"/>
      <c r="G42" s="390"/>
    </row>
    <row r="50" ht="13.5" customHeight="1"/>
  </sheetData>
  <mergeCells count="3">
    <mergeCell ref="D6:D7"/>
    <mergeCell ref="F6:F7"/>
    <mergeCell ref="G6:G7"/>
  </mergeCells>
  <pageMargins left="0.39370078740157483" right="0.39370078740157483" top="0.39370078740157483" bottom="0.39370078740157483" header="0.19685039370078741" footer="0.19685039370078741"/>
  <pageSetup paperSize="9" scale="74" orientation="portrait" r:id="rId1"/>
  <headerFooter alignWithMargins="0">
    <oddFooter>&amp;L&amp;"Calibri"&amp;11&amp;K000000&amp;"Calibri"&amp;11&amp;K000000&amp;8&amp;Z&amp;F_x000D_&amp;1#&amp;"Arial"&amp;11&amp;K000000SW Internal Commercial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2:AB86"/>
  <sheetViews>
    <sheetView zoomScaleNormal="100" workbookViewId="0">
      <selection sqref="A1:XFD1048576"/>
    </sheetView>
  </sheetViews>
  <sheetFormatPr defaultColWidth="9.1796875" defaultRowHeight="12.5"/>
  <cols>
    <col min="1" max="1" width="9.1796875" style="480"/>
    <col min="2" max="2" width="74" style="480" customWidth="1"/>
    <col min="3" max="3" width="9.1796875" style="480"/>
    <col min="4" max="4" width="10" style="480" customWidth="1"/>
    <col min="5" max="5" width="3.26953125" style="480" customWidth="1"/>
    <col min="6" max="6" width="25.54296875" style="481" customWidth="1"/>
    <col min="7" max="7" width="4.81640625" style="480" customWidth="1"/>
    <col min="8" max="9" width="14.26953125" style="481" customWidth="1"/>
    <col min="10" max="10" width="14.453125" style="481" customWidth="1"/>
    <col min="11" max="11" width="3.453125" style="480" customWidth="1"/>
    <col min="12" max="12" width="18" style="481" customWidth="1"/>
    <col min="13" max="13" width="3.1796875" style="480" customWidth="1"/>
    <col min="14" max="14" width="16" style="481" customWidth="1"/>
    <col min="15" max="15" width="3.1796875" style="480" customWidth="1"/>
    <col min="16" max="16" width="14.26953125" style="481" customWidth="1"/>
    <col min="17" max="17" width="2.453125" style="480" customWidth="1"/>
    <col min="18" max="20" width="14.26953125" style="481" customWidth="1"/>
    <col min="21" max="21" width="4.26953125" style="480" customWidth="1"/>
    <col min="22" max="22" width="14.26953125" style="481" customWidth="1"/>
    <col min="23" max="23" width="4.81640625" style="480" customWidth="1"/>
    <col min="24" max="24" width="15.26953125" style="481" customWidth="1"/>
    <col min="25" max="25" width="7.7265625" style="480" customWidth="1"/>
    <col min="26" max="26" width="9.26953125" style="480" customWidth="1"/>
    <col min="27" max="27" width="9.26953125" style="97" customWidth="1"/>
    <col min="28" max="28" width="9.26953125" style="480" customWidth="1"/>
    <col min="29" max="16384" width="9.1796875" style="480"/>
  </cols>
  <sheetData>
    <row r="2" spans="1:25" ht="13">
      <c r="A2" s="479"/>
    </row>
    <row r="3" spans="1:25" ht="15.5">
      <c r="A3" s="482" t="s">
        <v>29</v>
      </c>
      <c r="B3" s="483"/>
    </row>
    <row r="4" spans="1:25" ht="15.5">
      <c r="A4" s="656" t="s">
        <v>614</v>
      </c>
    </row>
    <row r="5" spans="1:25" ht="13">
      <c r="A5" s="484"/>
    </row>
    <row r="6" spans="1:25" ht="13">
      <c r="A6" s="484"/>
      <c r="E6" s="480" t="s">
        <v>615</v>
      </c>
      <c r="F6" s="1274" t="str">
        <f>reportyear</f>
        <v>2022-23</v>
      </c>
      <c r="G6" s="1275"/>
      <c r="H6" s="1275"/>
      <c r="I6" s="1275"/>
      <c r="J6" s="1275"/>
      <c r="K6" s="1275"/>
      <c r="L6" s="1275"/>
      <c r="M6" s="1275"/>
      <c r="N6" s="1275"/>
      <c r="O6" s="1275"/>
      <c r="P6" s="1275"/>
      <c r="Q6" s="1275"/>
      <c r="R6" s="1275"/>
      <c r="S6" s="1275"/>
      <c r="T6" s="1275"/>
      <c r="U6" s="1275"/>
      <c r="V6" s="1275"/>
      <c r="W6" s="1275"/>
      <c r="X6" s="1275"/>
      <c r="Y6" s="1275"/>
    </row>
    <row r="7" spans="1:25" ht="13" thickBot="1">
      <c r="F7" s="485">
        <v>1</v>
      </c>
      <c r="G7" s="486"/>
      <c r="H7" s="487">
        <v>2</v>
      </c>
      <c r="I7" s="487">
        <v>3</v>
      </c>
      <c r="J7" s="487">
        <v>4</v>
      </c>
      <c r="K7" s="569"/>
      <c r="L7" s="569">
        <v>5</v>
      </c>
      <c r="M7" s="569"/>
      <c r="N7" s="569">
        <v>6</v>
      </c>
      <c r="O7" s="569"/>
      <c r="P7" s="569">
        <v>7</v>
      </c>
      <c r="Q7" s="569"/>
      <c r="R7" s="569">
        <v>8</v>
      </c>
      <c r="S7" s="569">
        <v>9</v>
      </c>
      <c r="T7" s="569">
        <v>10</v>
      </c>
      <c r="U7" s="569"/>
      <c r="V7" s="569">
        <v>11</v>
      </c>
      <c r="W7" s="552"/>
      <c r="X7" s="1190">
        <v>12</v>
      </c>
      <c r="Y7" s="489">
        <v>13</v>
      </c>
    </row>
    <row r="8" spans="1:25" ht="13.5" thickBot="1">
      <c r="F8" s="490" t="s">
        <v>616</v>
      </c>
      <c r="H8" s="491"/>
      <c r="I8" s="492"/>
      <c r="J8" s="493"/>
      <c r="K8" s="501"/>
      <c r="L8" s="494"/>
      <c r="M8" s="495"/>
      <c r="N8" s="494"/>
      <c r="O8" s="501" t="s">
        <v>617</v>
      </c>
      <c r="P8" s="494"/>
      <c r="Q8" s="495"/>
      <c r="R8" s="494"/>
      <c r="S8" s="494"/>
      <c r="T8" s="494"/>
      <c r="U8" s="495"/>
      <c r="V8" s="496"/>
      <c r="W8" s="488"/>
      <c r="X8" s="497"/>
      <c r="Y8" s="498"/>
    </row>
    <row r="9" spans="1:25" ht="13.5" thickBot="1">
      <c r="A9" s="499"/>
      <c r="F9" s="500"/>
      <c r="H9" s="1279" t="s">
        <v>618</v>
      </c>
      <c r="I9" s="1280"/>
      <c r="J9" s="1280"/>
      <c r="K9" s="1280"/>
      <c r="L9" s="1280"/>
      <c r="M9" s="1280"/>
      <c r="N9" s="1281"/>
      <c r="P9" s="1279" t="s">
        <v>619</v>
      </c>
      <c r="Q9" s="1280"/>
      <c r="R9" s="1280"/>
      <c r="S9" s="1280"/>
      <c r="T9" s="1281"/>
      <c r="U9" s="488"/>
      <c r="V9" s="502"/>
      <c r="W9" s="488"/>
      <c r="X9" s="503"/>
      <c r="Y9" s="504"/>
    </row>
    <row r="10" spans="1:25" ht="13.5" thickBot="1">
      <c r="A10" s="505" t="s">
        <v>253</v>
      </c>
      <c r="B10" s="506" t="s">
        <v>32</v>
      </c>
      <c r="C10" s="507" t="s">
        <v>33</v>
      </c>
      <c r="D10" s="508" t="s">
        <v>34</v>
      </c>
      <c r="F10" s="1282" t="s">
        <v>620</v>
      </c>
      <c r="H10" s="1276" t="s">
        <v>621</v>
      </c>
      <c r="I10" s="1277"/>
      <c r="J10" s="1278"/>
      <c r="L10" s="509" t="s">
        <v>479</v>
      </c>
      <c r="M10" s="488"/>
      <c r="N10" s="516" t="s">
        <v>622</v>
      </c>
      <c r="P10" s="509" t="s">
        <v>623</v>
      </c>
      <c r="Q10" s="483"/>
      <c r="R10" s="1285" t="s">
        <v>624</v>
      </c>
      <c r="S10" s="1286"/>
      <c r="T10" s="1287"/>
      <c r="V10" s="509" t="s">
        <v>479</v>
      </c>
      <c r="X10" s="510" t="s">
        <v>479</v>
      </c>
      <c r="Y10" s="511"/>
    </row>
    <row r="11" spans="1:25" ht="13">
      <c r="A11" s="512" t="s">
        <v>377</v>
      </c>
      <c r="B11" s="513"/>
      <c r="C11" s="514"/>
      <c r="D11" s="515" t="s">
        <v>35</v>
      </c>
      <c r="F11" s="1283"/>
      <c r="H11" s="1295" t="s">
        <v>625</v>
      </c>
      <c r="I11" s="1293" t="s">
        <v>626</v>
      </c>
      <c r="J11" s="1292" t="s">
        <v>620</v>
      </c>
      <c r="L11" s="517" t="s">
        <v>627</v>
      </c>
      <c r="M11" s="518"/>
      <c r="N11" s="517" t="s">
        <v>628</v>
      </c>
      <c r="P11" s="517" t="s">
        <v>629</v>
      </c>
      <c r="Q11" s="518"/>
      <c r="R11" s="1288" t="s">
        <v>630</v>
      </c>
      <c r="S11" s="519" t="s">
        <v>631</v>
      </c>
      <c r="T11" s="1290" t="s">
        <v>620</v>
      </c>
      <c r="U11" s="518"/>
      <c r="V11" s="517" t="s">
        <v>632</v>
      </c>
      <c r="W11" s="518"/>
      <c r="X11" s="520" t="s">
        <v>632</v>
      </c>
      <c r="Y11" s="521"/>
    </row>
    <row r="12" spans="1:25" ht="13.5" thickBot="1">
      <c r="A12" s="522"/>
      <c r="B12" s="523"/>
      <c r="C12" s="524"/>
      <c r="D12" s="525"/>
      <c r="F12" s="1284"/>
      <c r="H12" s="1289"/>
      <c r="I12" s="1294"/>
      <c r="J12" s="1291"/>
      <c r="L12" s="526"/>
      <c r="M12" s="488"/>
      <c r="N12" s="526" t="s">
        <v>633</v>
      </c>
      <c r="P12" s="526"/>
      <c r="Q12" s="527"/>
      <c r="R12" s="1289"/>
      <c r="S12" s="528" t="s">
        <v>634</v>
      </c>
      <c r="T12" s="1291"/>
      <c r="U12" s="527"/>
      <c r="V12" s="526" t="s">
        <v>635</v>
      </c>
      <c r="W12" s="527"/>
      <c r="X12" s="529" t="s">
        <v>633</v>
      </c>
      <c r="Y12" s="530" t="s">
        <v>636</v>
      </c>
    </row>
    <row r="13" spans="1:25" ht="13" thickBot="1">
      <c r="A13" s="531"/>
      <c r="B13" s="532"/>
    </row>
    <row r="14" spans="1:25" ht="13.5" thickBot="1">
      <c r="A14" s="533"/>
      <c r="B14" s="534" t="s">
        <v>637</v>
      </c>
      <c r="C14" s="534"/>
      <c r="D14" s="535"/>
      <c r="M14" s="488" t="s">
        <v>638</v>
      </c>
      <c r="N14" s="536"/>
      <c r="O14" s="488"/>
      <c r="P14" s="536"/>
      <c r="Q14" s="488"/>
      <c r="R14" s="536"/>
      <c r="S14" s="536"/>
      <c r="X14" s="536"/>
      <c r="Y14" s="488"/>
    </row>
    <row r="15" spans="1:25" ht="13">
      <c r="A15" s="537" t="s">
        <v>639</v>
      </c>
      <c r="B15" s="538" t="s">
        <v>640</v>
      </c>
      <c r="C15" s="539" t="s">
        <v>39</v>
      </c>
      <c r="D15" s="540" t="s">
        <v>47</v>
      </c>
      <c r="F15" s="541">
        <v>1.72</v>
      </c>
      <c r="G15" s="542"/>
      <c r="H15" s="543">
        <v>2.8650000000000002</v>
      </c>
      <c r="I15" s="544">
        <v>14.206</v>
      </c>
      <c r="J15" s="545">
        <f t="shared" ref="J15:J20" si="0">H15+I15</f>
        <v>17.070999999999998</v>
      </c>
      <c r="K15" s="546"/>
      <c r="L15" s="541">
        <v>27.719000000000001</v>
      </c>
      <c r="M15" s="542"/>
      <c r="N15" s="547">
        <f t="shared" ref="N15:N20" si="1">J15+L15</f>
        <v>44.79</v>
      </c>
      <c r="O15" s="542"/>
      <c r="P15" s="542"/>
      <c r="Q15" s="542"/>
      <c r="R15" s="542"/>
      <c r="S15" s="542"/>
      <c r="T15" s="542"/>
      <c r="U15" s="542"/>
      <c r="V15" s="547">
        <f t="shared" ref="V15:V23" si="2">N15</f>
        <v>44.79</v>
      </c>
      <c r="W15" s="542"/>
      <c r="X15" s="548">
        <f t="shared" ref="X15:X23" si="3">V15+F15</f>
        <v>46.51</v>
      </c>
      <c r="Y15" s="549" t="s">
        <v>641</v>
      </c>
    </row>
    <row r="16" spans="1:25" ht="13">
      <c r="A16" s="550" t="s">
        <v>642</v>
      </c>
      <c r="B16" s="551" t="s">
        <v>643</v>
      </c>
      <c r="C16" s="552" t="s">
        <v>39</v>
      </c>
      <c r="D16" s="553" t="s">
        <v>47</v>
      </c>
      <c r="F16" s="554">
        <v>8.2000000000000003E-2</v>
      </c>
      <c r="G16" s="542"/>
      <c r="H16" s="555">
        <v>4.3380000000000001</v>
      </c>
      <c r="I16" s="556">
        <v>9.2170000000000005</v>
      </c>
      <c r="J16" s="557">
        <f t="shared" si="0"/>
        <v>13.555</v>
      </c>
      <c r="K16" s="546"/>
      <c r="L16" s="554">
        <v>11.683999999999999</v>
      </c>
      <c r="M16" s="542"/>
      <c r="N16" s="558">
        <f t="shared" si="1"/>
        <v>25.238999999999997</v>
      </c>
      <c r="O16" s="542"/>
      <c r="P16" s="542"/>
      <c r="Q16" s="542"/>
      <c r="R16" s="542"/>
      <c r="S16" s="542"/>
      <c r="T16" s="542"/>
      <c r="U16" s="542"/>
      <c r="V16" s="558">
        <f t="shared" si="2"/>
        <v>25.238999999999997</v>
      </c>
      <c r="W16" s="542"/>
      <c r="X16" s="559">
        <f t="shared" si="3"/>
        <v>25.320999999999998</v>
      </c>
      <c r="Y16" s="560" t="s">
        <v>641</v>
      </c>
    </row>
    <row r="17" spans="1:25">
      <c r="A17" s="550" t="s">
        <v>644</v>
      </c>
      <c r="B17" s="551" t="s">
        <v>645</v>
      </c>
      <c r="C17" s="552" t="s">
        <v>39</v>
      </c>
      <c r="D17" s="553" t="s">
        <v>47</v>
      </c>
      <c r="F17" s="554">
        <v>2.3559999999999999</v>
      </c>
      <c r="G17" s="542"/>
      <c r="H17" s="555">
        <v>4.7E-2</v>
      </c>
      <c r="I17" s="556">
        <v>6.02</v>
      </c>
      <c r="J17" s="557">
        <f t="shared" si="0"/>
        <v>6.0669999999999993</v>
      </c>
      <c r="K17" s="542"/>
      <c r="L17" s="554">
        <v>18.007000000000001</v>
      </c>
      <c r="M17" s="542"/>
      <c r="N17" s="558">
        <f t="shared" si="1"/>
        <v>24.074000000000002</v>
      </c>
      <c r="O17" s="542"/>
      <c r="P17" s="542"/>
      <c r="Q17" s="542"/>
      <c r="R17" s="542"/>
      <c r="S17" s="542"/>
      <c r="T17" s="542"/>
      <c r="U17" s="542"/>
      <c r="V17" s="558">
        <f t="shared" si="2"/>
        <v>24.074000000000002</v>
      </c>
      <c r="W17" s="542"/>
      <c r="X17" s="559">
        <f t="shared" si="3"/>
        <v>26.43</v>
      </c>
      <c r="Y17" s="560" t="s">
        <v>641</v>
      </c>
    </row>
    <row r="18" spans="1:25" ht="13">
      <c r="A18" s="550" t="s">
        <v>646</v>
      </c>
      <c r="B18" s="551" t="s">
        <v>647</v>
      </c>
      <c r="C18" s="552" t="s">
        <v>39</v>
      </c>
      <c r="D18" s="553" t="s">
        <v>47</v>
      </c>
      <c r="F18" s="554">
        <v>0.22900000000000001</v>
      </c>
      <c r="G18" s="542"/>
      <c r="H18" s="555">
        <v>0.33800000000000002</v>
      </c>
      <c r="I18" s="556">
        <v>24.667999999999999</v>
      </c>
      <c r="J18" s="557">
        <f t="shared" si="0"/>
        <v>25.006</v>
      </c>
      <c r="K18" s="546"/>
      <c r="L18" s="554">
        <v>2.1760000000000002</v>
      </c>
      <c r="M18" s="542"/>
      <c r="N18" s="558">
        <f t="shared" si="1"/>
        <v>27.182000000000002</v>
      </c>
      <c r="O18" s="542"/>
      <c r="P18" s="542"/>
      <c r="Q18" s="542"/>
      <c r="R18" s="542"/>
      <c r="S18" s="542"/>
      <c r="T18" s="542"/>
      <c r="U18" s="542"/>
      <c r="V18" s="558">
        <f t="shared" si="2"/>
        <v>27.182000000000002</v>
      </c>
      <c r="W18" s="542"/>
      <c r="X18" s="559">
        <f t="shared" si="3"/>
        <v>27.411000000000001</v>
      </c>
      <c r="Y18" s="560" t="s">
        <v>641</v>
      </c>
    </row>
    <row r="19" spans="1:25" ht="13">
      <c r="A19" s="550" t="s">
        <v>648</v>
      </c>
      <c r="B19" s="551" t="s">
        <v>649</v>
      </c>
      <c r="C19" s="552" t="s">
        <v>39</v>
      </c>
      <c r="D19" s="553" t="s">
        <v>47</v>
      </c>
      <c r="F19" s="554">
        <v>1.0999999999999999E-2</v>
      </c>
      <c r="G19" s="542"/>
      <c r="H19" s="555">
        <v>0.14899999999999999</v>
      </c>
      <c r="I19" s="556">
        <v>1.7529999999999999</v>
      </c>
      <c r="J19" s="557">
        <f t="shared" si="0"/>
        <v>1.9019999999999999</v>
      </c>
      <c r="K19" s="546"/>
      <c r="L19" s="554">
        <v>5.0000000000000001E-3</v>
      </c>
      <c r="M19" s="542"/>
      <c r="N19" s="558">
        <f t="shared" si="1"/>
        <v>1.9069999999999998</v>
      </c>
      <c r="O19" s="542"/>
      <c r="P19" s="542"/>
      <c r="Q19" s="542"/>
      <c r="R19" s="542"/>
      <c r="S19" s="542"/>
      <c r="T19" s="542"/>
      <c r="U19" s="542"/>
      <c r="V19" s="558">
        <f t="shared" si="2"/>
        <v>1.9069999999999998</v>
      </c>
      <c r="W19" s="542"/>
      <c r="X19" s="559">
        <f t="shared" si="3"/>
        <v>1.9179999999999997</v>
      </c>
      <c r="Y19" s="560" t="s">
        <v>641</v>
      </c>
    </row>
    <row r="20" spans="1:25" ht="13.5" thickBot="1">
      <c r="A20" s="550" t="s">
        <v>650</v>
      </c>
      <c r="B20" s="551" t="s">
        <v>651</v>
      </c>
      <c r="C20" s="552" t="s">
        <v>39</v>
      </c>
      <c r="D20" s="553" t="s">
        <v>47</v>
      </c>
      <c r="F20" s="561">
        <v>0</v>
      </c>
      <c r="G20" s="542"/>
      <c r="H20" s="562">
        <v>0</v>
      </c>
      <c r="I20" s="563">
        <v>0</v>
      </c>
      <c r="J20" s="564">
        <f t="shared" si="0"/>
        <v>0</v>
      </c>
      <c r="K20" s="546"/>
      <c r="L20" s="561">
        <v>0</v>
      </c>
      <c r="M20" s="542"/>
      <c r="N20" s="558">
        <f t="shared" si="1"/>
        <v>0</v>
      </c>
      <c r="O20" s="542"/>
      <c r="P20" s="542"/>
      <c r="Q20" s="542"/>
      <c r="R20" s="542"/>
      <c r="S20" s="542"/>
      <c r="T20" s="542"/>
      <c r="U20" s="542"/>
      <c r="V20" s="558">
        <f t="shared" si="2"/>
        <v>0</v>
      </c>
      <c r="W20" s="542"/>
      <c r="X20" s="559">
        <f t="shared" si="3"/>
        <v>0</v>
      </c>
      <c r="Y20" s="560" t="s">
        <v>641</v>
      </c>
    </row>
    <row r="21" spans="1:25" ht="13.5" thickBot="1">
      <c r="A21" s="550" t="s">
        <v>652</v>
      </c>
      <c r="B21" s="551" t="s">
        <v>653</v>
      </c>
      <c r="C21" s="552" t="s">
        <v>39</v>
      </c>
      <c r="D21" s="553" t="s">
        <v>47</v>
      </c>
      <c r="F21" s="542"/>
      <c r="G21" s="542"/>
      <c r="H21" s="565"/>
      <c r="I21" s="565"/>
      <c r="J21" s="542"/>
      <c r="K21" s="546"/>
      <c r="L21" s="542"/>
      <c r="M21" s="542"/>
      <c r="N21" s="554">
        <v>0</v>
      </c>
      <c r="O21" s="542"/>
      <c r="P21" s="542"/>
      <c r="Q21" s="542"/>
      <c r="R21" s="542"/>
      <c r="S21" s="542"/>
      <c r="T21" s="542"/>
      <c r="U21" s="542"/>
      <c r="V21" s="558">
        <f t="shared" si="2"/>
        <v>0</v>
      </c>
      <c r="W21" s="542"/>
      <c r="X21" s="559">
        <f t="shared" si="3"/>
        <v>0</v>
      </c>
      <c r="Y21" s="560" t="s">
        <v>641</v>
      </c>
    </row>
    <row r="22" spans="1:25" ht="13.5" thickBot="1">
      <c r="A22" s="550" t="s">
        <v>654</v>
      </c>
      <c r="B22" s="566" t="s">
        <v>655</v>
      </c>
      <c r="C22" s="552" t="s">
        <v>39</v>
      </c>
      <c r="D22" s="553" t="s">
        <v>47</v>
      </c>
      <c r="F22" s="542"/>
      <c r="G22" s="542"/>
      <c r="H22" s="565"/>
      <c r="I22" s="565"/>
      <c r="J22" s="542"/>
      <c r="K22" s="546"/>
      <c r="L22" s="541">
        <v>0</v>
      </c>
      <c r="M22" s="542"/>
      <c r="N22" s="558">
        <f>L22</f>
        <v>0</v>
      </c>
      <c r="O22" s="542"/>
      <c r="P22" s="542"/>
      <c r="Q22" s="542"/>
      <c r="R22" s="542"/>
      <c r="S22" s="542"/>
      <c r="T22" s="542"/>
      <c r="U22" s="542"/>
      <c r="V22" s="558">
        <f t="shared" si="2"/>
        <v>0</v>
      </c>
      <c r="W22" s="542"/>
      <c r="X22" s="559">
        <f t="shared" si="3"/>
        <v>0</v>
      </c>
      <c r="Y22" s="560" t="s">
        <v>641</v>
      </c>
    </row>
    <row r="23" spans="1:25" ht="13.5" thickBot="1">
      <c r="A23" s="567" t="s">
        <v>656</v>
      </c>
      <c r="B23" s="568" t="s">
        <v>657</v>
      </c>
      <c r="C23" s="569" t="s">
        <v>39</v>
      </c>
      <c r="D23" s="570" t="s">
        <v>47</v>
      </c>
      <c r="F23" s="571">
        <v>1.018</v>
      </c>
      <c r="G23" s="542"/>
      <c r="H23" s="572">
        <v>0.59599999999999997</v>
      </c>
      <c r="I23" s="573">
        <v>3.0379999999999998</v>
      </c>
      <c r="J23" s="574">
        <f>H23+I23</f>
        <v>3.6339999999999999</v>
      </c>
      <c r="K23" s="546"/>
      <c r="L23" s="561">
        <v>5.782</v>
      </c>
      <c r="M23" s="542"/>
      <c r="N23" s="575">
        <f>J23+L23</f>
        <v>9.4160000000000004</v>
      </c>
      <c r="O23" s="576"/>
      <c r="P23" s="542"/>
      <c r="Q23" s="542"/>
      <c r="R23" s="542"/>
      <c r="S23" s="542"/>
      <c r="T23" s="542"/>
      <c r="U23" s="542"/>
      <c r="V23" s="575">
        <f t="shared" si="2"/>
        <v>9.4160000000000004</v>
      </c>
      <c r="W23" s="542"/>
      <c r="X23" s="577">
        <f t="shared" si="3"/>
        <v>10.434000000000001</v>
      </c>
      <c r="Y23" s="578" t="s">
        <v>641</v>
      </c>
    </row>
    <row r="24" spans="1:25" ht="16" thickBot="1">
      <c r="F24" s="542"/>
      <c r="G24" s="542"/>
      <c r="H24" s="565"/>
      <c r="I24" s="565"/>
      <c r="J24" s="542"/>
      <c r="K24" s="546"/>
      <c r="L24" s="542"/>
      <c r="M24" s="542"/>
      <c r="N24" s="542"/>
      <c r="O24" s="579"/>
      <c r="P24" s="542"/>
      <c r="Q24" s="542"/>
      <c r="R24" s="542"/>
      <c r="S24" s="542"/>
      <c r="T24" s="542"/>
      <c r="U24" s="542"/>
      <c r="V24" s="542"/>
      <c r="W24" s="542"/>
      <c r="X24" s="542"/>
      <c r="Y24" s="580"/>
    </row>
    <row r="25" spans="1:25" ht="15.5">
      <c r="A25" s="581" t="s">
        <v>658</v>
      </c>
      <c r="B25" s="538" t="s">
        <v>659</v>
      </c>
      <c r="C25" s="539" t="s">
        <v>39</v>
      </c>
      <c r="D25" s="540" t="s">
        <v>47</v>
      </c>
      <c r="F25" s="541">
        <v>0</v>
      </c>
      <c r="G25" s="542"/>
      <c r="H25" s="565"/>
      <c r="I25" s="565"/>
      <c r="J25" s="542"/>
      <c r="K25" s="546"/>
      <c r="L25" s="542"/>
      <c r="M25" s="542"/>
      <c r="N25" s="542"/>
      <c r="O25" s="582"/>
      <c r="P25" s="541">
        <v>0</v>
      </c>
      <c r="Q25" s="542"/>
      <c r="R25" s="583">
        <v>0</v>
      </c>
      <c r="S25" s="584">
        <v>0</v>
      </c>
      <c r="T25" s="585">
        <f t="shared" ref="T25:T44" si="4">R25+S25</f>
        <v>0</v>
      </c>
      <c r="U25" s="542"/>
      <c r="V25" s="547">
        <f t="shared" ref="V25:V44" si="5">P25+T25</f>
        <v>0</v>
      </c>
      <c r="W25" s="542"/>
      <c r="X25" s="586">
        <f>F25+V25</f>
        <v>0</v>
      </c>
      <c r="Y25" s="549" t="s">
        <v>641</v>
      </c>
    </row>
    <row r="26" spans="1:25" ht="13">
      <c r="A26" s="587" t="s">
        <v>660</v>
      </c>
      <c r="B26" s="551" t="s">
        <v>661</v>
      </c>
      <c r="C26" s="552" t="s">
        <v>39</v>
      </c>
      <c r="D26" s="553" t="s">
        <v>47</v>
      </c>
      <c r="F26" s="554">
        <v>0</v>
      </c>
      <c r="G26" s="542"/>
      <c r="H26" s="565"/>
      <c r="I26" s="565"/>
      <c r="J26" s="542"/>
      <c r="K26" s="546"/>
      <c r="L26" s="542"/>
      <c r="M26" s="542"/>
      <c r="N26" s="542"/>
      <c r="O26" s="542"/>
      <c r="P26" s="554">
        <v>0</v>
      </c>
      <c r="Q26" s="542"/>
      <c r="R26" s="588">
        <v>0.98199999999999998</v>
      </c>
      <c r="S26" s="589">
        <v>0.21099999999999999</v>
      </c>
      <c r="T26" s="590">
        <f t="shared" si="4"/>
        <v>1.1930000000000001</v>
      </c>
      <c r="U26" s="542"/>
      <c r="V26" s="558">
        <f t="shared" si="5"/>
        <v>1.1930000000000001</v>
      </c>
      <c r="W26" s="542"/>
      <c r="X26" s="591">
        <f t="shared" ref="X26:X44" si="6">V26+F26</f>
        <v>1.1930000000000001</v>
      </c>
      <c r="Y26" s="560" t="s">
        <v>641</v>
      </c>
    </row>
    <row r="27" spans="1:25">
      <c r="A27" s="587" t="s">
        <v>662</v>
      </c>
      <c r="B27" s="551" t="s">
        <v>663</v>
      </c>
      <c r="C27" s="552" t="s">
        <v>39</v>
      </c>
      <c r="D27" s="553" t="s">
        <v>47</v>
      </c>
      <c r="F27" s="554">
        <v>1.2999999999999999E-2</v>
      </c>
      <c r="G27" s="542"/>
      <c r="H27" s="565"/>
      <c r="I27" s="565"/>
      <c r="J27" s="565"/>
      <c r="K27" s="542"/>
      <c r="L27" s="565"/>
      <c r="M27" s="542"/>
      <c r="N27" s="542"/>
      <c r="O27" s="542"/>
      <c r="P27" s="554">
        <v>9.9149999999999991</v>
      </c>
      <c r="Q27" s="542"/>
      <c r="R27" s="588">
        <v>0.154</v>
      </c>
      <c r="S27" s="589">
        <v>3.3000000000000002E-2</v>
      </c>
      <c r="T27" s="590">
        <f t="shared" si="4"/>
        <v>0.187</v>
      </c>
      <c r="U27" s="542"/>
      <c r="V27" s="558">
        <f>P27+T27</f>
        <v>10.101999999999999</v>
      </c>
      <c r="W27" s="542"/>
      <c r="X27" s="591">
        <f t="shared" si="6"/>
        <v>10.114999999999998</v>
      </c>
      <c r="Y27" s="592" t="s">
        <v>641</v>
      </c>
    </row>
    <row r="28" spans="1:25">
      <c r="A28" s="587" t="s">
        <v>664</v>
      </c>
      <c r="B28" s="551" t="s">
        <v>665</v>
      </c>
      <c r="C28" s="552" t="s">
        <v>39</v>
      </c>
      <c r="D28" s="553" t="s">
        <v>47</v>
      </c>
      <c r="F28" s="554">
        <v>0</v>
      </c>
      <c r="G28" s="542"/>
      <c r="H28" s="565"/>
      <c r="I28" s="565"/>
      <c r="J28" s="565"/>
      <c r="K28" s="542"/>
      <c r="L28" s="565"/>
      <c r="M28" s="542"/>
      <c r="N28" s="542"/>
      <c r="O28" s="542"/>
      <c r="P28" s="554">
        <v>0</v>
      </c>
      <c r="Q28" s="542"/>
      <c r="R28" s="588">
        <v>0.152</v>
      </c>
      <c r="S28" s="589">
        <v>3.3000000000000002E-2</v>
      </c>
      <c r="T28" s="590">
        <f t="shared" si="4"/>
        <v>0.185</v>
      </c>
      <c r="U28" s="542"/>
      <c r="V28" s="558">
        <f t="shared" si="5"/>
        <v>0.185</v>
      </c>
      <c r="W28" s="542"/>
      <c r="X28" s="591">
        <f t="shared" si="6"/>
        <v>0.185</v>
      </c>
      <c r="Y28" s="592" t="s">
        <v>641</v>
      </c>
    </row>
    <row r="29" spans="1:25">
      <c r="A29" s="587" t="s">
        <v>666</v>
      </c>
      <c r="B29" s="551" t="s">
        <v>667</v>
      </c>
      <c r="C29" s="552" t="s">
        <v>39</v>
      </c>
      <c r="D29" s="553" t="s">
        <v>47</v>
      </c>
      <c r="F29" s="554">
        <v>0</v>
      </c>
      <c r="G29" s="542"/>
      <c r="H29" s="565"/>
      <c r="I29" s="565"/>
      <c r="J29" s="565"/>
      <c r="K29" s="542"/>
      <c r="L29" s="565"/>
      <c r="M29" s="542"/>
      <c r="N29" s="542"/>
      <c r="O29" s="542"/>
      <c r="P29" s="554">
        <v>0</v>
      </c>
      <c r="Q29" s="542"/>
      <c r="R29" s="588">
        <v>0</v>
      </c>
      <c r="S29" s="589">
        <v>0</v>
      </c>
      <c r="T29" s="590">
        <f t="shared" si="4"/>
        <v>0</v>
      </c>
      <c r="U29" s="542"/>
      <c r="V29" s="558">
        <f t="shared" si="5"/>
        <v>0</v>
      </c>
      <c r="W29" s="542"/>
      <c r="X29" s="591">
        <f t="shared" si="6"/>
        <v>0</v>
      </c>
      <c r="Y29" s="560" t="s">
        <v>641</v>
      </c>
    </row>
    <row r="30" spans="1:25" ht="13" thickBot="1">
      <c r="A30" s="587" t="s">
        <v>668</v>
      </c>
      <c r="B30" s="551" t="s">
        <v>669</v>
      </c>
      <c r="C30" s="552" t="s">
        <v>39</v>
      </c>
      <c r="D30" s="553" t="s">
        <v>47</v>
      </c>
      <c r="F30" s="554">
        <v>0</v>
      </c>
      <c r="G30" s="542"/>
      <c r="H30" s="565"/>
      <c r="I30" s="565"/>
      <c r="J30" s="565"/>
      <c r="K30" s="542"/>
      <c r="L30" s="565"/>
      <c r="M30" s="542"/>
      <c r="N30" s="542"/>
      <c r="O30" s="542"/>
      <c r="P30" s="554">
        <v>0</v>
      </c>
      <c r="Q30" s="542"/>
      <c r="R30" s="588">
        <v>0</v>
      </c>
      <c r="S30" s="593">
        <v>0</v>
      </c>
      <c r="T30" s="590">
        <f t="shared" si="4"/>
        <v>0</v>
      </c>
      <c r="U30" s="542"/>
      <c r="V30" s="558">
        <f t="shared" si="5"/>
        <v>0</v>
      </c>
      <c r="W30" s="542"/>
      <c r="X30" s="591">
        <f t="shared" si="6"/>
        <v>0</v>
      </c>
      <c r="Y30" s="560" t="s">
        <v>641</v>
      </c>
    </row>
    <row r="31" spans="1:25">
      <c r="A31" s="587" t="s">
        <v>670</v>
      </c>
      <c r="B31" s="551" t="s">
        <v>671</v>
      </c>
      <c r="C31" s="552" t="s">
        <v>39</v>
      </c>
      <c r="D31" s="553" t="s">
        <v>47</v>
      </c>
      <c r="F31" s="554">
        <v>0</v>
      </c>
      <c r="G31" s="542"/>
      <c r="H31" s="565"/>
      <c r="I31" s="565"/>
      <c r="J31" s="565"/>
      <c r="K31" s="542"/>
      <c r="L31" s="565"/>
      <c r="M31" s="542"/>
      <c r="N31" s="542"/>
      <c r="O31" s="542"/>
      <c r="P31" s="554">
        <v>0</v>
      </c>
      <c r="Q31" s="542"/>
      <c r="R31" s="588">
        <v>0</v>
      </c>
      <c r="S31" s="594"/>
      <c r="T31" s="590">
        <f t="shared" si="4"/>
        <v>0</v>
      </c>
      <c r="U31" s="542"/>
      <c r="V31" s="558">
        <f t="shared" si="5"/>
        <v>0</v>
      </c>
      <c r="W31" s="542"/>
      <c r="X31" s="591">
        <f t="shared" si="6"/>
        <v>0</v>
      </c>
      <c r="Y31" s="560" t="s">
        <v>641</v>
      </c>
    </row>
    <row r="32" spans="1:25">
      <c r="A32" s="587" t="s">
        <v>672</v>
      </c>
      <c r="B32" s="551" t="s">
        <v>673</v>
      </c>
      <c r="C32" s="552" t="s">
        <v>39</v>
      </c>
      <c r="D32" s="553" t="s">
        <v>47</v>
      </c>
      <c r="F32" s="554">
        <v>0</v>
      </c>
      <c r="G32" s="542"/>
      <c r="H32" s="565"/>
      <c r="I32" s="565"/>
      <c r="J32" s="565"/>
      <c r="K32" s="542"/>
      <c r="L32" s="565"/>
      <c r="M32" s="542"/>
      <c r="N32" s="542"/>
      <c r="O32" s="542"/>
      <c r="P32" s="554">
        <v>0</v>
      </c>
      <c r="Q32" s="542"/>
      <c r="R32" s="588">
        <v>0</v>
      </c>
      <c r="S32" s="594"/>
      <c r="T32" s="590">
        <f t="shared" si="4"/>
        <v>0</v>
      </c>
      <c r="U32" s="542"/>
      <c r="V32" s="558">
        <f t="shared" si="5"/>
        <v>0</v>
      </c>
      <c r="W32" s="542"/>
      <c r="X32" s="591">
        <f t="shared" si="6"/>
        <v>0</v>
      </c>
      <c r="Y32" s="560" t="s">
        <v>641</v>
      </c>
    </row>
    <row r="33" spans="1:25">
      <c r="A33" s="550" t="s">
        <v>674</v>
      </c>
      <c r="B33" s="551" t="s">
        <v>675</v>
      </c>
      <c r="C33" s="552" t="s">
        <v>39</v>
      </c>
      <c r="D33" s="553" t="s">
        <v>47</v>
      </c>
      <c r="F33" s="554">
        <v>0</v>
      </c>
      <c r="G33" s="542"/>
      <c r="H33" s="565"/>
      <c r="I33" s="565"/>
      <c r="J33" s="565"/>
      <c r="K33" s="542"/>
      <c r="L33" s="565"/>
      <c r="M33" s="542"/>
      <c r="N33" s="542"/>
      <c r="O33" s="542"/>
      <c r="P33" s="554">
        <v>0</v>
      </c>
      <c r="Q33" s="542"/>
      <c r="R33" s="588">
        <v>0</v>
      </c>
      <c r="S33" s="594"/>
      <c r="T33" s="590">
        <f t="shared" si="4"/>
        <v>0</v>
      </c>
      <c r="U33" s="542"/>
      <c r="V33" s="558">
        <f t="shared" si="5"/>
        <v>0</v>
      </c>
      <c r="W33" s="542"/>
      <c r="X33" s="591">
        <f t="shared" si="6"/>
        <v>0</v>
      </c>
      <c r="Y33" s="560" t="s">
        <v>641</v>
      </c>
    </row>
    <row r="34" spans="1:25" ht="13" thickBot="1">
      <c r="A34" s="550" t="s">
        <v>676</v>
      </c>
      <c r="B34" s="551" t="s">
        <v>677</v>
      </c>
      <c r="C34" s="552" t="s">
        <v>39</v>
      </c>
      <c r="D34" s="553" t="s">
        <v>47</v>
      </c>
      <c r="F34" s="554">
        <v>0</v>
      </c>
      <c r="G34" s="542"/>
      <c r="H34" s="565"/>
      <c r="I34" s="565"/>
      <c r="J34" s="565"/>
      <c r="K34" s="542"/>
      <c r="L34" s="565"/>
      <c r="M34" s="542"/>
      <c r="N34" s="542"/>
      <c r="O34" s="542"/>
      <c r="P34" s="554">
        <v>0</v>
      </c>
      <c r="Q34" s="542"/>
      <c r="R34" s="588">
        <v>0.20300000000000001</v>
      </c>
      <c r="S34" s="595"/>
      <c r="T34" s="590">
        <f t="shared" si="4"/>
        <v>0.20300000000000001</v>
      </c>
      <c r="U34" s="542"/>
      <c r="V34" s="558">
        <f t="shared" si="5"/>
        <v>0.20300000000000001</v>
      </c>
      <c r="W34" s="542"/>
      <c r="X34" s="591">
        <f t="shared" si="6"/>
        <v>0.20300000000000001</v>
      </c>
      <c r="Y34" s="560" t="s">
        <v>641</v>
      </c>
    </row>
    <row r="35" spans="1:25">
      <c r="A35" s="550" t="s">
        <v>678</v>
      </c>
      <c r="B35" s="551" t="s">
        <v>679</v>
      </c>
      <c r="C35" s="552" t="s">
        <v>39</v>
      </c>
      <c r="D35" s="553" t="s">
        <v>47</v>
      </c>
      <c r="F35" s="554">
        <v>0</v>
      </c>
      <c r="G35" s="542"/>
      <c r="H35" s="565"/>
      <c r="I35" s="565"/>
      <c r="J35" s="565"/>
      <c r="K35" s="542"/>
      <c r="L35" s="565"/>
      <c r="M35" s="542"/>
      <c r="N35" s="542"/>
      <c r="O35" s="542"/>
      <c r="P35" s="554">
        <v>0</v>
      </c>
      <c r="Q35" s="542"/>
      <c r="R35" s="588">
        <v>0</v>
      </c>
      <c r="S35" s="584">
        <v>0</v>
      </c>
      <c r="T35" s="590">
        <f t="shared" si="4"/>
        <v>0</v>
      </c>
      <c r="U35" s="542"/>
      <c r="V35" s="558">
        <f t="shared" si="5"/>
        <v>0</v>
      </c>
      <c r="W35" s="542"/>
      <c r="X35" s="591">
        <f t="shared" si="6"/>
        <v>0</v>
      </c>
      <c r="Y35" s="560" t="s">
        <v>641</v>
      </c>
    </row>
    <row r="36" spans="1:25">
      <c r="A36" s="550" t="s">
        <v>680</v>
      </c>
      <c r="B36" s="551" t="s">
        <v>681</v>
      </c>
      <c r="C36" s="552" t="s">
        <v>39</v>
      </c>
      <c r="D36" s="553" t="s">
        <v>47</v>
      </c>
      <c r="F36" s="554">
        <v>8.0000000000000002E-3</v>
      </c>
      <c r="G36" s="542"/>
      <c r="H36" s="565"/>
      <c r="I36" s="565"/>
      <c r="J36" s="565"/>
      <c r="K36" s="542"/>
      <c r="L36" s="565"/>
      <c r="M36" s="542"/>
      <c r="N36" s="542"/>
      <c r="O36" s="542"/>
      <c r="P36" s="554">
        <v>0</v>
      </c>
      <c r="Q36" s="542"/>
      <c r="R36" s="588">
        <v>0</v>
      </c>
      <c r="S36" s="589">
        <v>0</v>
      </c>
      <c r="T36" s="590">
        <f t="shared" si="4"/>
        <v>0</v>
      </c>
      <c r="U36" s="542"/>
      <c r="V36" s="558">
        <f t="shared" si="5"/>
        <v>0</v>
      </c>
      <c r="W36" s="542"/>
      <c r="X36" s="591">
        <f t="shared" si="6"/>
        <v>8.0000000000000002E-3</v>
      </c>
      <c r="Y36" s="560" t="s">
        <v>641</v>
      </c>
    </row>
    <row r="37" spans="1:25">
      <c r="A37" s="587" t="s">
        <v>682</v>
      </c>
      <c r="B37" s="551" t="s">
        <v>683</v>
      </c>
      <c r="C37" s="552" t="s">
        <v>39</v>
      </c>
      <c r="D37" s="553" t="s">
        <v>47</v>
      </c>
      <c r="F37" s="554">
        <v>0</v>
      </c>
      <c r="G37" s="542"/>
      <c r="H37" s="565"/>
      <c r="I37" s="565"/>
      <c r="J37" s="565"/>
      <c r="K37" s="542"/>
      <c r="L37" s="565"/>
      <c r="M37" s="542"/>
      <c r="N37" s="542"/>
      <c r="O37" s="542"/>
      <c r="P37" s="554">
        <v>0</v>
      </c>
      <c r="Q37" s="542"/>
      <c r="R37" s="588">
        <v>0</v>
      </c>
      <c r="S37" s="589">
        <v>0</v>
      </c>
      <c r="T37" s="590">
        <f t="shared" si="4"/>
        <v>0</v>
      </c>
      <c r="U37" s="542"/>
      <c r="V37" s="558">
        <f t="shared" si="5"/>
        <v>0</v>
      </c>
      <c r="W37" s="542"/>
      <c r="X37" s="591">
        <f t="shared" si="6"/>
        <v>0</v>
      </c>
      <c r="Y37" s="592" t="s">
        <v>641</v>
      </c>
    </row>
    <row r="38" spans="1:25">
      <c r="A38" s="587" t="s">
        <v>684</v>
      </c>
      <c r="B38" s="551" t="s">
        <v>685</v>
      </c>
      <c r="C38" s="552" t="s">
        <v>39</v>
      </c>
      <c r="D38" s="553" t="s">
        <v>47</v>
      </c>
      <c r="F38" s="554">
        <v>0</v>
      </c>
      <c r="G38" s="542"/>
      <c r="H38" s="565"/>
      <c r="I38" s="565"/>
      <c r="J38" s="565"/>
      <c r="K38" s="542"/>
      <c r="L38" s="565"/>
      <c r="M38" s="542"/>
      <c r="N38" s="542"/>
      <c r="O38" s="542"/>
      <c r="P38" s="554">
        <v>0</v>
      </c>
      <c r="Q38" s="542"/>
      <c r="R38" s="588">
        <v>0</v>
      </c>
      <c r="S38" s="589">
        <v>0</v>
      </c>
      <c r="T38" s="590">
        <f t="shared" si="4"/>
        <v>0</v>
      </c>
      <c r="U38" s="542"/>
      <c r="V38" s="558">
        <f t="shared" si="5"/>
        <v>0</v>
      </c>
      <c r="W38" s="542"/>
      <c r="X38" s="591">
        <f t="shared" si="6"/>
        <v>0</v>
      </c>
      <c r="Y38" s="592" t="s">
        <v>641</v>
      </c>
    </row>
    <row r="39" spans="1:25">
      <c r="A39" s="550" t="s">
        <v>686</v>
      </c>
      <c r="B39" s="551" t="s">
        <v>687</v>
      </c>
      <c r="C39" s="552" t="s">
        <v>39</v>
      </c>
      <c r="D39" s="553" t="s">
        <v>47</v>
      </c>
      <c r="F39" s="554">
        <v>0</v>
      </c>
      <c r="G39" s="542"/>
      <c r="H39" s="565"/>
      <c r="I39" s="565"/>
      <c r="J39" s="565"/>
      <c r="K39" s="542"/>
      <c r="L39" s="565"/>
      <c r="M39" s="542"/>
      <c r="N39" s="542"/>
      <c r="O39" s="542"/>
      <c r="P39" s="554">
        <v>0</v>
      </c>
      <c r="Q39" s="542"/>
      <c r="R39" s="588">
        <v>0</v>
      </c>
      <c r="S39" s="589">
        <v>0</v>
      </c>
      <c r="T39" s="590">
        <f t="shared" si="4"/>
        <v>0</v>
      </c>
      <c r="U39" s="542"/>
      <c r="V39" s="558">
        <f t="shared" si="5"/>
        <v>0</v>
      </c>
      <c r="W39" s="542"/>
      <c r="X39" s="591">
        <f t="shared" si="6"/>
        <v>0</v>
      </c>
      <c r="Y39" s="560" t="s">
        <v>641</v>
      </c>
    </row>
    <row r="40" spans="1:25">
      <c r="A40" s="550" t="s">
        <v>688</v>
      </c>
      <c r="B40" s="551" t="s">
        <v>689</v>
      </c>
      <c r="C40" s="552" t="s">
        <v>39</v>
      </c>
      <c r="D40" s="553" t="s">
        <v>47</v>
      </c>
      <c r="F40" s="554">
        <v>0</v>
      </c>
      <c r="G40" s="542"/>
      <c r="H40" s="565"/>
      <c r="I40" s="565"/>
      <c r="J40" s="565"/>
      <c r="K40" s="542"/>
      <c r="L40" s="565"/>
      <c r="M40" s="542"/>
      <c r="N40" s="542"/>
      <c r="O40" s="542"/>
      <c r="P40" s="554">
        <v>0.39700000000000002</v>
      </c>
      <c r="Q40" s="542"/>
      <c r="R40" s="588">
        <v>0</v>
      </c>
      <c r="S40" s="589">
        <v>0</v>
      </c>
      <c r="T40" s="590">
        <f t="shared" si="4"/>
        <v>0</v>
      </c>
      <c r="U40" s="542"/>
      <c r="V40" s="558">
        <f t="shared" si="5"/>
        <v>0.39700000000000002</v>
      </c>
      <c r="W40" s="542"/>
      <c r="X40" s="591">
        <f t="shared" si="6"/>
        <v>0.39700000000000002</v>
      </c>
      <c r="Y40" s="560" t="s">
        <v>641</v>
      </c>
    </row>
    <row r="41" spans="1:25">
      <c r="A41" s="550" t="s">
        <v>690</v>
      </c>
      <c r="B41" s="551" t="s">
        <v>691</v>
      </c>
      <c r="C41" s="552" t="s">
        <v>39</v>
      </c>
      <c r="D41" s="553" t="s">
        <v>47</v>
      </c>
      <c r="F41" s="554">
        <v>0</v>
      </c>
      <c r="G41" s="542"/>
      <c r="H41" s="565"/>
      <c r="I41" s="565"/>
      <c r="J41" s="565"/>
      <c r="K41" s="542"/>
      <c r="L41" s="565"/>
      <c r="M41" s="542"/>
      <c r="N41" s="542"/>
      <c r="O41" s="542"/>
      <c r="P41" s="554">
        <v>0</v>
      </c>
      <c r="Q41" s="542"/>
      <c r="R41" s="588">
        <v>0</v>
      </c>
      <c r="S41" s="589">
        <v>0</v>
      </c>
      <c r="T41" s="590">
        <f t="shared" si="4"/>
        <v>0</v>
      </c>
      <c r="U41" s="542"/>
      <c r="V41" s="558">
        <f t="shared" si="5"/>
        <v>0</v>
      </c>
      <c r="W41" s="542"/>
      <c r="X41" s="591">
        <f t="shared" si="6"/>
        <v>0</v>
      </c>
      <c r="Y41" s="560" t="s">
        <v>641</v>
      </c>
    </row>
    <row r="42" spans="1:25">
      <c r="A42" s="550" t="s">
        <v>692</v>
      </c>
      <c r="B42" s="551" t="s">
        <v>693</v>
      </c>
      <c r="C42" s="552" t="s">
        <v>39</v>
      </c>
      <c r="D42" s="553" t="s">
        <v>47</v>
      </c>
      <c r="F42" s="554">
        <v>0</v>
      </c>
      <c r="G42" s="542"/>
      <c r="H42" s="565"/>
      <c r="I42" s="565"/>
      <c r="J42" s="565"/>
      <c r="K42" s="542"/>
      <c r="L42" s="565"/>
      <c r="M42" s="542"/>
      <c r="N42" s="542"/>
      <c r="O42" s="542"/>
      <c r="P42" s="554">
        <v>0</v>
      </c>
      <c r="Q42" s="542"/>
      <c r="R42" s="588">
        <v>0</v>
      </c>
      <c r="S42" s="589">
        <v>0</v>
      </c>
      <c r="T42" s="590">
        <f t="shared" si="4"/>
        <v>0</v>
      </c>
      <c r="U42" s="542"/>
      <c r="V42" s="558">
        <f t="shared" si="5"/>
        <v>0</v>
      </c>
      <c r="W42" s="542"/>
      <c r="X42" s="591">
        <f t="shared" si="6"/>
        <v>0</v>
      </c>
      <c r="Y42" s="560" t="s">
        <v>641</v>
      </c>
    </row>
    <row r="43" spans="1:25">
      <c r="A43" s="550" t="s">
        <v>694</v>
      </c>
      <c r="B43" s="551" t="s">
        <v>750</v>
      </c>
      <c r="C43" s="552" t="s">
        <v>39</v>
      </c>
      <c r="D43" s="553" t="s">
        <v>47</v>
      </c>
      <c r="F43" s="554">
        <v>2.1999999999999999E-2</v>
      </c>
      <c r="G43" s="542"/>
      <c r="H43" s="565"/>
      <c r="I43" s="565"/>
      <c r="J43" s="565"/>
      <c r="K43" s="542"/>
      <c r="L43" s="565"/>
      <c r="M43" s="542"/>
      <c r="N43" s="542"/>
      <c r="O43" s="542"/>
      <c r="P43" s="554">
        <v>3.4769999999999999</v>
      </c>
      <c r="Q43" s="542"/>
      <c r="R43" s="588">
        <v>0.154</v>
      </c>
      <c r="S43" s="589">
        <v>3.1E-2</v>
      </c>
      <c r="T43" s="590">
        <f t="shared" si="4"/>
        <v>0.185</v>
      </c>
      <c r="U43" s="542"/>
      <c r="V43" s="558">
        <f t="shared" si="5"/>
        <v>3.6619999999999999</v>
      </c>
      <c r="W43" s="542"/>
      <c r="X43" s="591">
        <f t="shared" si="6"/>
        <v>3.6839999999999997</v>
      </c>
      <c r="Y43" s="560" t="s">
        <v>641</v>
      </c>
    </row>
    <row r="44" spans="1:25" ht="13" thickBot="1">
      <c r="A44" s="550" t="s">
        <v>695</v>
      </c>
      <c r="B44" s="551" t="s">
        <v>696</v>
      </c>
      <c r="C44" s="552" t="s">
        <v>39</v>
      </c>
      <c r="D44" s="553" t="s">
        <v>47</v>
      </c>
      <c r="F44" s="561">
        <v>0</v>
      </c>
      <c r="G44" s="542"/>
      <c r="H44" s="565"/>
      <c r="I44" s="565"/>
      <c r="J44" s="565"/>
      <c r="K44" s="542"/>
      <c r="L44" s="565"/>
      <c r="M44" s="542"/>
      <c r="N44" s="542"/>
      <c r="O44" s="542"/>
      <c r="P44" s="561">
        <v>7.0000000000000007E-2</v>
      </c>
      <c r="Q44" s="542"/>
      <c r="R44" s="596">
        <v>7.0000000000000001E-3</v>
      </c>
      <c r="S44" s="593">
        <v>1E-3</v>
      </c>
      <c r="T44" s="597">
        <f t="shared" si="4"/>
        <v>8.0000000000000002E-3</v>
      </c>
      <c r="U44" s="542"/>
      <c r="V44" s="575">
        <f t="shared" si="5"/>
        <v>7.8000000000000014E-2</v>
      </c>
      <c r="W44" s="542"/>
      <c r="X44" s="598">
        <f t="shared" si="6"/>
        <v>7.8000000000000014E-2</v>
      </c>
      <c r="Y44" s="599" t="s">
        <v>641</v>
      </c>
    </row>
    <row r="45" spans="1:25" ht="13" thickBot="1">
      <c r="A45" s="550"/>
      <c r="B45" s="551"/>
      <c r="C45" s="552"/>
      <c r="D45" s="553"/>
      <c r="F45" s="542"/>
      <c r="G45" s="542"/>
      <c r="H45" s="565"/>
      <c r="I45" s="565"/>
      <c r="J45" s="565"/>
      <c r="K45" s="542"/>
      <c r="L45" s="565"/>
      <c r="M45" s="542"/>
      <c r="N45" s="542"/>
      <c r="O45" s="542"/>
      <c r="P45" s="542"/>
      <c r="Q45" s="542"/>
      <c r="R45" s="542"/>
      <c r="S45" s="542"/>
      <c r="T45" s="542"/>
      <c r="U45" s="542"/>
      <c r="V45" s="542"/>
      <c r="W45" s="542"/>
      <c r="X45" s="542"/>
      <c r="Y45" s="600"/>
    </row>
    <row r="46" spans="1:25" ht="13">
      <c r="A46" s="587" t="s">
        <v>697</v>
      </c>
      <c r="B46" s="566" t="s">
        <v>698</v>
      </c>
      <c r="C46" s="601" t="s">
        <v>39</v>
      </c>
      <c r="D46" s="602" t="s">
        <v>47</v>
      </c>
      <c r="F46" s="542"/>
      <c r="G46" s="542"/>
      <c r="H46" s="565"/>
      <c r="I46" s="565"/>
      <c r="J46" s="565"/>
      <c r="K46" s="542"/>
      <c r="L46" s="565"/>
      <c r="M46" s="542"/>
      <c r="N46" s="542"/>
      <c r="O46" s="542"/>
      <c r="P46" s="541">
        <v>3.9249999999999998</v>
      </c>
      <c r="Q46" s="542"/>
      <c r="R46" s="583">
        <v>1.6140000000000001</v>
      </c>
      <c r="S46" s="584">
        <v>0.34</v>
      </c>
      <c r="T46" s="585">
        <f>R46+S46</f>
        <v>1.9540000000000002</v>
      </c>
      <c r="U46" s="542"/>
      <c r="V46" s="542"/>
      <c r="W46" s="542"/>
      <c r="X46" s="542"/>
      <c r="Y46" s="600"/>
    </row>
    <row r="47" spans="1:25" ht="13.5" thickBot="1">
      <c r="A47" s="587" t="s">
        <v>699</v>
      </c>
      <c r="B47" s="566" t="s">
        <v>700</v>
      </c>
      <c r="C47" s="601" t="s">
        <v>39</v>
      </c>
      <c r="D47" s="602" t="s">
        <v>47</v>
      </c>
      <c r="F47" s="542"/>
      <c r="G47" s="542"/>
      <c r="H47" s="565"/>
      <c r="I47" s="565"/>
      <c r="J47" s="565"/>
      <c r="K47" s="542"/>
      <c r="L47" s="565"/>
      <c r="M47" s="542"/>
      <c r="N47" s="542"/>
      <c r="O47" s="542"/>
      <c r="P47" s="603">
        <v>0</v>
      </c>
      <c r="Q47" s="542"/>
      <c r="R47" s="596">
        <v>0</v>
      </c>
      <c r="S47" s="593">
        <v>0</v>
      </c>
      <c r="T47" s="597">
        <f>R47+S47</f>
        <v>0</v>
      </c>
      <c r="U47" s="542"/>
      <c r="V47" s="542"/>
      <c r="W47" s="542"/>
      <c r="X47" s="542"/>
      <c r="Y47" s="600"/>
    </row>
    <row r="48" spans="1:25" ht="13.5" thickBot="1">
      <c r="A48" s="567"/>
      <c r="B48" s="604"/>
      <c r="C48" s="605"/>
      <c r="D48" s="606"/>
      <c r="F48" s="542"/>
      <c r="G48" s="542"/>
      <c r="H48" s="565"/>
      <c r="I48" s="565"/>
      <c r="J48" s="565"/>
      <c r="K48" s="542"/>
      <c r="L48" s="565"/>
      <c r="M48" s="542"/>
      <c r="N48" s="542"/>
      <c r="O48" s="542"/>
      <c r="P48" s="542"/>
      <c r="Q48" s="542"/>
      <c r="R48" s="542"/>
      <c r="S48" s="542"/>
      <c r="T48" s="542"/>
      <c r="U48" s="542"/>
      <c r="V48" s="542"/>
      <c r="W48" s="542"/>
      <c r="X48" s="542"/>
      <c r="Y48" s="600"/>
    </row>
    <row r="49" spans="1:28" ht="13" thickBot="1">
      <c r="A49" s="488"/>
      <c r="F49" s="542"/>
      <c r="G49" s="542"/>
      <c r="H49" s="565"/>
      <c r="I49" s="565"/>
      <c r="J49" s="565"/>
      <c r="K49" s="542"/>
      <c r="L49" s="565"/>
      <c r="M49" s="542"/>
      <c r="N49" s="542"/>
      <c r="O49" s="542"/>
      <c r="P49" s="542"/>
      <c r="Q49" s="542"/>
      <c r="R49" s="542"/>
      <c r="S49" s="542"/>
      <c r="T49" s="542"/>
      <c r="U49" s="542"/>
      <c r="V49" s="542"/>
      <c r="W49" s="542"/>
      <c r="X49" s="542"/>
      <c r="Y49" s="600"/>
    </row>
    <row r="50" spans="1:28" ht="13">
      <c r="A50" s="537" t="s">
        <v>701</v>
      </c>
      <c r="B50" s="1181" t="s">
        <v>702</v>
      </c>
      <c r="C50" s="539" t="s">
        <v>39</v>
      </c>
      <c r="D50" s="540" t="s">
        <v>54</v>
      </c>
      <c r="F50" s="547">
        <f>SUM(F15:F20)+F23+SUM(F25:F44)</f>
        <v>5.4589999999999996</v>
      </c>
      <c r="G50" s="542"/>
      <c r="H50" s="548">
        <f>SUM(H15:H20)+H23</f>
        <v>8.3330000000000002</v>
      </c>
      <c r="I50" s="608">
        <f>SUM(I15:I20)+I23</f>
        <v>58.902000000000001</v>
      </c>
      <c r="J50" s="585">
        <f>SUM(J15:J20)+J23</f>
        <v>67.234999999999999</v>
      </c>
      <c r="K50" s="542"/>
      <c r="L50" s="547">
        <f>SUM(L15:L20)+L22+L23</f>
        <v>65.373000000000005</v>
      </c>
      <c r="M50" s="542"/>
      <c r="N50" s="547">
        <f>SUM(N15:N23)</f>
        <v>132.608</v>
      </c>
      <c r="O50" s="542"/>
      <c r="P50" s="609">
        <f>SUM(P25:P44)</f>
        <v>13.859</v>
      </c>
      <c r="Q50" s="542"/>
      <c r="R50" s="586">
        <f>SUM(R25:R44)</f>
        <v>1.6519999999999997</v>
      </c>
      <c r="S50" s="610">
        <f>SUM(S25:S44)</f>
        <v>0.30900000000000005</v>
      </c>
      <c r="T50" s="545">
        <f>R50+S50</f>
        <v>1.9609999999999999</v>
      </c>
      <c r="U50" s="542"/>
      <c r="V50" s="547">
        <f>T50+P50+N50</f>
        <v>148.428</v>
      </c>
      <c r="W50" s="542"/>
      <c r="X50" s="586">
        <f>V50+F50</f>
        <v>153.887</v>
      </c>
      <c r="Y50" s="549" t="s">
        <v>641</v>
      </c>
    </row>
    <row r="51" spans="1:28" ht="13.5" thickBot="1">
      <c r="A51" s="567" t="s">
        <v>703</v>
      </c>
      <c r="B51" s="568" t="s">
        <v>704</v>
      </c>
      <c r="C51" s="569" t="s">
        <v>39</v>
      </c>
      <c r="D51" s="570" t="s">
        <v>47</v>
      </c>
      <c r="F51" s="561">
        <v>1.0389999999999999</v>
      </c>
      <c r="G51" s="542"/>
      <c r="H51" s="562">
        <v>0.219</v>
      </c>
      <c r="I51" s="563">
        <v>10.504</v>
      </c>
      <c r="J51" s="611">
        <f>H51+I51</f>
        <v>10.722999999999999</v>
      </c>
      <c r="K51" s="546"/>
      <c r="L51" s="612">
        <v>16.196999999999999</v>
      </c>
      <c r="M51" s="542"/>
      <c r="N51" s="575">
        <f>J51+L51</f>
        <v>26.919999999999998</v>
      </c>
      <c r="O51" s="542"/>
      <c r="P51" s="613">
        <v>2.3220000000000001</v>
      </c>
      <c r="Q51" s="542"/>
      <c r="R51" s="614">
        <v>0.36499999999999999</v>
      </c>
      <c r="S51" s="615">
        <v>6.6000000000000003E-2</v>
      </c>
      <c r="T51" s="564">
        <f>R51+S51</f>
        <v>0.43099999999999999</v>
      </c>
      <c r="U51" s="542"/>
      <c r="V51" s="575">
        <f>T51+P51+N51</f>
        <v>29.672999999999998</v>
      </c>
      <c r="W51" s="542"/>
      <c r="X51" s="598">
        <f>V51+F51</f>
        <v>30.712</v>
      </c>
      <c r="Y51" s="578" t="s">
        <v>641</v>
      </c>
    </row>
    <row r="52" spans="1:28" ht="13.5" thickBot="1">
      <c r="A52" s="1182"/>
      <c r="B52" s="488"/>
      <c r="F52" s="542"/>
      <c r="G52" s="542"/>
      <c r="H52" s="542"/>
      <c r="I52" s="542"/>
      <c r="J52" s="542"/>
      <c r="K52" s="546"/>
      <c r="L52" s="542"/>
      <c r="M52" s="542"/>
      <c r="N52" s="542"/>
      <c r="O52" s="542"/>
      <c r="P52" s="542"/>
      <c r="Q52" s="542"/>
      <c r="R52" s="542"/>
      <c r="S52" s="542"/>
      <c r="T52" s="542"/>
      <c r="U52" s="542"/>
      <c r="V52" s="542"/>
      <c r="W52" s="542"/>
      <c r="X52" s="542"/>
      <c r="Y52" s="616"/>
    </row>
    <row r="53" spans="1:28" ht="13.5" thickBot="1">
      <c r="A53" s="635" t="s">
        <v>705</v>
      </c>
      <c r="B53" s="645" t="s">
        <v>706</v>
      </c>
      <c r="C53" s="637" t="s">
        <v>39</v>
      </c>
      <c r="D53" s="638" t="s">
        <v>54</v>
      </c>
      <c r="F53" s="607">
        <f>F50+F51</f>
        <v>6.4979999999999993</v>
      </c>
      <c r="G53" s="542"/>
      <c r="H53" s="617">
        <f>H50+H51</f>
        <v>8.5519999999999996</v>
      </c>
      <c r="I53" s="618">
        <f>I50+I51</f>
        <v>69.406000000000006</v>
      </c>
      <c r="J53" s="619">
        <f>J50+J51</f>
        <v>77.957999999999998</v>
      </c>
      <c r="K53" s="546"/>
      <c r="L53" s="620">
        <f>L50+L51</f>
        <v>81.570000000000007</v>
      </c>
      <c r="M53" s="542"/>
      <c r="N53" s="607">
        <f>N50+N51</f>
        <v>159.52799999999999</v>
      </c>
      <c r="O53" s="542"/>
      <c r="P53" s="620">
        <f>P50+P51</f>
        <v>16.181000000000001</v>
      </c>
      <c r="Q53" s="542"/>
      <c r="R53" s="617">
        <f>R50+R51</f>
        <v>2.0169999999999995</v>
      </c>
      <c r="S53" s="618">
        <f>S50+S51</f>
        <v>0.37500000000000006</v>
      </c>
      <c r="T53" s="619">
        <f>R53+S53</f>
        <v>2.3919999999999995</v>
      </c>
      <c r="U53" s="542"/>
      <c r="V53" s="607">
        <f>T53+P53+N53</f>
        <v>178.101</v>
      </c>
      <c r="W53" s="542"/>
      <c r="X53" s="621">
        <f>V53+F53</f>
        <v>184.59899999999999</v>
      </c>
      <c r="Y53" s="622" t="s">
        <v>641</v>
      </c>
    </row>
    <row r="54" spans="1:28" ht="13.5" thickBot="1">
      <c r="A54" s="623"/>
      <c r="C54" s="488"/>
      <c r="D54" s="488"/>
      <c r="F54" s="542"/>
      <c r="G54" s="542"/>
      <c r="H54" s="542"/>
      <c r="I54" s="542"/>
      <c r="J54" s="542"/>
      <c r="K54" s="546"/>
      <c r="L54" s="542"/>
      <c r="M54" s="542"/>
      <c r="N54" s="542"/>
      <c r="O54" s="542"/>
      <c r="P54" s="542"/>
      <c r="Q54" s="542"/>
      <c r="R54" s="542"/>
      <c r="S54" s="542"/>
      <c r="T54" s="542"/>
      <c r="U54" s="542"/>
      <c r="V54" s="542"/>
      <c r="W54" s="542"/>
      <c r="X54" s="542"/>
      <c r="Y54" s="600"/>
    </row>
    <row r="55" spans="1:28" ht="13.5" thickBot="1">
      <c r="A55" s="533"/>
      <c r="B55" s="506" t="s">
        <v>707</v>
      </c>
      <c r="C55" s="1183"/>
      <c r="D55" s="1184"/>
      <c r="F55" s="542"/>
      <c r="G55" s="542"/>
      <c r="H55" s="542"/>
      <c r="I55" s="542"/>
      <c r="J55" s="542"/>
      <c r="K55" s="546"/>
      <c r="L55" s="546"/>
      <c r="M55" s="542"/>
      <c r="N55" s="542"/>
      <c r="O55" s="542"/>
      <c r="P55" s="542"/>
      <c r="Q55" s="542"/>
      <c r="R55" s="542"/>
      <c r="S55" s="542"/>
      <c r="T55" s="542"/>
      <c r="U55" s="542"/>
      <c r="V55" s="542"/>
      <c r="W55" s="542"/>
      <c r="X55" s="546"/>
      <c r="Y55" s="546"/>
    </row>
    <row r="56" spans="1:28" ht="13.5" thickBot="1">
      <c r="A56" s="537" t="s">
        <v>708</v>
      </c>
      <c r="B56" s="538" t="s">
        <v>709</v>
      </c>
      <c r="C56" s="539" t="s">
        <v>39</v>
      </c>
      <c r="D56" s="540" t="s">
        <v>47</v>
      </c>
      <c r="F56" s="571">
        <v>0.51800000000000002</v>
      </c>
      <c r="G56" s="542"/>
      <c r="H56" s="542"/>
      <c r="I56" s="542"/>
      <c r="J56" s="571">
        <v>8.5139999999999993</v>
      </c>
      <c r="K56" s="546"/>
      <c r="L56" s="571">
        <v>10.847</v>
      </c>
      <c r="M56" s="542"/>
      <c r="N56" s="547">
        <f>J56+L56</f>
        <v>19.360999999999997</v>
      </c>
      <c r="O56" s="542"/>
      <c r="P56" s="541">
        <v>0</v>
      </c>
      <c r="Q56" s="542"/>
      <c r="R56" s="542"/>
      <c r="S56" s="542"/>
      <c r="T56" s="541">
        <v>0</v>
      </c>
      <c r="U56" s="542"/>
      <c r="V56" s="547">
        <f>T56+P56+N56</f>
        <v>19.360999999999997</v>
      </c>
      <c r="W56" s="542"/>
      <c r="X56" s="624">
        <f>V56+F56</f>
        <v>19.878999999999998</v>
      </c>
      <c r="Y56" s="625" t="s">
        <v>641</v>
      </c>
    </row>
    <row r="57" spans="1:28" ht="13.5" thickBot="1">
      <c r="A57" s="550" t="s">
        <v>710</v>
      </c>
      <c r="B57" s="551" t="s">
        <v>711</v>
      </c>
      <c r="C57" s="552" t="s">
        <v>39</v>
      </c>
      <c r="D57" s="553" t="s">
        <v>47</v>
      </c>
      <c r="F57" s="565"/>
      <c r="G57" s="542"/>
      <c r="H57" s="565"/>
      <c r="I57" s="565"/>
      <c r="J57" s="542"/>
      <c r="K57" s="546"/>
      <c r="L57" s="542"/>
      <c r="M57" s="542"/>
      <c r="N57" s="554">
        <v>3.9550000000000001</v>
      </c>
      <c r="O57" s="542"/>
      <c r="P57" s="626">
        <v>0.249</v>
      </c>
      <c r="Q57" s="542"/>
      <c r="R57" s="565"/>
      <c r="S57" s="565"/>
      <c r="T57" s="627">
        <v>0.63200000000000001</v>
      </c>
      <c r="U57" s="565"/>
      <c r="V57" s="628">
        <f>T57+P57+N57</f>
        <v>4.8360000000000003</v>
      </c>
      <c r="W57" s="542"/>
      <c r="X57" s="591">
        <f>V57</f>
        <v>4.8360000000000003</v>
      </c>
      <c r="Y57" s="592" t="s">
        <v>641</v>
      </c>
    </row>
    <row r="58" spans="1:28" ht="13.5" thickBot="1">
      <c r="A58" s="567" t="s">
        <v>712</v>
      </c>
      <c r="B58" s="629" t="s">
        <v>713</v>
      </c>
      <c r="C58" s="569" t="s">
        <v>39</v>
      </c>
      <c r="D58" s="570" t="s">
        <v>54</v>
      </c>
      <c r="F58" s="607">
        <f>F56</f>
        <v>0.51800000000000002</v>
      </c>
      <c r="G58" s="542"/>
      <c r="H58" s="542"/>
      <c r="I58" s="542"/>
      <c r="J58" s="607">
        <f>J56</f>
        <v>8.5139999999999993</v>
      </c>
      <c r="K58" s="546"/>
      <c r="L58" s="1185">
        <f>L56</f>
        <v>10.847</v>
      </c>
      <c r="M58" s="542"/>
      <c r="N58" s="575">
        <f>N56+N57</f>
        <v>23.315999999999995</v>
      </c>
      <c r="O58" s="542"/>
      <c r="P58" s="575">
        <f>P56+P57</f>
        <v>0.249</v>
      </c>
      <c r="Q58" s="542"/>
      <c r="R58" s="542"/>
      <c r="S58" s="542"/>
      <c r="T58" s="575">
        <f>T56+T57</f>
        <v>0.63200000000000001</v>
      </c>
      <c r="U58" s="542"/>
      <c r="V58" s="575">
        <f>T58+P58+N58</f>
        <v>24.196999999999996</v>
      </c>
      <c r="W58" s="542"/>
      <c r="X58" s="577">
        <f>V58+F58</f>
        <v>24.714999999999996</v>
      </c>
      <c r="Y58" s="599" t="s">
        <v>641</v>
      </c>
    </row>
    <row r="59" spans="1:28" ht="13.5" thickBot="1">
      <c r="A59" s="630"/>
      <c r="B59" s="488"/>
      <c r="F59" s="542"/>
      <c r="G59" s="542"/>
      <c r="H59" s="542"/>
      <c r="I59" s="542"/>
      <c r="J59" s="542"/>
      <c r="K59" s="546"/>
      <c r="L59" s="542"/>
      <c r="M59" s="542"/>
      <c r="N59" s="542"/>
      <c r="O59" s="542"/>
      <c r="P59" s="542"/>
      <c r="Q59" s="542"/>
      <c r="R59" s="542"/>
      <c r="S59" s="542"/>
      <c r="T59" s="542"/>
      <c r="U59" s="542"/>
      <c r="V59" s="542"/>
      <c r="W59" s="542"/>
      <c r="X59" s="542"/>
      <c r="Y59" s="576"/>
    </row>
    <row r="60" spans="1:28" ht="13" thickBot="1">
      <c r="A60" s="581" t="s">
        <v>714</v>
      </c>
      <c r="B60" s="538" t="s">
        <v>715</v>
      </c>
      <c r="C60" s="539" t="s">
        <v>39</v>
      </c>
      <c r="D60" s="540" t="s">
        <v>47</v>
      </c>
      <c r="F60" s="541">
        <v>7.9000000000000001E-2</v>
      </c>
      <c r="G60" s="542"/>
      <c r="H60" s="542"/>
      <c r="I60" s="542"/>
      <c r="J60" s="571">
        <v>23.242999999999999</v>
      </c>
      <c r="K60" s="542"/>
      <c r="L60" s="571">
        <v>24.908000000000001</v>
      </c>
      <c r="M60" s="542"/>
      <c r="N60" s="547">
        <f>J60+L60</f>
        <v>48.150999999999996</v>
      </c>
      <c r="O60" s="542"/>
      <c r="P60" s="541">
        <v>1.2E-2</v>
      </c>
      <c r="Q60" s="542"/>
      <c r="R60" s="542"/>
      <c r="S60" s="542"/>
      <c r="T60" s="541">
        <v>1E-3</v>
      </c>
      <c r="U60" s="542"/>
      <c r="V60" s="547">
        <f>T60+P60+N60</f>
        <v>48.163999999999994</v>
      </c>
      <c r="W60" s="542"/>
      <c r="X60" s="624">
        <f>V60+F60</f>
        <v>48.242999999999995</v>
      </c>
      <c r="Y60" s="625" t="s">
        <v>641</v>
      </c>
    </row>
    <row r="61" spans="1:28" ht="13.5" thickBot="1">
      <c r="A61" s="567" t="s">
        <v>716</v>
      </c>
      <c r="B61" s="568" t="s">
        <v>717</v>
      </c>
      <c r="C61" s="569" t="s">
        <v>39</v>
      </c>
      <c r="D61" s="570" t="s">
        <v>47</v>
      </c>
      <c r="F61" s="561">
        <v>-0.14799999999999999</v>
      </c>
      <c r="G61" s="542"/>
      <c r="H61" s="542"/>
      <c r="I61" s="542"/>
      <c r="J61" s="542"/>
      <c r="K61" s="546"/>
      <c r="L61" s="542"/>
      <c r="M61" s="542"/>
      <c r="N61" s="561">
        <v>0</v>
      </c>
      <c r="O61" s="542"/>
      <c r="P61" s="561">
        <v>9.8840000000000003</v>
      </c>
      <c r="Q61" s="542"/>
      <c r="R61" s="631">
        <v>1E-3</v>
      </c>
      <c r="S61" s="632">
        <v>0</v>
      </c>
      <c r="T61" s="597">
        <f>R61+S61</f>
        <v>1E-3</v>
      </c>
      <c r="U61" s="542"/>
      <c r="V61" s="575">
        <f>T61+P61+N61</f>
        <v>9.8849999999999998</v>
      </c>
      <c r="W61" s="542"/>
      <c r="X61" s="633">
        <f>V61+F61</f>
        <v>9.7370000000000001</v>
      </c>
      <c r="Y61" s="599" t="s">
        <v>641</v>
      </c>
      <c r="AB61" s="481"/>
    </row>
    <row r="62" spans="1:28" ht="13.5" thickBot="1">
      <c r="A62" s="634"/>
      <c r="C62" s="488"/>
      <c r="D62" s="488"/>
      <c r="F62" s="542"/>
      <c r="G62" s="542"/>
      <c r="H62" s="542"/>
      <c r="I62" s="542"/>
      <c r="J62" s="542"/>
      <c r="K62" s="546"/>
      <c r="L62" s="546"/>
      <c r="M62" s="542"/>
      <c r="N62" s="542"/>
      <c r="O62" s="542"/>
      <c r="P62" s="542"/>
      <c r="Q62" s="542"/>
      <c r="R62" s="542"/>
      <c r="S62" s="542"/>
      <c r="T62" s="542"/>
      <c r="U62" s="542"/>
      <c r="V62" s="542"/>
      <c r="W62" s="542"/>
      <c r="X62" s="542"/>
      <c r="Y62" s="576"/>
    </row>
    <row r="63" spans="1:28" ht="13.5" thickBot="1">
      <c r="A63" s="635" t="s">
        <v>718</v>
      </c>
      <c r="B63" s="636" t="s">
        <v>719</v>
      </c>
      <c r="C63" s="637" t="s">
        <v>39</v>
      </c>
      <c r="D63" s="638" t="s">
        <v>47</v>
      </c>
      <c r="F63" s="571">
        <v>0</v>
      </c>
      <c r="G63" s="542"/>
      <c r="H63" s="542"/>
      <c r="I63" s="542"/>
      <c r="J63" s="571">
        <v>0</v>
      </c>
      <c r="K63" s="546"/>
      <c r="L63" s="571">
        <v>0</v>
      </c>
      <c r="M63" s="542"/>
      <c r="N63" s="607">
        <f>J63+L63</f>
        <v>0</v>
      </c>
      <c r="O63" s="542"/>
      <c r="P63" s="571">
        <v>0</v>
      </c>
      <c r="Q63" s="542"/>
      <c r="R63" s="542"/>
      <c r="S63" s="542"/>
      <c r="T63" s="571">
        <v>0</v>
      </c>
      <c r="U63" s="542"/>
      <c r="V63" s="607">
        <f>T63+P63+N63</f>
        <v>0</v>
      </c>
      <c r="W63" s="542"/>
      <c r="X63" s="639">
        <f>V63+F63</f>
        <v>0</v>
      </c>
      <c r="Y63" s="640" t="s">
        <v>641</v>
      </c>
    </row>
    <row r="64" spans="1:28" ht="13.5" thickBot="1">
      <c r="A64" s="630"/>
      <c r="B64" s="488"/>
      <c r="F64" s="542"/>
      <c r="G64" s="542"/>
      <c r="H64" s="542"/>
      <c r="I64" s="542"/>
      <c r="J64" s="542"/>
      <c r="K64" s="546"/>
      <c r="L64" s="546"/>
      <c r="M64" s="542"/>
      <c r="N64" s="542"/>
      <c r="O64" s="542"/>
      <c r="P64" s="542"/>
      <c r="Q64" s="542"/>
      <c r="R64" s="542"/>
      <c r="S64" s="542"/>
      <c r="T64" s="542"/>
      <c r="U64" s="542"/>
      <c r="V64" s="542"/>
      <c r="W64" s="542"/>
      <c r="X64" s="546"/>
      <c r="Y64" s="546"/>
    </row>
    <row r="65" spans="1:28">
      <c r="A65" s="537" t="s">
        <v>720</v>
      </c>
      <c r="B65" s="538" t="s">
        <v>721</v>
      </c>
      <c r="C65" s="539" t="s">
        <v>39</v>
      </c>
      <c r="D65" s="540" t="s">
        <v>54</v>
      </c>
      <c r="F65" s="542"/>
      <c r="G65" s="542"/>
      <c r="H65" s="542"/>
      <c r="I65" s="542"/>
      <c r="J65" s="547">
        <f>J53+J58+J60+J63</f>
        <v>109.71499999999999</v>
      </c>
      <c r="K65" s="542"/>
      <c r="L65" s="547">
        <f>L53+L58+L60+L63</f>
        <v>117.325</v>
      </c>
      <c r="M65" s="542"/>
      <c r="N65" s="547">
        <f>N53+N58+N60+N61+N63</f>
        <v>230.995</v>
      </c>
      <c r="O65" s="542"/>
      <c r="P65" s="641">
        <f>P53+P58+P60+P61+P63</f>
        <v>26.326000000000001</v>
      </c>
      <c r="Q65" s="542"/>
      <c r="R65" s="542"/>
      <c r="S65" s="542"/>
      <c r="T65" s="641">
        <f>T53+T58+T60+T61+T63</f>
        <v>3.0259999999999994</v>
      </c>
      <c r="U65" s="542"/>
      <c r="V65" s="547">
        <f>T65+P65+N65</f>
        <v>260.34699999999998</v>
      </c>
      <c r="W65" s="542"/>
      <c r="X65" s="586">
        <f>V65+F65</f>
        <v>260.34699999999998</v>
      </c>
      <c r="Y65" s="642" t="s">
        <v>641</v>
      </c>
    </row>
    <row r="66" spans="1:28" ht="13.5" thickBot="1">
      <c r="A66" s="567" t="s">
        <v>722</v>
      </c>
      <c r="B66" s="568" t="s">
        <v>723</v>
      </c>
      <c r="C66" s="569" t="s">
        <v>39</v>
      </c>
      <c r="D66" s="570" t="s">
        <v>47</v>
      </c>
      <c r="F66" s="542"/>
      <c r="G66" s="542"/>
      <c r="H66" s="542"/>
      <c r="I66" s="542"/>
      <c r="J66" s="561">
        <v>1.68</v>
      </c>
      <c r="K66" s="546"/>
      <c r="L66" s="561">
        <v>3.1040000000000001</v>
      </c>
      <c r="M66" s="542"/>
      <c r="N66" s="575">
        <f>J66+L66</f>
        <v>4.7839999999999998</v>
      </c>
      <c r="O66" s="542"/>
      <c r="P66" s="603"/>
      <c r="Q66" s="542"/>
      <c r="R66" s="542"/>
      <c r="S66" s="542"/>
      <c r="T66" s="561">
        <v>7.4999999999999997E-2</v>
      </c>
      <c r="U66" s="542"/>
      <c r="V66" s="575">
        <f>T66+P66+N66</f>
        <v>4.859</v>
      </c>
      <c r="W66" s="542"/>
      <c r="X66" s="643">
        <f>V66</f>
        <v>4.859</v>
      </c>
      <c r="Y66" s="644" t="s">
        <v>641</v>
      </c>
    </row>
    <row r="67" spans="1:28" ht="13" thickBot="1">
      <c r="A67" s="630"/>
      <c r="B67" s="488"/>
      <c r="F67" s="542"/>
      <c r="G67" s="542"/>
      <c r="H67" s="542"/>
      <c r="I67" s="542"/>
      <c r="J67" s="542"/>
      <c r="K67" s="542"/>
      <c r="L67" s="542"/>
      <c r="M67" s="542"/>
      <c r="N67" s="542"/>
      <c r="O67" s="542"/>
      <c r="P67" s="542"/>
      <c r="Q67" s="542"/>
      <c r="R67" s="542"/>
      <c r="S67" s="542"/>
      <c r="T67" s="542"/>
      <c r="U67" s="542"/>
      <c r="V67" s="542"/>
      <c r="W67" s="542"/>
      <c r="X67" s="542"/>
      <c r="Y67" s="576"/>
    </row>
    <row r="68" spans="1:28" ht="13.5" thickBot="1">
      <c r="A68" s="635" t="s">
        <v>724</v>
      </c>
      <c r="B68" s="645" t="s">
        <v>725</v>
      </c>
      <c r="C68" s="637" t="s">
        <v>39</v>
      </c>
      <c r="D68" s="638" t="s">
        <v>54</v>
      </c>
      <c r="F68" s="607">
        <f>F53+F58+F60+F61+F63</f>
        <v>6.9469999999999992</v>
      </c>
      <c r="G68" s="542"/>
      <c r="H68" s="542"/>
      <c r="I68" s="542"/>
      <c r="J68" s="607">
        <f>J65+J66</f>
        <v>111.395</v>
      </c>
      <c r="K68" s="546"/>
      <c r="L68" s="607">
        <f>L65+L66</f>
        <v>120.429</v>
      </c>
      <c r="M68" s="542"/>
      <c r="N68" s="607">
        <f>N65+N66</f>
        <v>235.779</v>
      </c>
      <c r="O68" s="542"/>
      <c r="P68" s="607">
        <f>P65+P66</f>
        <v>26.326000000000001</v>
      </c>
      <c r="Q68" s="542"/>
      <c r="R68" s="542"/>
      <c r="S68" s="542"/>
      <c r="T68" s="607">
        <f>T65+T66</f>
        <v>3.1009999999999995</v>
      </c>
      <c r="U68" s="542"/>
      <c r="V68" s="607">
        <f>T68+P68+N68</f>
        <v>265.20600000000002</v>
      </c>
      <c r="W68" s="542"/>
      <c r="X68" s="621">
        <f>V68+F68</f>
        <v>272.15300000000002</v>
      </c>
      <c r="Y68" s="646" t="s">
        <v>641</v>
      </c>
      <c r="AA68" s="96"/>
      <c r="AB68" s="481"/>
    </row>
    <row r="69" spans="1:28" ht="13.5" thickBot="1">
      <c r="A69" s="647"/>
      <c r="C69" s="488"/>
      <c r="D69" s="488"/>
      <c r="F69" s="542"/>
      <c r="G69" s="542"/>
      <c r="H69" s="542"/>
      <c r="I69" s="542"/>
      <c r="J69" s="542"/>
      <c r="K69" s="546"/>
      <c r="L69" s="546"/>
      <c r="M69" s="542"/>
      <c r="N69" s="542"/>
      <c r="O69" s="542"/>
      <c r="P69" s="542"/>
      <c r="Q69" s="542"/>
      <c r="R69" s="542"/>
      <c r="S69" s="542"/>
      <c r="T69" s="542"/>
      <c r="U69" s="542"/>
      <c r="V69" s="542"/>
      <c r="W69" s="542"/>
      <c r="X69" s="542"/>
      <c r="Y69" s="600"/>
    </row>
    <row r="70" spans="1:28" ht="13.5" thickBot="1">
      <c r="A70" s="648"/>
      <c r="B70" s="649" t="s">
        <v>726</v>
      </c>
      <c r="C70" s="650"/>
      <c r="D70" s="651"/>
      <c r="F70" s="542"/>
      <c r="G70" s="542"/>
      <c r="H70" s="542"/>
      <c r="I70" s="542"/>
      <c r="J70" s="542"/>
      <c r="K70" s="542"/>
      <c r="L70" s="542"/>
      <c r="M70" s="542"/>
      <c r="N70" s="542"/>
      <c r="O70" s="542"/>
      <c r="P70" s="542"/>
      <c r="Q70" s="542"/>
      <c r="R70" s="542"/>
      <c r="S70" s="542"/>
      <c r="T70" s="542"/>
      <c r="U70" s="542"/>
      <c r="V70" s="542"/>
      <c r="W70" s="542"/>
      <c r="X70" s="542"/>
      <c r="Y70" s="576"/>
    </row>
    <row r="71" spans="1:28" ht="13">
      <c r="A71" s="550" t="s">
        <v>727</v>
      </c>
      <c r="B71" s="551" t="s">
        <v>728</v>
      </c>
      <c r="C71" s="552" t="s">
        <v>39</v>
      </c>
      <c r="D71" s="553" t="s">
        <v>47</v>
      </c>
      <c r="F71" s="541">
        <v>0</v>
      </c>
      <c r="G71" s="542"/>
      <c r="H71" s="542"/>
      <c r="I71" s="542"/>
      <c r="J71" s="541">
        <v>0.13800000000000001</v>
      </c>
      <c r="K71" s="546"/>
      <c r="L71" s="844">
        <v>5.5E-2</v>
      </c>
      <c r="M71" s="542"/>
      <c r="N71" s="547">
        <f>J71+L71</f>
        <v>0.193</v>
      </c>
      <c r="O71" s="542"/>
      <c r="P71" s="541">
        <v>0</v>
      </c>
      <c r="Q71" s="542"/>
      <c r="R71" s="542"/>
      <c r="S71" s="542"/>
      <c r="T71" s="541">
        <v>0</v>
      </c>
      <c r="U71" s="542"/>
      <c r="V71" s="547">
        <f>N71</f>
        <v>0.193</v>
      </c>
      <c r="W71" s="542"/>
      <c r="X71" s="586">
        <f>V71+F71</f>
        <v>0.193</v>
      </c>
      <c r="Y71" s="642" t="s">
        <v>729</v>
      </c>
    </row>
    <row r="72" spans="1:28">
      <c r="A72" s="550" t="s">
        <v>730</v>
      </c>
      <c r="B72" s="551" t="s">
        <v>731</v>
      </c>
      <c r="C72" s="552" t="s">
        <v>39</v>
      </c>
      <c r="D72" s="553" t="s">
        <v>47</v>
      </c>
      <c r="F72" s="554">
        <v>0</v>
      </c>
      <c r="G72" s="542"/>
      <c r="H72" s="542"/>
      <c r="I72" s="542"/>
      <c r="J72" s="554">
        <v>47.914999999999999</v>
      </c>
      <c r="K72" s="542"/>
      <c r="L72" s="626">
        <v>18.977</v>
      </c>
      <c r="M72" s="542"/>
      <c r="N72" s="558">
        <f t="shared" ref="N72:N74" si="7">J72+L72</f>
        <v>66.891999999999996</v>
      </c>
      <c r="O72" s="542"/>
      <c r="P72" s="554">
        <v>0</v>
      </c>
      <c r="Q72" s="542"/>
      <c r="R72" s="542"/>
      <c r="S72" s="542"/>
      <c r="T72" s="554">
        <v>0</v>
      </c>
      <c r="U72" s="542"/>
      <c r="V72" s="558">
        <f t="shared" ref="V72:V74" si="8">N72</f>
        <v>66.891999999999996</v>
      </c>
      <c r="W72" s="542"/>
      <c r="X72" s="591">
        <f t="shared" ref="X72:X74" si="9">V72+F72</f>
        <v>66.891999999999996</v>
      </c>
      <c r="Y72" s="592" t="s">
        <v>729</v>
      </c>
    </row>
    <row r="73" spans="1:28">
      <c r="A73" s="587" t="s">
        <v>732</v>
      </c>
      <c r="B73" s="551" t="s">
        <v>733</v>
      </c>
      <c r="C73" s="552" t="s">
        <v>39</v>
      </c>
      <c r="D73" s="553" t="s">
        <v>47</v>
      </c>
      <c r="F73" s="554">
        <v>0</v>
      </c>
      <c r="G73" s="542"/>
      <c r="H73" s="542"/>
      <c r="I73" s="542"/>
      <c r="J73" s="554">
        <v>23.129000000000001</v>
      </c>
      <c r="K73" s="652"/>
      <c r="L73" s="626">
        <v>66.801000000000002</v>
      </c>
      <c r="M73" s="542"/>
      <c r="N73" s="558">
        <f t="shared" si="7"/>
        <v>89.93</v>
      </c>
      <c r="O73" s="542"/>
      <c r="P73" s="554">
        <v>0</v>
      </c>
      <c r="Q73" s="542"/>
      <c r="R73" s="542"/>
      <c r="S73" s="542"/>
      <c r="T73" s="554">
        <v>0</v>
      </c>
      <c r="U73" s="542"/>
      <c r="V73" s="558">
        <f t="shared" si="8"/>
        <v>89.93</v>
      </c>
      <c r="W73" s="542"/>
      <c r="X73" s="591">
        <f t="shared" si="9"/>
        <v>89.93</v>
      </c>
      <c r="Y73" s="592" t="s">
        <v>729</v>
      </c>
      <c r="AA73" s="96"/>
    </row>
    <row r="74" spans="1:28" ht="13" thickBot="1">
      <c r="A74" s="567" t="s">
        <v>734</v>
      </c>
      <c r="B74" s="568" t="s">
        <v>735</v>
      </c>
      <c r="C74" s="569" t="s">
        <v>39</v>
      </c>
      <c r="D74" s="570" t="s">
        <v>47</v>
      </c>
      <c r="F74" s="561">
        <v>0</v>
      </c>
      <c r="G74" s="542"/>
      <c r="H74" s="542"/>
      <c r="I74" s="542"/>
      <c r="J74" s="561">
        <v>102.20721460183282</v>
      </c>
      <c r="K74" s="652"/>
      <c r="L74" s="612">
        <v>68.352984956141754</v>
      </c>
      <c r="M74" s="542"/>
      <c r="N74" s="575">
        <f t="shared" si="7"/>
        <v>170.56019955797456</v>
      </c>
      <c r="O74" s="542"/>
      <c r="P74" s="561">
        <v>0</v>
      </c>
      <c r="Q74" s="542"/>
      <c r="R74" s="542"/>
      <c r="S74" s="542"/>
      <c r="T74" s="561">
        <v>0</v>
      </c>
      <c r="U74" s="542"/>
      <c r="V74" s="575">
        <f t="shared" si="8"/>
        <v>170.56019955797456</v>
      </c>
      <c r="W74" s="542"/>
      <c r="X74" s="598">
        <f t="shared" si="9"/>
        <v>170.56019955797456</v>
      </c>
      <c r="Y74" s="599" t="s">
        <v>729</v>
      </c>
      <c r="AA74" s="96"/>
    </row>
    <row r="75" spans="1:28" ht="13" thickBot="1">
      <c r="A75" s="630"/>
      <c r="F75" s="542"/>
      <c r="G75" s="542"/>
      <c r="H75" s="542"/>
      <c r="I75" s="542"/>
      <c r="J75" s="542"/>
      <c r="K75" s="652"/>
      <c r="L75" s="653"/>
      <c r="M75" s="542"/>
      <c r="N75" s="542"/>
      <c r="O75" s="542"/>
      <c r="P75" s="542"/>
      <c r="Q75" s="542"/>
      <c r="R75" s="542"/>
      <c r="S75" s="542"/>
      <c r="T75" s="542"/>
      <c r="U75" s="542"/>
      <c r="V75" s="542"/>
      <c r="W75" s="542"/>
      <c r="X75" s="542"/>
      <c r="Y75" s="576"/>
    </row>
    <row r="76" spans="1:28" ht="18.5" thickBot="1">
      <c r="A76" s="654" t="s">
        <v>736</v>
      </c>
      <c r="B76" s="636" t="s">
        <v>90</v>
      </c>
      <c r="C76" s="637" t="s">
        <v>39</v>
      </c>
      <c r="D76" s="638" t="s">
        <v>54</v>
      </c>
      <c r="E76" s="483"/>
      <c r="F76" s="607">
        <f>F68+F71</f>
        <v>6.9469999999999992</v>
      </c>
      <c r="G76" s="655"/>
      <c r="H76" s="655"/>
      <c r="I76" s="655"/>
      <c r="J76" s="607">
        <f>J68+J71</f>
        <v>111.533</v>
      </c>
      <c r="K76" s="652"/>
      <c r="L76" s="607">
        <f>L68+L71</f>
        <v>120.48400000000001</v>
      </c>
      <c r="M76" s="542"/>
      <c r="N76" s="607">
        <f>N68+N71</f>
        <v>235.97200000000001</v>
      </c>
      <c r="O76" s="542"/>
      <c r="P76" s="607">
        <f>P68+P71</f>
        <v>26.326000000000001</v>
      </c>
      <c r="Q76" s="542"/>
      <c r="R76" s="542"/>
      <c r="S76" s="542"/>
      <c r="T76" s="607">
        <f>T68+T71</f>
        <v>3.1009999999999995</v>
      </c>
      <c r="U76" s="542"/>
      <c r="V76" s="607">
        <f>V68+V71</f>
        <v>265.399</v>
      </c>
      <c r="W76" s="542"/>
      <c r="X76" s="639">
        <f>X68+X71</f>
        <v>272.346</v>
      </c>
      <c r="Y76" s="1186" t="s">
        <v>729</v>
      </c>
    </row>
    <row r="77" spans="1:28" ht="13" thickBot="1"/>
    <row r="78" spans="1:28" ht="18.5" thickBot="1">
      <c r="A78" s="654" t="s">
        <v>737</v>
      </c>
      <c r="B78" s="636" t="s">
        <v>738</v>
      </c>
      <c r="C78" s="637" t="s">
        <v>39</v>
      </c>
      <c r="D78" s="638" t="s">
        <v>54</v>
      </c>
      <c r="E78" s="483"/>
      <c r="F78" s="607">
        <f>SUM(F68,F71:F72)</f>
        <v>6.9469999999999992</v>
      </c>
      <c r="G78" s="655"/>
      <c r="H78" s="655"/>
      <c r="I78" s="655"/>
      <c r="J78" s="607">
        <f>SUM(J68,J71:J72)</f>
        <v>159.44800000000001</v>
      </c>
      <c r="K78" s="652"/>
      <c r="L78" s="607">
        <f>SUM(L68,L71:L72)</f>
        <v>139.46100000000001</v>
      </c>
      <c r="M78" s="542"/>
      <c r="N78" s="607">
        <f>SUM(N68,N71:N72)</f>
        <v>302.86400000000003</v>
      </c>
      <c r="O78" s="542"/>
      <c r="P78" s="607">
        <f>SUM(P68,P71:P72)</f>
        <v>26.326000000000001</v>
      </c>
      <c r="Q78" s="542"/>
      <c r="R78" s="542"/>
      <c r="S78" s="542"/>
      <c r="T78" s="607">
        <f>SUM(T68,T71:T72)</f>
        <v>3.1009999999999995</v>
      </c>
      <c r="U78" s="542"/>
      <c r="V78" s="607">
        <f>SUM(V68,V71:V72)</f>
        <v>332.291</v>
      </c>
      <c r="W78" s="542"/>
      <c r="X78" s="639">
        <f>SUM(X68,X71:X72)</f>
        <v>339.238</v>
      </c>
      <c r="Y78" s="1186" t="s">
        <v>729</v>
      </c>
    </row>
    <row r="79" spans="1:28" ht="13" thickBot="1"/>
    <row r="80" spans="1:28">
      <c r="A80" s="1128"/>
      <c r="B80" s="1129"/>
      <c r="C80" s="1129"/>
      <c r="D80" s="1129"/>
      <c r="E80" s="1129"/>
      <c r="F80" s="1130"/>
    </row>
    <row r="81" spans="1:6">
      <c r="A81" s="1131" t="s">
        <v>91</v>
      </c>
      <c r="B81" s="390"/>
      <c r="C81" s="391"/>
      <c r="D81" s="79"/>
      <c r="E81" s="79"/>
      <c r="F81" s="1132"/>
    </row>
    <row r="82" spans="1:6">
      <c r="A82" s="1133"/>
      <c r="B82" s="390"/>
      <c r="C82" s="390"/>
      <c r="D82" s="79"/>
      <c r="E82" s="79"/>
      <c r="F82" s="1132"/>
    </row>
    <row r="83" spans="1:6">
      <c r="A83" s="1131" t="s">
        <v>92</v>
      </c>
      <c r="B83" s="390"/>
      <c r="C83" s="391"/>
      <c r="D83" s="79"/>
      <c r="E83" s="79"/>
      <c r="F83" s="1132"/>
    </row>
    <row r="84" spans="1:6">
      <c r="A84" s="1133"/>
      <c r="B84" s="390"/>
      <c r="C84" s="390"/>
      <c r="D84" s="79"/>
      <c r="E84" s="79"/>
      <c r="F84" s="1132"/>
    </row>
    <row r="85" spans="1:6">
      <c r="A85" s="1131" t="s">
        <v>93</v>
      </c>
      <c r="B85" s="390"/>
      <c r="C85" s="391" t="s">
        <v>94</v>
      </c>
      <c r="D85" s="79"/>
      <c r="E85" s="79"/>
      <c r="F85" s="1132"/>
    </row>
    <row r="86" spans="1:6">
      <c r="A86" s="1134"/>
      <c r="B86" s="1135"/>
      <c r="C86" s="1135"/>
      <c r="D86" s="1135"/>
      <c r="E86" s="1135"/>
      <c r="F86" s="1136"/>
    </row>
  </sheetData>
  <mergeCells count="11">
    <mergeCell ref="F6:Y6"/>
    <mergeCell ref="H10:J10"/>
    <mergeCell ref="P9:T9"/>
    <mergeCell ref="F10:F12"/>
    <mergeCell ref="R10:T10"/>
    <mergeCell ref="R11:R12"/>
    <mergeCell ref="T11:T12"/>
    <mergeCell ref="J11:J12"/>
    <mergeCell ref="I11:I12"/>
    <mergeCell ref="H11:H12"/>
    <mergeCell ref="H9:N9"/>
  </mergeCells>
  <phoneticPr fontId="4" type="noConversion"/>
  <pageMargins left="0" right="0" top="0.39370078740157483" bottom="0.39370078740157483" header="0.51181102362204722" footer="0.51181102362204722"/>
  <pageSetup paperSize="8" scale="63" orientation="landscape" r:id="rId1"/>
  <headerFooter alignWithMargins="0">
    <oddFooter>&amp;L&amp;1#&amp;"Arial"&amp;11&amp;K000000SW Internal Commercial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AA86"/>
  <sheetViews>
    <sheetView zoomScaleNormal="100" workbookViewId="0">
      <selection sqref="A1:XFD1048576"/>
    </sheetView>
  </sheetViews>
  <sheetFormatPr defaultColWidth="9.1796875" defaultRowHeight="12.5"/>
  <cols>
    <col min="1" max="1" width="9.1796875" style="97"/>
    <col min="2" max="2" width="73.36328125" style="97" bestFit="1" customWidth="1"/>
    <col min="3" max="4" width="9.1796875" style="97"/>
    <col min="5" max="5" width="3.26953125" style="97" customWidth="1"/>
    <col min="6" max="6" width="32.453125" style="96" bestFit="1" customWidth="1"/>
    <col min="7" max="7" width="5" style="97" customWidth="1"/>
    <col min="8" max="8" width="14.26953125" style="96" customWidth="1"/>
    <col min="9" max="10" width="14.26953125" style="38" customWidth="1"/>
    <col min="11" max="11" width="3.1796875" style="97" customWidth="1"/>
    <col min="12" max="12" width="14.26953125" style="96" customWidth="1"/>
    <col min="13" max="13" width="3.1796875" style="97" customWidth="1"/>
    <col min="14" max="14" width="14.26953125" style="96" customWidth="1"/>
    <col min="15" max="15" width="2.453125" style="97" customWidth="1"/>
    <col min="16" max="18" width="14.26953125" style="96" customWidth="1"/>
    <col min="19" max="19" width="4.26953125" style="97" customWidth="1"/>
    <col min="20" max="20" width="14.26953125" style="96" customWidth="1"/>
    <col min="21" max="21" width="4.81640625" style="97" customWidth="1"/>
    <col min="22" max="22" width="14.26953125" style="96" customWidth="1"/>
    <col min="23" max="23" width="8.26953125" style="97" customWidth="1"/>
    <col min="24" max="24" width="9.1796875" style="97" customWidth="1"/>
    <col min="25" max="25" width="9.1796875" style="97"/>
    <col min="26" max="26" width="9.1796875" style="97" customWidth="1"/>
    <col min="27" max="16384" width="9.1796875" style="97"/>
  </cols>
  <sheetData>
    <row r="1" spans="1:23" ht="13">
      <c r="A1" s="343"/>
    </row>
    <row r="2" spans="1:23" ht="13">
      <c r="A2" s="343"/>
    </row>
    <row r="3" spans="1:23" ht="15.5">
      <c r="A3" s="179" t="s">
        <v>29</v>
      </c>
      <c r="B3" s="125"/>
      <c r="C3" s="14"/>
      <c r="D3" s="14"/>
      <c r="E3" s="14"/>
      <c r="F3" s="16"/>
      <c r="G3" s="14"/>
      <c r="H3" s="16"/>
      <c r="I3" s="15"/>
      <c r="J3" s="15"/>
      <c r="V3" s="16"/>
      <c r="W3" s="14"/>
    </row>
    <row r="4" spans="1:23" ht="15.5">
      <c r="A4" s="657" t="s">
        <v>739</v>
      </c>
      <c r="B4" s="125"/>
      <c r="C4" s="14"/>
      <c r="D4" s="14"/>
      <c r="E4" s="14"/>
      <c r="F4" s="16"/>
      <c r="G4" s="14"/>
      <c r="H4" s="16"/>
      <c r="I4" s="15"/>
      <c r="J4" s="15"/>
      <c r="V4" s="16"/>
      <c r="W4" s="14"/>
    </row>
    <row r="5" spans="1:23">
      <c r="B5" s="14"/>
      <c r="G5" s="127"/>
      <c r="I5" s="15"/>
      <c r="J5" s="15"/>
      <c r="V5" s="16"/>
      <c r="W5" s="14"/>
    </row>
    <row r="6" spans="1:23" ht="13">
      <c r="A6" s="126"/>
      <c r="B6" s="14"/>
      <c r="E6" s="97" t="s">
        <v>615</v>
      </c>
      <c r="F6" s="1302" t="str">
        <f>reportyear</f>
        <v>2022-23</v>
      </c>
      <c r="G6" s="1302"/>
      <c r="H6" s="1302"/>
      <c r="I6" s="1302"/>
      <c r="J6" s="1302"/>
      <c r="K6" s="1302"/>
      <c r="L6" s="1302"/>
      <c r="M6" s="1302"/>
      <c r="N6" s="1302"/>
      <c r="O6" s="1302"/>
      <c r="P6" s="1302"/>
      <c r="Q6" s="1302"/>
      <c r="R6" s="1302"/>
      <c r="S6" s="1302"/>
      <c r="T6" s="1302"/>
      <c r="U6" s="1302"/>
      <c r="V6" s="1302"/>
      <c r="W6" s="1302"/>
    </row>
    <row r="7" spans="1:23" ht="13" thickBot="1">
      <c r="A7" s="14"/>
      <c r="B7" s="14"/>
      <c r="C7" s="14"/>
      <c r="D7" s="14"/>
      <c r="E7" s="14"/>
      <c r="F7" s="17">
        <v>1</v>
      </c>
      <c r="G7" s="1035"/>
      <c r="H7" s="18">
        <v>2</v>
      </c>
      <c r="I7" s="17">
        <v>3</v>
      </c>
      <c r="J7" s="118">
        <v>4</v>
      </c>
      <c r="K7" s="118"/>
      <c r="L7" s="118">
        <v>5</v>
      </c>
      <c r="M7" s="118"/>
      <c r="N7" s="118">
        <v>6</v>
      </c>
      <c r="O7" s="118"/>
      <c r="P7" s="118">
        <v>7</v>
      </c>
      <c r="Q7" s="118">
        <v>8</v>
      </c>
      <c r="R7" s="118">
        <v>9</v>
      </c>
      <c r="S7" s="118"/>
      <c r="T7" s="118">
        <v>10</v>
      </c>
      <c r="U7" s="116"/>
      <c r="V7" s="1196">
        <v>11</v>
      </c>
      <c r="W7" s="19">
        <v>12</v>
      </c>
    </row>
    <row r="8" spans="1:23" ht="13.5" thickBot="1">
      <c r="A8" s="14"/>
      <c r="B8" s="14"/>
      <c r="C8" s="14"/>
      <c r="D8" s="14"/>
      <c r="E8" s="14"/>
      <c r="F8" s="20" t="s">
        <v>616</v>
      </c>
      <c r="G8" s="14"/>
      <c r="H8" s="1299" t="s">
        <v>617</v>
      </c>
      <c r="I8" s="1300"/>
      <c r="J8" s="1300"/>
      <c r="K8" s="1300"/>
      <c r="L8" s="1300"/>
      <c r="M8" s="1300"/>
      <c r="N8" s="1300"/>
      <c r="O8" s="1300"/>
      <c r="P8" s="1300"/>
      <c r="Q8" s="1300"/>
      <c r="R8" s="1300"/>
      <c r="S8" s="1300"/>
      <c r="T8" s="1301"/>
      <c r="U8" s="98"/>
      <c r="V8" s="21"/>
      <c r="W8" s="22"/>
    </row>
    <row r="9" spans="1:23" ht="13.5" thickBot="1">
      <c r="A9" s="23"/>
      <c r="B9" s="14"/>
      <c r="C9" s="14"/>
      <c r="D9" s="14"/>
      <c r="E9" s="14"/>
      <c r="F9" s="109"/>
      <c r="G9" s="14"/>
      <c r="H9" s="1310" t="s">
        <v>618</v>
      </c>
      <c r="I9" s="1311"/>
      <c r="J9" s="1311"/>
      <c r="K9" s="1311"/>
      <c r="L9" s="1312"/>
      <c r="N9" s="1299" t="s">
        <v>619</v>
      </c>
      <c r="O9" s="1300"/>
      <c r="P9" s="1300"/>
      <c r="Q9" s="1300"/>
      <c r="R9" s="1301"/>
      <c r="S9" s="98"/>
      <c r="T9" s="110"/>
      <c r="U9" s="98"/>
      <c r="V9" s="24"/>
      <c r="W9" s="25"/>
    </row>
    <row r="10" spans="1:23" ht="13.5" thickBot="1">
      <c r="A10" s="128" t="s">
        <v>253</v>
      </c>
      <c r="B10" s="129" t="s">
        <v>32</v>
      </c>
      <c r="C10" s="130" t="s">
        <v>33</v>
      </c>
      <c r="D10" s="131" t="s">
        <v>34</v>
      </c>
      <c r="E10" s="14"/>
      <c r="F10" s="1296" t="s">
        <v>620</v>
      </c>
      <c r="G10" s="14"/>
      <c r="H10" s="192" t="s">
        <v>740</v>
      </c>
      <c r="I10" s="192" t="s">
        <v>741</v>
      </c>
      <c r="J10" s="192" t="s">
        <v>742</v>
      </c>
      <c r="K10" s="98"/>
      <c r="L10" s="193" t="s">
        <v>622</v>
      </c>
      <c r="N10" s="192" t="s">
        <v>623</v>
      </c>
      <c r="O10" s="108"/>
      <c r="P10" s="1303" t="s">
        <v>624</v>
      </c>
      <c r="Q10" s="1304"/>
      <c r="R10" s="1305"/>
      <c r="T10" s="192" t="s">
        <v>480</v>
      </c>
      <c r="V10" s="111" t="s">
        <v>480</v>
      </c>
      <c r="W10" s="112"/>
    </row>
    <row r="11" spans="1:23" ht="13">
      <c r="A11" s="132" t="s">
        <v>377</v>
      </c>
      <c r="B11" s="133"/>
      <c r="C11" s="134"/>
      <c r="D11" s="135" t="s">
        <v>35</v>
      </c>
      <c r="E11" s="14"/>
      <c r="F11" s="1297"/>
      <c r="G11" s="14"/>
      <c r="H11" s="193"/>
      <c r="I11" s="193" t="s">
        <v>743</v>
      </c>
      <c r="J11" s="136" t="s">
        <v>743</v>
      </c>
      <c r="K11" s="59"/>
      <c r="L11" s="136" t="s">
        <v>628</v>
      </c>
      <c r="N11" s="193" t="s">
        <v>629</v>
      </c>
      <c r="O11" s="59"/>
      <c r="P11" s="1306" t="s">
        <v>630</v>
      </c>
      <c r="Q11" s="137" t="s">
        <v>631</v>
      </c>
      <c r="R11" s="1308" t="s">
        <v>620</v>
      </c>
      <c r="S11" s="59"/>
      <c r="T11" s="136" t="s">
        <v>632</v>
      </c>
      <c r="U11" s="59"/>
      <c r="V11" s="138" t="s">
        <v>632</v>
      </c>
      <c r="W11" s="139"/>
    </row>
    <row r="12" spans="1:23" ht="13.5" thickBot="1">
      <c r="A12" s="140"/>
      <c r="B12" s="141"/>
      <c r="C12" s="142"/>
      <c r="D12" s="143"/>
      <c r="E12" s="14"/>
      <c r="F12" s="1298"/>
      <c r="G12" s="14"/>
      <c r="H12" s="194"/>
      <c r="I12" s="26"/>
      <c r="J12" s="26" t="s">
        <v>744</v>
      </c>
      <c r="K12" s="98"/>
      <c r="L12" s="194" t="s">
        <v>633</v>
      </c>
      <c r="N12" s="194"/>
      <c r="O12" s="13"/>
      <c r="P12" s="1307"/>
      <c r="Q12" s="113" t="s">
        <v>634</v>
      </c>
      <c r="R12" s="1309"/>
      <c r="S12" s="59"/>
      <c r="T12" s="26" t="s">
        <v>635</v>
      </c>
      <c r="U12" s="13"/>
      <c r="V12" s="114" t="s">
        <v>633</v>
      </c>
      <c r="W12" s="144" t="s">
        <v>636</v>
      </c>
    </row>
    <row r="13" spans="1:23" ht="13" thickBot="1">
      <c r="A13" s="145"/>
      <c r="B13" s="146"/>
      <c r="C13" s="14"/>
      <c r="D13" s="14"/>
      <c r="E13" s="14"/>
      <c r="G13" s="14"/>
      <c r="H13" s="16"/>
      <c r="J13" s="15"/>
      <c r="K13" s="14"/>
      <c r="L13" s="16"/>
      <c r="M13" s="14"/>
      <c r="N13" s="16"/>
      <c r="O13" s="14"/>
      <c r="P13" s="16"/>
      <c r="Q13" s="16"/>
      <c r="V13" s="16"/>
      <c r="W13" s="14"/>
    </row>
    <row r="14" spans="1:23" ht="13.5" thickBot="1">
      <c r="A14" s="147"/>
      <c r="B14" s="148" t="s">
        <v>745</v>
      </c>
      <c r="C14" s="148"/>
      <c r="D14" s="149"/>
      <c r="E14" s="14"/>
      <c r="G14" s="14"/>
      <c r="H14" s="16"/>
      <c r="J14" s="15"/>
      <c r="K14" s="99" t="s">
        <v>638</v>
      </c>
      <c r="L14" s="100"/>
      <c r="M14" s="99"/>
      <c r="N14" s="100"/>
      <c r="O14" s="99"/>
      <c r="P14" s="100"/>
      <c r="Q14" s="100"/>
      <c r="V14" s="100"/>
      <c r="W14" s="99"/>
    </row>
    <row r="15" spans="1:23">
      <c r="A15" s="150" t="s">
        <v>639</v>
      </c>
      <c r="B15" s="27" t="s">
        <v>640</v>
      </c>
      <c r="C15" s="151" t="s">
        <v>39</v>
      </c>
      <c r="D15" s="152" t="s">
        <v>47</v>
      </c>
      <c r="E15" s="14"/>
      <c r="F15" s="215">
        <v>1.679</v>
      </c>
      <c r="G15" s="254"/>
      <c r="H15" s="231">
        <v>14.863</v>
      </c>
      <c r="I15" s="216">
        <v>17.948</v>
      </c>
      <c r="J15" s="217">
        <v>4.1520000000000001</v>
      </c>
      <c r="K15" s="254"/>
      <c r="L15" s="300">
        <f t="shared" ref="L15:L20" si="0">SUM(H15:J15)</f>
        <v>36.963000000000001</v>
      </c>
      <c r="M15" s="205"/>
      <c r="N15" s="205"/>
      <c r="O15" s="205"/>
      <c r="P15" s="205"/>
      <c r="Q15" s="205"/>
      <c r="R15" s="205"/>
      <c r="S15" s="205"/>
      <c r="T15" s="300">
        <f t="shared" ref="T15:T21" si="1">L15</f>
        <v>36.963000000000001</v>
      </c>
      <c r="U15" s="254"/>
      <c r="V15" s="301">
        <f>T15+F15</f>
        <v>38.642000000000003</v>
      </c>
      <c r="W15" s="262" t="s">
        <v>641</v>
      </c>
    </row>
    <row r="16" spans="1:23">
      <c r="A16" s="150" t="s">
        <v>642</v>
      </c>
      <c r="B16" s="27" t="s">
        <v>643</v>
      </c>
      <c r="C16" s="151" t="s">
        <v>39</v>
      </c>
      <c r="D16" s="152" t="s">
        <v>47</v>
      </c>
      <c r="E16" s="14"/>
      <c r="F16" s="203">
        <v>6.2E-2</v>
      </c>
      <c r="G16" s="254"/>
      <c r="H16" s="218">
        <v>9.8450000000000006</v>
      </c>
      <c r="I16" s="219">
        <v>20.219000000000001</v>
      </c>
      <c r="J16" s="278">
        <v>2.4540000000000002</v>
      </c>
      <c r="K16" s="254"/>
      <c r="L16" s="302">
        <f t="shared" si="0"/>
        <v>32.518000000000001</v>
      </c>
      <c r="M16" s="205"/>
      <c r="N16" s="205"/>
      <c r="O16" s="205"/>
      <c r="P16" s="205"/>
      <c r="Q16" s="205"/>
      <c r="R16" s="205"/>
      <c r="S16" s="205"/>
      <c r="T16" s="302">
        <f t="shared" si="1"/>
        <v>32.518000000000001</v>
      </c>
      <c r="U16" s="254"/>
      <c r="V16" s="303">
        <f t="shared" ref="V16:V21" si="2">T16+F16</f>
        <v>32.58</v>
      </c>
      <c r="W16" s="263" t="s">
        <v>641</v>
      </c>
    </row>
    <row r="17" spans="1:23">
      <c r="A17" s="150" t="s">
        <v>644</v>
      </c>
      <c r="B17" s="27" t="s">
        <v>645</v>
      </c>
      <c r="C17" s="151" t="s">
        <v>39</v>
      </c>
      <c r="D17" s="152" t="s">
        <v>47</v>
      </c>
      <c r="E17" s="14"/>
      <c r="F17" s="203">
        <v>2.3530000000000002</v>
      </c>
      <c r="G17" s="254"/>
      <c r="H17" s="218">
        <v>10.845000000000001</v>
      </c>
      <c r="I17" s="219">
        <v>7.8869999999999996</v>
      </c>
      <c r="J17" s="278">
        <v>6.7290000000000001</v>
      </c>
      <c r="K17" s="254"/>
      <c r="L17" s="302">
        <f t="shared" si="0"/>
        <v>25.460999999999999</v>
      </c>
      <c r="M17" s="205"/>
      <c r="N17" s="205"/>
      <c r="O17" s="205"/>
      <c r="P17" s="205"/>
      <c r="Q17" s="205"/>
      <c r="R17" s="205"/>
      <c r="S17" s="205"/>
      <c r="T17" s="302">
        <f t="shared" si="1"/>
        <v>25.460999999999999</v>
      </c>
      <c r="U17" s="254"/>
      <c r="V17" s="303">
        <f t="shared" si="2"/>
        <v>27.814</v>
      </c>
      <c r="W17" s="263" t="s">
        <v>641</v>
      </c>
    </row>
    <row r="18" spans="1:23">
      <c r="A18" s="153" t="s">
        <v>646</v>
      </c>
      <c r="B18" s="27" t="s">
        <v>746</v>
      </c>
      <c r="C18" s="151" t="s">
        <v>39</v>
      </c>
      <c r="D18" s="152" t="s">
        <v>47</v>
      </c>
      <c r="E18" s="154"/>
      <c r="F18" s="203">
        <v>0</v>
      </c>
      <c r="G18" s="254"/>
      <c r="H18" s="279">
        <v>16.923999999999999</v>
      </c>
      <c r="I18" s="280">
        <v>82.036000000000001</v>
      </c>
      <c r="J18" s="278">
        <v>71.751000000000005</v>
      </c>
      <c r="K18" s="254"/>
      <c r="L18" s="304">
        <f>SUM(H18:J18)</f>
        <v>170.71100000000001</v>
      </c>
      <c r="M18" s="254"/>
      <c r="N18" s="254"/>
      <c r="O18" s="254"/>
      <c r="P18" s="254"/>
      <c r="Q18" s="254"/>
      <c r="R18" s="254"/>
      <c r="S18" s="254"/>
      <c r="T18" s="304">
        <f t="shared" si="1"/>
        <v>170.71100000000001</v>
      </c>
      <c r="U18" s="254"/>
      <c r="V18" s="303">
        <f t="shared" si="2"/>
        <v>170.71100000000001</v>
      </c>
      <c r="W18" s="264" t="s">
        <v>641</v>
      </c>
    </row>
    <row r="19" spans="1:23">
      <c r="A19" s="150" t="s">
        <v>648</v>
      </c>
      <c r="B19" s="27" t="s">
        <v>747</v>
      </c>
      <c r="C19" s="151" t="s">
        <v>39</v>
      </c>
      <c r="D19" s="152" t="s">
        <v>47</v>
      </c>
      <c r="E19" s="154"/>
      <c r="F19" s="203">
        <v>0</v>
      </c>
      <c r="G19" s="254"/>
      <c r="H19" s="218">
        <v>0.22800000000000001</v>
      </c>
      <c r="I19" s="219">
        <v>2.8319999999999999</v>
      </c>
      <c r="J19" s="278">
        <v>7.3360000000000003</v>
      </c>
      <c r="K19" s="254"/>
      <c r="L19" s="302">
        <f t="shared" si="0"/>
        <v>10.396000000000001</v>
      </c>
      <c r="M19" s="205"/>
      <c r="N19" s="205"/>
      <c r="O19" s="205"/>
      <c r="P19" s="205"/>
      <c r="Q19" s="205"/>
      <c r="R19" s="205"/>
      <c r="S19" s="205"/>
      <c r="T19" s="302">
        <f t="shared" si="1"/>
        <v>10.396000000000001</v>
      </c>
      <c r="U19" s="254"/>
      <c r="V19" s="303">
        <f t="shared" si="2"/>
        <v>10.396000000000001</v>
      </c>
      <c r="W19" s="263" t="s">
        <v>641</v>
      </c>
    </row>
    <row r="20" spans="1:23">
      <c r="A20" s="150" t="s">
        <v>650</v>
      </c>
      <c r="B20" s="27" t="s">
        <v>647</v>
      </c>
      <c r="C20" s="151" t="s">
        <v>39</v>
      </c>
      <c r="D20" s="152" t="s">
        <v>47</v>
      </c>
      <c r="E20" s="14"/>
      <c r="F20" s="203">
        <v>0.21</v>
      </c>
      <c r="G20" s="254"/>
      <c r="H20" s="218">
        <v>0.82899999999999996</v>
      </c>
      <c r="I20" s="219">
        <v>7.766</v>
      </c>
      <c r="J20" s="278">
        <v>2.423</v>
      </c>
      <c r="K20" s="254"/>
      <c r="L20" s="302">
        <f t="shared" si="0"/>
        <v>11.018000000000001</v>
      </c>
      <c r="M20" s="205"/>
      <c r="N20" s="205"/>
      <c r="O20" s="205"/>
      <c r="P20" s="205"/>
      <c r="Q20" s="205"/>
      <c r="R20" s="205"/>
      <c r="S20" s="205"/>
      <c r="T20" s="302">
        <f t="shared" si="1"/>
        <v>11.018000000000001</v>
      </c>
      <c r="U20" s="254"/>
      <c r="V20" s="303">
        <f t="shared" si="2"/>
        <v>11.228000000000002</v>
      </c>
      <c r="W20" s="263" t="s">
        <v>641</v>
      </c>
    </row>
    <row r="21" spans="1:23" ht="13" thickBot="1">
      <c r="A21" s="155" t="s">
        <v>652</v>
      </c>
      <c r="B21" s="28" t="s">
        <v>649</v>
      </c>
      <c r="C21" s="17" t="s">
        <v>39</v>
      </c>
      <c r="D21" s="156" t="s">
        <v>47</v>
      </c>
      <c r="E21" s="14"/>
      <c r="F21" s="207">
        <v>0.01</v>
      </c>
      <c r="G21" s="254"/>
      <c r="H21" s="232">
        <v>3.3029999999999999</v>
      </c>
      <c r="I21" s="220">
        <v>7.0890000000000004</v>
      </c>
      <c r="J21" s="221">
        <v>9.4E-2</v>
      </c>
      <c r="K21" s="254"/>
      <c r="L21" s="305">
        <f>H21+I21+J21</f>
        <v>10.485999999999999</v>
      </c>
      <c r="M21" s="205"/>
      <c r="N21" s="205"/>
      <c r="O21" s="205"/>
      <c r="P21" s="205"/>
      <c r="Q21" s="205"/>
      <c r="R21" s="205"/>
      <c r="S21" s="205"/>
      <c r="T21" s="305">
        <f t="shared" si="1"/>
        <v>10.485999999999999</v>
      </c>
      <c r="U21" s="254"/>
      <c r="V21" s="306">
        <f t="shared" si="2"/>
        <v>10.495999999999999</v>
      </c>
      <c r="W21" s="265" t="s">
        <v>641</v>
      </c>
    </row>
    <row r="22" spans="1:23" ht="13" thickBot="1">
      <c r="A22" s="157"/>
      <c r="B22" s="54"/>
      <c r="C22" s="158"/>
      <c r="D22" s="158"/>
      <c r="E22" s="14"/>
      <c r="F22" s="205"/>
      <c r="G22" s="254"/>
      <c r="H22" s="213"/>
      <c r="I22" s="214"/>
      <c r="J22" s="230"/>
      <c r="K22" s="254"/>
      <c r="L22" s="205"/>
      <c r="M22" s="205"/>
      <c r="N22" s="205"/>
      <c r="O22" s="205"/>
      <c r="P22" s="205"/>
      <c r="Q22" s="205"/>
      <c r="R22" s="205"/>
      <c r="S22" s="205"/>
      <c r="T22" s="205"/>
      <c r="U22" s="254"/>
      <c r="V22" s="307"/>
      <c r="W22" s="266"/>
    </row>
    <row r="23" spans="1:23" ht="13" thickBot="1">
      <c r="A23" s="159" t="s">
        <v>654</v>
      </c>
      <c r="B23" s="53" t="s">
        <v>653</v>
      </c>
      <c r="C23" s="160" t="s">
        <v>39</v>
      </c>
      <c r="D23" s="161" t="s">
        <v>47</v>
      </c>
      <c r="E23" s="14"/>
      <c r="F23" s="205"/>
      <c r="G23" s="254"/>
      <c r="H23" s="213"/>
      <c r="I23" s="214"/>
      <c r="J23" s="230"/>
      <c r="K23" s="254"/>
      <c r="L23" s="206"/>
      <c r="M23" s="205"/>
      <c r="N23" s="205"/>
      <c r="O23" s="205"/>
      <c r="P23" s="205"/>
      <c r="Q23" s="205"/>
      <c r="R23" s="205"/>
      <c r="S23" s="205"/>
      <c r="T23" s="300">
        <f>L23</f>
        <v>0</v>
      </c>
      <c r="U23" s="254"/>
      <c r="V23" s="301">
        <f>T23+F23</f>
        <v>0</v>
      </c>
      <c r="W23" s="262" t="s">
        <v>641</v>
      </c>
    </row>
    <row r="24" spans="1:23" ht="13" thickBot="1">
      <c r="A24" s="150" t="s">
        <v>656</v>
      </c>
      <c r="B24" s="27" t="s">
        <v>655</v>
      </c>
      <c r="C24" s="151" t="s">
        <v>39</v>
      </c>
      <c r="D24" s="152" t="s">
        <v>47</v>
      </c>
      <c r="E24" s="14"/>
      <c r="F24" s="205"/>
      <c r="G24" s="254"/>
      <c r="H24" s="222">
        <v>0</v>
      </c>
      <c r="I24" s="214"/>
      <c r="J24" s="230"/>
      <c r="K24" s="254"/>
      <c r="L24" s="302">
        <f>H24</f>
        <v>0</v>
      </c>
      <c r="M24" s="205"/>
      <c r="N24" s="205"/>
      <c r="O24" s="205"/>
      <c r="P24" s="205"/>
      <c r="Q24" s="205"/>
      <c r="R24" s="205"/>
      <c r="S24" s="205"/>
      <c r="T24" s="302">
        <f>L24</f>
        <v>0</v>
      </c>
      <c r="U24" s="254"/>
      <c r="V24" s="303">
        <f>T24+F24</f>
        <v>0</v>
      </c>
      <c r="W24" s="263" t="s">
        <v>641</v>
      </c>
    </row>
    <row r="25" spans="1:23" ht="13" thickBot="1">
      <c r="A25" s="155" t="s">
        <v>658</v>
      </c>
      <c r="B25" s="28" t="s">
        <v>657</v>
      </c>
      <c r="C25" s="17" t="s">
        <v>39</v>
      </c>
      <c r="D25" s="156" t="s">
        <v>47</v>
      </c>
      <c r="E25" s="14"/>
      <c r="F25" s="226">
        <v>1.01</v>
      </c>
      <c r="G25" s="254"/>
      <c r="H25" s="232">
        <v>3.246</v>
      </c>
      <c r="I25" s="223">
        <v>2.8940000000000001</v>
      </c>
      <c r="J25" s="224">
        <v>1.5029999999999999</v>
      </c>
      <c r="K25" s="254"/>
      <c r="L25" s="305">
        <f>SUM(H25:J25)</f>
        <v>7.6430000000000007</v>
      </c>
      <c r="M25" s="211"/>
      <c r="N25" s="205"/>
      <c r="O25" s="205"/>
      <c r="P25" s="205"/>
      <c r="Q25" s="205"/>
      <c r="R25" s="205"/>
      <c r="S25" s="205"/>
      <c r="T25" s="305">
        <f>L25</f>
        <v>7.6430000000000007</v>
      </c>
      <c r="U25" s="254"/>
      <c r="V25" s="306">
        <f>T25+F25</f>
        <v>8.6530000000000005</v>
      </c>
      <c r="W25" s="265" t="s">
        <v>641</v>
      </c>
    </row>
    <row r="26" spans="1:23" ht="16" thickBot="1">
      <c r="E26" s="14"/>
      <c r="F26" s="205"/>
      <c r="G26" s="254"/>
      <c r="H26" s="213"/>
      <c r="I26" s="214"/>
      <c r="J26" s="230"/>
      <c r="K26" s="254"/>
      <c r="L26" s="205"/>
      <c r="M26" s="292"/>
      <c r="N26" s="205"/>
      <c r="O26" s="205"/>
      <c r="P26" s="205"/>
      <c r="Q26" s="205"/>
      <c r="R26" s="205"/>
      <c r="S26" s="205"/>
      <c r="T26" s="205"/>
      <c r="U26" s="254"/>
      <c r="V26" s="254"/>
      <c r="W26" s="261"/>
    </row>
    <row r="27" spans="1:23" ht="12" customHeight="1">
      <c r="A27" s="162" t="s">
        <v>660</v>
      </c>
      <c r="B27" s="29" t="s">
        <v>659</v>
      </c>
      <c r="C27" s="163" t="s">
        <v>39</v>
      </c>
      <c r="D27" s="164" t="s">
        <v>47</v>
      </c>
      <c r="E27" s="14"/>
      <c r="F27" s="206">
        <v>0</v>
      </c>
      <c r="G27" s="254"/>
      <c r="H27" s="213"/>
      <c r="I27" s="214"/>
      <c r="J27" s="230"/>
      <c r="K27" s="254"/>
      <c r="L27" s="205"/>
      <c r="M27" s="293"/>
      <c r="N27" s="206">
        <v>0</v>
      </c>
      <c r="O27" s="205"/>
      <c r="P27" s="242">
        <v>0</v>
      </c>
      <c r="Q27" s="243">
        <v>0</v>
      </c>
      <c r="R27" s="308">
        <f>P27+Q27</f>
        <v>0</v>
      </c>
      <c r="S27" s="205"/>
      <c r="T27" s="300">
        <f t="shared" ref="T27:T46" si="3">R27+N27</f>
        <v>0</v>
      </c>
      <c r="U27" s="254"/>
      <c r="V27" s="309">
        <f t="shared" ref="V27:V46" si="4">T27+F27</f>
        <v>0</v>
      </c>
      <c r="W27" s="267" t="s">
        <v>641</v>
      </c>
    </row>
    <row r="28" spans="1:23" ht="12" customHeight="1">
      <c r="A28" s="153" t="s">
        <v>662</v>
      </c>
      <c r="B28" s="27" t="s">
        <v>661</v>
      </c>
      <c r="C28" s="151" t="s">
        <v>39</v>
      </c>
      <c r="D28" s="152" t="s">
        <v>47</v>
      </c>
      <c r="E28" s="14"/>
      <c r="F28" s="203">
        <v>0</v>
      </c>
      <c r="G28" s="254"/>
      <c r="H28" s="213"/>
      <c r="I28" s="214"/>
      <c r="J28" s="230"/>
      <c r="K28" s="254"/>
      <c r="L28" s="205"/>
      <c r="M28" s="205"/>
      <c r="N28" s="203">
        <v>0</v>
      </c>
      <c r="O28" s="205"/>
      <c r="P28" s="244">
        <v>0.80200000000000005</v>
      </c>
      <c r="Q28" s="245">
        <v>0.17899999999999999</v>
      </c>
      <c r="R28" s="310">
        <f>P28+Q28</f>
        <v>0.98100000000000009</v>
      </c>
      <c r="S28" s="205"/>
      <c r="T28" s="302">
        <f t="shared" si="3"/>
        <v>0.98100000000000009</v>
      </c>
      <c r="U28" s="254"/>
      <c r="V28" s="311">
        <f t="shared" si="4"/>
        <v>0.98100000000000009</v>
      </c>
      <c r="W28" s="268" t="s">
        <v>641</v>
      </c>
    </row>
    <row r="29" spans="1:23">
      <c r="A29" s="153" t="s">
        <v>664</v>
      </c>
      <c r="B29" s="27" t="s">
        <v>663</v>
      </c>
      <c r="C29" s="151" t="s">
        <v>39</v>
      </c>
      <c r="D29" s="152" t="s">
        <v>47</v>
      </c>
      <c r="E29" s="14"/>
      <c r="F29" s="203">
        <v>1.2E-2</v>
      </c>
      <c r="G29" s="254"/>
      <c r="H29" s="213"/>
      <c r="I29" s="214"/>
      <c r="J29" s="214"/>
      <c r="K29" s="254"/>
      <c r="L29" s="254"/>
      <c r="M29" s="254"/>
      <c r="N29" s="203">
        <v>9.5120000000000005</v>
      </c>
      <c r="O29" s="254"/>
      <c r="P29" s="244">
        <v>0.125</v>
      </c>
      <c r="Q29" s="245">
        <v>2.8000000000000001E-2</v>
      </c>
      <c r="R29" s="312">
        <f>P29+Q29</f>
        <v>0.153</v>
      </c>
      <c r="S29" s="254"/>
      <c r="T29" s="304">
        <f t="shared" si="3"/>
        <v>9.6650000000000009</v>
      </c>
      <c r="U29" s="254"/>
      <c r="V29" s="303">
        <f t="shared" si="4"/>
        <v>9.6770000000000014</v>
      </c>
      <c r="W29" s="269" t="s">
        <v>641</v>
      </c>
    </row>
    <row r="30" spans="1:23">
      <c r="A30" s="153" t="s">
        <v>666</v>
      </c>
      <c r="B30" s="27" t="s">
        <v>665</v>
      </c>
      <c r="C30" s="151" t="s">
        <v>39</v>
      </c>
      <c r="D30" s="152" t="s">
        <v>47</v>
      </c>
      <c r="E30" s="14"/>
      <c r="F30" s="203">
        <v>0</v>
      </c>
      <c r="G30" s="254"/>
      <c r="H30" s="213"/>
      <c r="I30" s="214"/>
      <c r="J30" s="214"/>
      <c r="K30" s="254"/>
      <c r="L30" s="254"/>
      <c r="M30" s="254"/>
      <c r="N30" s="203">
        <v>0</v>
      </c>
      <c r="O30" s="254"/>
      <c r="P30" s="244">
        <v>0.124</v>
      </c>
      <c r="Q30" s="245">
        <v>2.8000000000000001E-2</v>
      </c>
      <c r="R30" s="312">
        <f>P30+Q30</f>
        <v>0.152</v>
      </c>
      <c r="S30" s="254"/>
      <c r="T30" s="304">
        <f t="shared" si="3"/>
        <v>0.152</v>
      </c>
      <c r="U30" s="254"/>
      <c r="V30" s="303">
        <f t="shared" si="4"/>
        <v>0.152</v>
      </c>
      <c r="W30" s="269" t="s">
        <v>641</v>
      </c>
    </row>
    <row r="31" spans="1:23">
      <c r="A31" s="153" t="s">
        <v>668</v>
      </c>
      <c r="B31" s="27" t="s">
        <v>667</v>
      </c>
      <c r="C31" s="151" t="s">
        <v>39</v>
      </c>
      <c r="D31" s="152" t="s">
        <v>47</v>
      </c>
      <c r="E31" s="14"/>
      <c r="F31" s="203">
        <v>0</v>
      </c>
      <c r="G31" s="254"/>
      <c r="H31" s="213"/>
      <c r="I31" s="214"/>
      <c r="J31" s="214"/>
      <c r="K31" s="254"/>
      <c r="L31" s="254"/>
      <c r="M31" s="254"/>
      <c r="N31" s="203">
        <v>0</v>
      </c>
      <c r="O31" s="254"/>
      <c r="P31" s="244">
        <v>0</v>
      </c>
      <c r="Q31" s="245">
        <v>0</v>
      </c>
      <c r="R31" s="313">
        <f>P31+Q31</f>
        <v>0</v>
      </c>
      <c r="S31" s="254"/>
      <c r="T31" s="304">
        <f t="shared" si="3"/>
        <v>0</v>
      </c>
      <c r="U31" s="254"/>
      <c r="V31" s="311">
        <f t="shared" si="4"/>
        <v>0</v>
      </c>
      <c r="W31" s="268" t="s">
        <v>641</v>
      </c>
    </row>
    <row r="32" spans="1:23" ht="13" thickBot="1">
      <c r="A32" s="153" t="s">
        <v>670</v>
      </c>
      <c r="B32" s="27" t="s">
        <v>669</v>
      </c>
      <c r="C32" s="151" t="s">
        <v>39</v>
      </c>
      <c r="D32" s="152" t="s">
        <v>47</v>
      </c>
      <c r="E32" s="14"/>
      <c r="F32" s="203">
        <v>0</v>
      </c>
      <c r="G32" s="254"/>
      <c r="H32" s="213"/>
      <c r="I32" s="214"/>
      <c r="J32" s="214"/>
      <c r="K32" s="254"/>
      <c r="L32" s="254"/>
      <c r="M32" s="254"/>
      <c r="N32" s="203">
        <v>0</v>
      </c>
      <c r="O32" s="254"/>
      <c r="P32" s="244">
        <v>0</v>
      </c>
      <c r="Q32" s="246">
        <v>0</v>
      </c>
      <c r="R32" s="312">
        <f t="shared" ref="R32" si="5">P32+Q32</f>
        <v>0</v>
      </c>
      <c r="S32" s="254"/>
      <c r="T32" s="304">
        <f t="shared" si="3"/>
        <v>0</v>
      </c>
      <c r="U32" s="254"/>
      <c r="V32" s="311">
        <f t="shared" si="4"/>
        <v>0</v>
      </c>
      <c r="W32" s="268" t="s">
        <v>641</v>
      </c>
    </row>
    <row r="33" spans="1:25">
      <c r="A33" s="153" t="s">
        <v>672</v>
      </c>
      <c r="B33" s="27" t="s">
        <v>671</v>
      </c>
      <c r="C33" s="151" t="s">
        <v>39</v>
      </c>
      <c r="D33" s="152" t="s">
        <v>47</v>
      </c>
      <c r="E33" s="14"/>
      <c r="F33" s="203">
        <v>0</v>
      </c>
      <c r="G33" s="254"/>
      <c r="H33" s="213"/>
      <c r="I33" s="214"/>
      <c r="J33" s="214"/>
      <c r="K33" s="254"/>
      <c r="L33" s="254"/>
      <c r="M33" s="254"/>
      <c r="N33" s="203">
        <v>0</v>
      </c>
      <c r="O33" s="254"/>
      <c r="P33" s="244">
        <v>0</v>
      </c>
      <c r="Q33" s="236"/>
      <c r="R33" s="304">
        <f>P33</f>
        <v>0</v>
      </c>
      <c r="S33" s="254"/>
      <c r="T33" s="304">
        <f t="shared" si="3"/>
        <v>0</v>
      </c>
      <c r="U33" s="254"/>
      <c r="V33" s="311">
        <f t="shared" si="4"/>
        <v>0</v>
      </c>
      <c r="W33" s="268" t="s">
        <v>641</v>
      </c>
    </row>
    <row r="34" spans="1:25">
      <c r="A34" s="153" t="s">
        <v>674</v>
      </c>
      <c r="B34" s="27" t="s">
        <v>748</v>
      </c>
      <c r="C34" s="151" t="s">
        <v>39</v>
      </c>
      <c r="D34" s="152" t="s">
        <v>47</v>
      </c>
      <c r="E34" s="14"/>
      <c r="F34" s="203">
        <v>0</v>
      </c>
      <c r="G34" s="254"/>
      <c r="H34" s="213"/>
      <c r="I34" s="214"/>
      <c r="J34" s="214"/>
      <c r="K34" s="254"/>
      <c r="L34" s="254"/>
      <c r="M34" s="254"/>
      <c r="N34" s="203">
        <v>0</v>
      </c>
      <c r="O34" s="254"/>
      <c r="P34" s="244">
        <v>0</v>
      </c>
      <c r="Q34" s="236"/>
      <c r="R34" s="304">
        <f>P34</f>
        <v>0</v>
      </c>
      <c r="S34" s="254"/>
      <c r="T34" s="304">
        <f t="shared" si="3"/>
        <v>0</v>
      </c>
      <c r="U34" s="254"/>
      <c r="V34" s="311">
        <f t="shared" si="4"/>
        <v>0</v>
      </c>
      <c r="W34" s="268" t="s">
        <v>641</v>
      </c>
    </row>
    <row r="35" spans="1:25">
      <c r="A35" s="153" t="s">
        <v>676</v>
      </c>
      <c r="B35" s="27" t="s">
        <v>675</v>
      </c>
      <c r="C35" s="151" t="s">
        <v>39</v>
      </c>
      <c r="D35" s="152" t="s">
        <v>47</v>
      </c>
      <c r="E35" s="14"/>
      <c r="F35" s="203">
        <v>0</v>
      </c>
      <c r="G35" s="254"/>
      <c r="H35" s="213"/>
      <c r="I35" s="214"/>
      <c r="J35" s="214"/>
      <c r="K35" s="254"/>
      <c r="L35" s="254"/>
      <c r="M35" s="254"/>
      <c r="N35" s="203">
        <v>0</v>
      </c>
      <c r="O35" s="254"/>
      <c r="P35" s="244">
        <v>0</v>
      </c>
      <c r="Q35" s="236"/>
      <c r="R35" s="304">
        <f>P35</f>
        <v>0</v>
      </c>
      <c r="S35" s="254"/>
      <c r="T35" s="304">
        <f t="shared" si="3"/>
        <v>0</v>
      </c>
      <c r="U35" s="254"/>
      <c r="V35" s="311">
        <f t="shared" si="4"/>
        <v>0</v>
      </c>
      <c r="W35" s="268" t="s">
        <v>641</v>
      </c>
    </row>
    <row r="36" spans="1:25" ht="13" thickBot="1">
      <c r="A36" s="153" t="s">
        <v>678</v>
      </c>
      <c r="B36" s="27" t="s">
        <v>677</v>
      </c>
      <c r="C36" s="151" t="s">
        <v>39</v>
      </c>
      <c r="D36" s="152" t="s">
        <v>47</v>
      </c>
      <c r="E36" s="14"/>
      <c r="F36" s="203">
        <v>0</v>
      </c>
      <c r="G36" s="254"/>
      <c r="H36" s="213"/>
      <c r="I36" s="214"/>
      <c r="J36" s="214"/>
      <c r="K36" s="254"/>
      <c r="L36" s="254"/>
      <c r="M36" s="254"/>
      <c r="N36" s="203">
        <v>0</v>
      </c>
      <c r="O36" s="254"/>
      <c r="P36" s="244">
        <v>0.16500000000000001</v>
      </c>
      <c r="Q36" s="237"/>
      <c r="R36" s="304">
        <f>P36</f>
        <v>0.16500000000000001</v>
      </c>
      <c r="S36" s="254"/>
      <c r="T36" s="304">
        <f t="shared" si="3"/>
        <v>0.16500000000000001</v>
      </c>
      <c r="U36" s="254"/>
      <c r="V36" s="311">
        <f t="shared" si="4"/>
        <v>0.16500000000000001</v>
      </c>
      <c r="W36" s="268" t="s">
        <v>641</v>
      </c>
    </row>
    <row r="37" spans="1:25">
      <c r="A37" s="153" t="s">
        <v>680</v>
      </c>
      <c r="B37" s="27" t="s">
        <v>679</v>
      </c>
      <c r="C37" s="151" t="s">
        <v>39</v>
      </c>
      <c r="D37" s="152" t="s">
        <v>47</v>
      </c>
      <c r="E37" s="14"/>
      <c r="F37" s="203">
        <v>0</v>
      </c>
      <c r="G37" s="254"/>
      <c r="H37" s="213"/>
      <c r="I37" s="214"/>
      <c r="J37" s="214"/>
      <c r="K37" s="254"/>
      <c r="L37" s="254"/>
      <c r="M37" s="254"/>
      <c r="N37" s="203">
        <v>0</v>
      </c>
      <c r="O37" s="254"/>
      <c r="P37" s="244">
        <v>0</v>
      </c>
      <c r="Q37" s="243">
        <v>0</v>
      </c>
      <c r="R37" s="313">
        <f t="shared" ref="R37:R46" si="6">P37+Q37</f>
        <v>0</v>
      </c>
      <c r="S37" s="254"/>
      <c r="T37" s="304">
        <f t="shared" si="3"/>
        <v>0</v>
      </c>
      <c r="U37" s="254"/>
      <c r="V37" s="311">
        <f t="shared" si="4"/>
        <v>0</v>
      </c>
      <c r="W37" s="268" t="s">
        <v>641</v>
      </c>
    </row>
    <row r="38" spans="1:25">
      <c r="A38" s="153" t="s">
        <v>682</v>
      </c>
      <c r="B38" s="27" t="s">
        <v>749</v>
      </c>
      <c r="C38" s="151" t="s">
        <v>39</v>
      </c>
      <c r="D38" s="152" t="s">
        <v>47</v>
      </c>
      <c r="E38" s="14"/>
      <c r="F38" s="203">
        <v>7.0000000000000001E-3</v>
      </c>
      <c r="G38" s="254"/>
      <c r="H38" s="213"/>
      <c r="I38" s="214"/>
      <c r="J38" s="214"/>
      <c r="K38" s="254"/>
      <c r="L38" s="254"/>
      <c r="M38" s="254"/>
      <c r="N38" s="203">
        <v>0</v>
      </c>
      <c r="O38" s="254"/>
      <c r="P38" s="244">
        <v>0</v>
      </c>
      <c r="Q38" s="245">
        <v>0</v>
      </c>
      <c r="R38" s="313">
        <f t="shared" si="6"/>
        <v>0</v>
      </c>
      <c r="S38" s="254"/>
      <c r="T38" s="304">
        <f t="shared" si="3"/>
        <v>0</v>
      </c>
      <c r="U38" s="254"/>
      <c r="V38" s="311">
        <f t="shared" si="4"/>
        <v>7.0000000000000001E-3</v>
      </c>
      <c r="W38" s="268" t="s">
        <v>641</v>
      </c>
      <c r="Y38" s="96"/>
    </row>
    <row r="39" spans="1:25">
      <c r="A39" s="153" t="s">
        <v>684</v>
      </c>
      <c r="B39" s="27" t="s">
        <v>683</v>
      </c>
      <c r="C39" s="151" t="s">
        <v>39</v>
      </c>
      <c r="D39" s="152" t="s">
        <v>47</v>
      </c>
      <c r="E39" s="14"/>
      <c r="F39" s="203">
        <v>0</v>
      </c>
      <c r="G39" s="254"/>
      <c r="H39" s="213"/>
      <c r="I39" s="214"/>
      <c r="J39" s="214"/>
      <c r="K39" s="254"/>
      <c r="L39" s="254"/>
      <c r="M39" s="254"/>
      <c r="N39" s="203">
        <v>0</v>
      </c>
      <c r="O39" s="254"/>
      <c r="P39" s="244">
        <v>0</v>
      </c>
      <c r="Q39" s="245">
        <v>0</v>
      </c>
      <c r="R39" s="313">
        <f t="shared" si="6"/>
        <v>0</v>
      </c>
      <c r="S39" s="254"/>
      <c r="T39" s="304">
        <f t="shared" si="3"/>
        <v>0</v>
      </c>
      <c r="U39" s="254"/>
      <c r="V39" s="311">
        <f t="shared" si="4"/>
        <v>0</v>
      </c>
      <c r="W39" s="269" t="s">
        <v>641</v>
      </c>
    </row>
    <row r="40" spans="1:25">
      <c r="A40" s="153" t="s">
        <v>686</v>
      </c>
      <c r="B40" s="27" t="s">
        <v>685</v>
      </c>
      <c r="C40" s="151" t="s">
        <v>39</v>
      </c>
      <c r="D40" s="152" t="s">
        <v>47</v>
      </c>
      <c r="E40" s="14"/>
      <c r="F40" s="203">
        <v>0</v>
      </c>
      <c r="G40" s="254"/>
      <c r="H40" s="213"/>
      <c r="I40" s="214"/>
      <c r="J40" s="214"/>
      <c r="K40" s="254"/>
      <c r="L40" s="254"/>
      <c r="M40" s="254"/>
      <c r="N40" s="203">
        <v>0</v>
      </c>
      <c r="O40" s="254"/>
      <c r="P40" s="244">
        <v>0</v>
      </c>
      <c r="Q40" s="245">
        <v>0</v>
      </c>
      <c r="R40" s="313">
        <f t="shared" si="6"/>
        <v>0</v>
      </c>
      <c r="S40" s="254"/>
      <c r="T40" s="304">
        <f t="shared" si="3"/>
        <v>0</v>
      </c>
      <c r="U40" s="254"/>
      <c r="V40" s="311">
        <f t="shared" si="4"/>
        <v>0</v>
      </c>
      <c r="W40" s="269" t="s">
        <v>641</v>
      </c>
    </row>
    <row r="41" spans="1:25">
      <c r="A41" s="153" t="s">
        <v>688</v>
      </c>
      <c r="B41" s="27" t="s">
        <v>687</v>
      </c>
      <c r="C41" s="151" t="s">
        <v>39</v>
      </c>
      <c r="D41" s="152" t="s">
        <v>47</v>
      </c>
      <c r="E41" s="14"/>
      <c r="F41" s="203">
        <v>0</v>
      </c>
      <c r="G41" s="254"/>
      <c r="H41" s="213"/>
      <c r="I41" s="214"/>
      <c r="J41" s="214"/>
      <c r="K41" s="254"/>
      <c r="L41" s="254"/>
      <c r="M41" s="254"/>
      <c r="N41" s="203">
        <v>0</v>
      </c>
      <c r="O41" s="254"/>
      <c r="P41" s="244">
        <v>0</v>
      </c>
      <c r="Q41" s="245">
        <v>0</v>
      </c>
      <c r="R41" s="313">
        <f t="shared" si="6"/>
        <v>0</v>
      </c>
      <c r="S41" s="254"/>
      <c r="T41" s="304">
        <f t="shared" si="3"/>
        <v>0</v>
      </c>
      <c r="U41" s="254"/>
      <c r="V41" s="311">
        <f t="shared" si="4"/>
        <v>0</v>
      </c>
      <c r="W41" s="268" t="s">
        <v>641</v>
      </c>
    </row>
    <row r="42" spans="1:25">
      <c r="A42" s="153" t="s">
        <v>690</v>
      </c>
      <c r="B42" s="27" t="s">
        <v>689</v>
      </c>
      <c r="C42" s="151" t="s">
        <v>39</v>
      </c>
      <c r="D42" s="152" t="s">
        <v>47</v>
      </c>
      <c r="E42" s="14"/>
      <c r="F42" s="203">
        <v>0</v>
      </c>
      <c r="G42" s="254"/>
      <c r="H42" s="213"/>
      <c r="I42" s="214"/>
      <c r="J42" s="214"/>
      <c r="K42" s="254"/>
      <c r="L42" s="254"/>
      <c r="M42" s="254"/>
      <c r="N42" s="203">
        <v>0.39700000000000002</v>
      </c>
      <c r="O42" s="254"/>
      <c r="P42" s="244">
        <v>0</v>
      </c>
      <c r="Q42" s="245">
        <v>0</v>
      </c>
      <c r="R42" s="313">
        <f t="shared" si="6"/>
        <v>0</v>
      </c>
      <c r="S42" s="254"/>
      <c r="T42" s="304">
        <f t="shared" si="3"/>
        <v>0.39700000000000002</v>
      </c>
      <c r="U42" s="254"/>
      <c r="V42" s="311">
        <f t="shared" si="4"/>
        <v>0.39700000000000002</v>
      </c>
      <c r="W42" s="268" t="s">
        <v>641</v>
      </c>
    </row>
    <row r="43" spans="1:25">
      <c r="A43" s="153" t="s">
        <v>692</v>
      </c>
      <c r="B43" s="27" t="s">
        <v>691</v>
      </c>
      <c r="C43" s="151" t="s">
        <v>39</v>
      </c>
      <c r="D43" s="152" t="s">
        <v>47</v>
      </c>
      <c r="E43" s="14"/>
      <c r="F43" s="203">
        <v>0</v>
      </c>
      <c r="G43" s="254"/>
      <c r="H43" s="213"/>
      <c r="I43" s="214"/>
      <c r="J43" s="214"/>
      <c r="K43" s="254"/>
      <c r="L43" s="254"/>
      <c r="M43" s="254"/>
      <c r="N43" s="203">
        <v>0</v>
      </c>
      <c r="O43" s="254"/>
      <c r="P43" s="244">
        <v>0</v>
      </c>
      <c r="Q43" s="245">
        <v>0</v>
      </c>
      <c r="R43" s="313">
        <f t="shared" si="6"/>
        <v>0</v>
      </c>
      <c r="S43" s="254"/>
      <c r="T43" s="304">
        <f t="shared" si="3"/>
        <v>0</v>
      </c>
      <c r="U43" s="254"/>
      <c r="V43" s="311">
        <f t="shared" si="4"/>
        <v>0</v>
      </c>
      <c r="W43" s="268" t="s">
        <v>641</v>
      </c>
    </row>
    <row r="44" spans="1:25">
      <c r="A44" s="153" t="s">
        <v>694</v>
      </c>
      <c r="B44" s="27" t="s">
        <v>693</v>
      </c>
      <c r="C44" s="151" t="s">
        <v>39</v>
      </c>
      <c r="D44" s="152" t="s">
        <v>47</v>
      </c>
      <c r="E44" s="14"/>
      <c r="F44" s="203">
        <v>0</v>
      </c>
      <c r="G44" s="254"/>
      <c r="H44" s="213"/>
      <c r="I44" s="214"/>
      <c r="J44" s="214"/>
      <c r="K44" s="254"/>
      <c r="L44" s="254"/>
      <c r="M44" s="254"/>
      <c r="N44" s="203">
        <v>0</v>
      </c>
      <c r="O44" s="254"/>
      <c r="P44" s="244">
        <v>0</v>
      </c>
      <c r="Q44" s="245">
        <v>0</v>
      </c>
      <c r="R44" s="313">
        <f t="shared" si="6"/>
        <v>0</v>
      </c>
      <c r="S44" s="254"/>
      <c r="T44" s="304">
        <f t="shared" si="3"/>
        <v>0</v>
      </c>
      <c r="U44" s="254"/>
      <c r="V44" s="311">
        <f t="shared" si="4"/>
        <v>0</v>
      </c>
      <c r="W44" s="270" t="s">
        <v>641</v>
      </c>
    </row>
    <row r="45" spans="1:25">
      <c r="A45" s="153" t="s">
        <v>695</v>
      </c>
      <c r="B45" s="27" t="s">
        <v>750</v>
      </c>
      <c r="C45" s="151" t="s">
        <v>39</v>
      </c>
      <c r="D45" s="152" t="s">
        <v>47</v>
      </c>
      <c r="E45" s="14"/>
      <c r="F45" s="203">
        <v>0</v>
      </c>
      <c r="G45" s="254"/>
      <c r="H45" s="213"/>
      <c r="I45" s="214"/>
      <c r="J45" s="214"/>
      <c r="K45" s="254"/>
      <c r="L45" s="254"/>
      <c r="M45" s="254"/>
      <c r="N45" s="203">
        <v>2.5049999999999999</v>
      </c>
      <c r="O45" s="254"/>
      <c r="P45" s="244">
        <v>0.17799999999999999</v>
      </c>
      <c r="Q45" s="245">
        <v>3.6999999999999998E-2</v>
      </c>
      <c r="R45" s="313">
        <f t="shared" si="6"/>
        <v>0.215</v>
      </c>
      <c r="S45" s="254"/>
      <c r="T45" s="304">
        <f t="shared" si="3"/>
        <v>2.7199999999999998</v>
      </c>
      <c r="U45" s="254"/>
      <c r="V45" s="311">
        <f t="shared" si="4"/>
        <v>2.7199999999999998</v>
      </c>
      <c r="W45" s="270" t="s">
        <v>641</v>
      </c>
    </row>
    <row r="46" spans="1:25" ht="13" thickBot="1">
      <c r="A46" s="165" t="s">
        <v>697</v>
      </c>
      <c r="B46" s="28" t="s">
        <v>696</v>
      </c>
      <c r="C46" s="17" t="s">
        <v>39</v>
      </c>
      <c r="D46" s="156" t="s">
        <v>47</v>
      </c>
      <c r="E46" s="14"/>
      <c r="F46" s="207">
        <v>0</v>
      </c>
      <c r="G46" s="254"/>
      <c r="H46" s="213"/>
      <c r="I46" s="214"/>
      <c r="J46" s="214"/>
      <c r="K46" s="254"/>
      <c r="L46" s="254"/>
      <c r="M46" s="254"/>
      <c r="N46" s="207">
        <v>7.0000000000000007E-2</v>
      </c>
      <c r="O46" s="254"/>
      <c r="P46" s="247">
        <v>6.0000000000000001E-3</v>
      </c>
      <c r="Q46" s="246">
        <v>1E-3</v>
      </c>
      <c r="R46" s="314">
        <f t="shared" si="6"/>
        <v>7.0000000000000001E-3</v>
      </c>
      <c r="S46" s="254"/>
      <c r="T46" s="315">
        <f t="shared" si="3"/>
        <v>7.7000000000000013E-2</v>
      </c>
      <c r="U46" s="254"/>
      <c r="V46" s="306">
        <f t="shared" si="4"/>
        <v>7.7000000000000013E-2</v>
      </c>
      <c r="W46" s="271" t="s">
        <v>641</v>
      </c>
    </row>
    <row r="47" spans="1:25" ht="13" thickBot="1">
      <c r="A47" s="157"/>
      <c r="B47" s="47"/>
      <c r="C47" s="166"/>
      <c r="D47" s="166"/>
      <c r="E47" s="14"/>
      <c r="F47" s="205"/>
      <c r="G47" s="254"/>
      <c r="H47" s="213"/>
      <c r="I47" s="214"/>
      <c r="J47" s="214"/>
      <c r="K47" s="254"/>
      <c r="L47" s="254"/>
      <c r="M47" s="254"/>
      <c r="N47" s="254"/>
      <c r="O47" s="254"/>
      <c r="P47" s="254"/>
      <c r="Q47" s="254"/>
      <c r="R47" s="254"/>
      <c r="S47" s="254"/>
      <c r="T47" s="254"/>
      <c r="U47" s="254"/>
      <c r="V47" s="254"/>
      <c r="W47" s="261"/>
    </row>
    <row r="48" spans="1:25" ht="13">
      <c r="A48" s="167" t="s">
        <v>699</v>
      </c>
      <c r="B48" s="51" t="s">
        <v>698</v>
      </c>
      <c r="C48" s="48" t="s">
        <v>39</v>
      </c>
      <c r="D48" s="52" t="s">
        <v>47</v>
      </c>
      <c r="E48" s="14"/>
      <c r="F48" s="205"/>
      <c r="G48" s="254"/>
      <c r="H48" s="213"/>
      <c r="I48" s="214"/>
      <c r="J48" s="214"/>
      <c r="K48" s="254"/>
      <c r="L48" s="254"/>
      <c r="M48" s="254"/>
      <c r="N48" s="257">
        <v>3.032</v>
      </c>
      <c r="O48" s="254"/>
      <c r="P48" s="238">
        <v>1.3660000000000001</v>
      </c>
      <c r="Q48" s="239">
        <v>0.29799999999999999</v>
      </c>
      <c r="R48" s="316">
        <f>P48+Q48</f>
        <v>1.6640000000000001</v>
      </c>
      <c r="S48" s="254"/>
      <c r="T48" s="254"/>
      <c r="U48" s="254"/>
      <c r="V48" s="254"/>
      <c r="W48" s="261"/>
    </row>
    <row r="49" spans="1:23" ht="13.5" thickBot="1">
      <c r="A49" s="165" t="s">
        <v>701</v>
      </c>
      <c r="B49" s="30" t="s">
        <v>700</v>
      </c>
      <c r="C49" s="31" t="s">
        <v>39</v>
      </c>
      <c r="D49" s="32" t="s">
        <v>47</v>
      </c>
      <c r="E49" s="14"/>
      <c r="F49" s="205"/>
      <c r="G49" s="254"/>
      <c r="H49" s="213"/>
      <c r="I49" s="214"/>
      <c r="J49" s="214"/>
      <c r="K49" s="254"/>
      <c r="L49" s="254"/>
      <c r="M49" s="254"/>
      <c r="N49" s="258">
        <v>0</v>
      </c>
      <c r="O49" s="254"/>
      <c r="P49" s="240">
        <v>0</v>
      </c>
      <c r="Q49" s="241">
        <v>0</v>
      </c>
      <c r="R49" s="314">
        <f>P49+Q49</f>
        <v>0</v>
      </c>
      <c r="S49" s="254"/>
      <c r="T49" s="254"/>
      <c r="U49" s="254"/>
      <c r="V49" s="254"/>
      <c r="W49" s="261"/>
    </row>
    <row r="50" spans="1:23" ht="13.5" thickBot="1">
      <c r="A50" s="168"/>
      <c r="B50" s="49"/>
      <c r="C50" s="50"/>
      <c r="D50" s="50"/>
      <c r="E50" s="14"/>
      <c r="F50" s="205"/>
      <c r="G50" s="254"/>
      <c r="H50" s="213" t="s">
        <v>615</v>
      </c>
      <c r="I50" s="299"/>
      <c r="J50" s="214"/>
      <c r="K50" s="254"/>
      <c r="L50" s="254"/>
      <c r="M50" s="254"/>
      <c r="N50" s="254"/>
      <c r="O50" s="254"/>
      <c r="P50" s="254"/>
      <c r="Q50" s="254"/>
      <c r="R50" s="254"/>
      <c r="S50" s="254"/>
      <c r="T50" s="254"/>
      <c r="U50" s="254"/>
      <c r="V50" s="254"/>
      <c r="W50" s="261"/>
    </row>
    <row r="51" spans="1:23" ht="13">
      <c r="A51" s="169" t="s">
        <v>703</v>
      </c>
      <c r="B51" s="33" t="s">
        <v>702</v>
      </c>
      <c r="C51" s="163" t="s">
        <v>39</v>
      </c>
      <c r="D51" s="164" t="s">
        <v>54</v>
      </c>
      <c r="E51" s="14"/>
      <c r="F51" s="300">
        <f>SUM(F15:F21)+F25+SUM(F27:F46)</f>
        <v>5.343</v>
      </c>
      <c r="G51" s="254"/>
      <c r="H51" s="301">
        <f>SUM(H15:H21)+H24+H25</f>
        <v>60.082999999999998</v>
      </c>
      <c r="I51" s="317">
        <f>SUM(I15:I21)+I25</f>
        <v>148.67099999999999</v>
      </c>
      <c r="J51" s="318">
        <f>SUM(J15:J21)+J25</f>
        <v>96.442000000000007</v>
      </c>
      <c r="K51" s="254"/>
      <c r="L51" s="319">
        <f>SUM(L15:L21)+SUM(L23:L25)</f>
        <v>305.19600000000003</v>
      </c>
      <c r="M51" s="254"/>
      <c r="N51" s="320">
        <f>SUM(N27:N46)</f>
        <v>12.484000000000002</v>
      </c>
      <c r="O51" s="254"/>
      <c r="P51" s="309">
        <f>SUM(P27:P46)</f>
        <v>1.4000000000000001</v>
      </c>
      <c r="Q51" s="321">
        <f>SUM(Q27:Q32)+SUM(Q37:Q46)</f>
        <v>0.27299999999999996</v>
      </c>
      <c r="R51" s="322">
        <f>SUM(R27:R46)</f>
        <v>1.673</v>
      </c>
      <c r="S51" s="254"/>
      <c r="T51" s="319">
        <f>L51+N51+R51</f>
        <v>319.35300000000001</v>
      </c>
      <c r="U51" s="254"/>
      <c r="V51" s="309">
        <f>SUM(V15:V21)+SUM(V23:V25)+SUM(V27:V46)</f>
        <v>324.69600000000003</v>
      </c>
      <c r="W51" s="262" t="s">
        <v>641</v>
      </c>
    </row>
    <row r="52" spans="1:23" ht="13" thickBot="1">
      <c r="A52" s="155" t="s">
        <v>705</v>
      </c>
      <c r="B52" s="28" t="s">
        <v>704</v>
      </c>
      <c r="C52" s="17" t="s">
        <v>39</v>
      </c>
      <c r="D52" s="156" t="s">
        <v>47</v>
      </c>
      <c r="E52" s="14"/>
      <c r="F52" s="207">
        <v>1.1659999999999999</v>
      </c>
      <c r="G52" s="254"/>
      <c r="H52" s="232">
        <v>12.287000000000001</v>
      </c>
      <c r="I52" s="225">
        <v>10.936999999999999</v>
      </c>
      <c r="J52" s="233">
        <v>3.7559999999999998</v>
      </c>
      <c r="K52" s="254"/>
      <c r="L52" s="315">
        <f>H52+I52+J52</f>
        <v>26.98</v>
      </c>
      <c r="M52" s="254"/>
      <c r="N52" s="248">
        <v>1.9790000000000001</v>
      </c>
      <c r="O52" s="254"/>
      <c r="P52" s="249">
        <v>0.309</v>
      </c>
      <c r="Q52" s="250">
        <v>6.2E-2</v>
      </c>
      <c r="R52" s="323">
        <f>P52+Q52</f>
        <v>0.371</v>
      </c>
      <c r="S52" s="254"/>
      <c r="T52" s="315">
        <f>L52+N52+R52</f>
        <v>29.33</v>
      </c>
      <c r="U52" s="254"/>
      <c r="V52" s="324">
        <f>T52+F52</f>
        <v>30.495999999999999</v>
      </c>
      <c r="W52" s="265" t="s">
        <v>641</v>
      </c>
    </row>
    <row r="53" spans="1:23" ht="13" thickBot="1">
      <c r="A53" s="168"/>
      <c r="B53" s="34"/>
      <c r="C53" s="14"/>
      <c r="D53" s="14"/>
      <c r="E53" s="14"/>
      <c r="F53" s="205"/>
      <c r="G53" s="254"/>
      <c r="H53" s="254"/>
      <c r="I53" s="230"/>
      <c r="J53" s="230"/>
      <c r="K53" s="254"/>
      <c r="L53" s="254"/>
      <c r="M53" s="254"/>
      <c r="N53" s="254"/>
      <c r="O53" s="254"/>
      <c r="P53" s="254"/>
      <c r="Q53" s="254"/>
      <c r="R53" s="254"/>
      <c r="S53" s="254"/>
      <c r="T53" s="254"/>
      <c r="U53" s="254"/>
      <c r="V53" s="254"/>
      <c r="W53" s="259"/>
    </row>
    <row r="54" spans="1:23" ht="13.5" thickBot="1">
      <c r="A54" s="170" t="s">
        <v>708</v>
      </c>
      <c r="B54" s="36" t="s">
        <v>706</v>
      </c>
      <c r="C54" s="171" t="s">
        <v>39</v>
      </c>
      <c r="D54" s="172" t="s">
        <v>54</v>
      </c>
      <c r="E54" s="14"/>
      <c r="F54" s="297">
        <f>F51+F52</f>
        <v>6.5090000000000003</v>
      </c>
      <c r="G54" s="254"/>
      <c r="H54" s="325">
        <f>H51+H52</f>
        <v>72.37</v>
      </c>
      <c r="I54" s="326">
        <f>I51+I52</f>
        <v>159.608</v>
      </c>
      <c r="J54" s="327">
        <f>J51+J52</f>
        <v>100.19800000000001</v>
      </c>
      <c r="K54" s="254"/>
      <c r="L54" s="328">
        <f>H54+I54+J54</f>
        <v>332.17600000000004</v>
      </c>
      <c r="M54" s="254"/>
      <c r="N54" s="329">
        <f>SUM(N51:N52)</f>
        <v>14.463000000000001</v>
      </c>
      <c r="O54" s="254"/>
      <c r="P54" s="325">
        <f>P51+P52</f>
        <v>1.7090000000000001</v>
      </c>
      <c r="Q54" s="330">
        <f>Q51+Q52</f>
        <v>0.33499999999999996</v>
      </c>
      <c r="R54" s="331">
        <f>R51+R52</f>
        <v>2.044</v>
      </c>
      <c r="S54" s="254"/>
      <c r="T54" s="328">
        <f>L54+N54+R54</f>
        <v>348.68300000000005</v>
      </c>
      <c r="U54" s="254"/>
      <c r="V54" s="332">
        <f>V51+V52</f>
        <v>355.19200000000001</v>
      </c>
      <c r="W54" s="272" t="s">
        <v>641</v>
      </c>
    </row>
    <row r="55" spans="1:23" ht="13" thickBot="1">
      <c r="A55" s="173"/>
      <c r="B55" s="35"/>
      <c r="C55" s="99"/>
      <c r="D55" s="99"/>
      <c r="E55" s="14"/>
      <c r="F55" s="205"/>
      <c r="G55" s="254"/>
      <c r="H55" s="254"/>
      <c r="I55" s="230"/>
      <c r="J55" s="230"/>
      <c r="K55" s="254"/>
      <c r="L55" s="254"/>
      <c r="M55" s="254"/>
      <c r="N55" s="254"/>
      <c r="O55" s="254"/>
      <c r="P55" s="254"/>
      <c r="Q55" s="254"/>
      <c r="R55" s="254"/>
      <c r="S55" s="254"/>
      <c r="T55" s="254"/>
      <c r="U55" s="254"/>
      <c r="V55" s="254"/>
      <c r="W55" s="261"/>
    </row>
    <row r="56" spans="1:23" ht="13.5" thickBot="1">
      <c r="A56" s="147"/>
      <c r="B56" s="174" t="s">
        <v>707</v>
      </c>
      <c r="C56" s="175"/>
      <c r="D56" s="176"/>
      <c r="E56" s="14"/>
      <c r="F56" s="205"/>
      <c r="G56" s="254"/>
      <c r="H56" s="254"/>
      <c r="I56" s="230"/>
      <c r="J56" s="229"/>
      <c r="K56" s="254"/>
      <c r="L56" s="254"/>
      <c r="M56" s="254"/>
      <c r="N56" s="254"/>
      <c r="O56" s="254"/>
      <c r="P56" s="254"/>
      <c r="Q56" s="254"/>
      <c r="R56" s="254"/>
      <c r="S56" s="254"/>
      <c r="T56" s="254"/>
      <c r="U56" s="254"/>
      <c r="V56" s="260"/>
      <c r="W56" s="260"/>
    </row>
    <row r="57" spans="1:23" ht="13" thickBot="1">
      <c r="A57" s="150" t="s">
        <v>710</v>
      </c>
      <c r="B57" s="27" t="s">
        <v>709</v>
      </c>
      <c r="C57" s="151" t="s">
        <v>39</v>
      </c>
      <c r="D57" s="152" t="s">
        <v>47</v>
      </c>
      <c r="E57" s="14"/>
      <c r="F57" s="226">
        <v>0.34599999999999997</v>
      </c>
      <c r="G57" s="254"/>
      <c r="H57" s="255">
        <v>0</v>
      </c>
      <c r="I57" s="227">
        <v>2.5649999999999999</v>
      </c>
      <c r="J57" s="228">
        <v>0</v>
      </c>
      <c r="K57" s="254"/>
      <c r="L57" s="319">
        <f>H57+I57+J57</f>
        <v>2.5649999999999999</v>
      </c>
      <c r="M57" s="254"/>
      <c r="N57" s="257">
        <v>0</v>
      </c>
      <c r="O57" s="254"/>
      <c r="P57" s="254"/>
      <c r="Q57" s="254"/>
      <c r="R57" s="257">
        <v>0</v>
      </c>
      <c r="S57" s="254"/>
      <c r="T57" s="319">
        <f>L57+N57+R57</f>
        <v>2.5649999999999999</v>
      </c>
      <c r="U57" s="254"/>
      <c r="V57" s="333">
        <f>T57+F57</f>
        <v>2.911</v>
      </c>
      <c r="W57" s="273" t="s">
        <v>641</v>
      </c>
    </row>
    <row r="58" spans="1:23" ht="13" thickBot="1">
      <c r="A58" s="43" t="s">
        <v>712</v>
      </c>
      <c r="B58" s="27" t="s">
        <v>711</v>
      </c>
      <c r="C58" s="151" t="s">
        <v>39</v>
      </c>
      <c r="D58" s="152" t="s">
        <v>47</v>
      </c>
      <c r="E58" s="14"/>
      <c r="F58" s="213"/>
      <c r="G58" s="254"/>
      <c r="H58" s="213"/>
      <c r="I58" s="230"/>
      <c r="J58" s="230"/>
      <c r="K58" s="254"/>
      <c r="L58" s="252">
        <v>3.819</v>
      </c>
      <c r="M58" s="254"/>
      <c r="N58" s="251">
        <v>0.224</v>
      </c>
      <c r="O58" s="254"/>
      <c r="P58" s="254"/>
      <c r="Q58" s="254"/>
      <c r="R58" s="256">
        <v>0.47</v>
      </c>
      <c r="S58" s="213"/>
      <c r="T58" s="334">
        <f>L58+N58+R58</f>
        <v>4.5129999999999999</v>
      </c>
      <c r="U58" s="254"/>
      <c r="V58" s="311">
        <f>T58</f>
        <v>4.5129999999999999</v>
      </c>
      <c r="W58" s="264" t="s">
        <v>641</v>
      </c>
    </row>
    <row r="59" spans="1:23" ht="13.5" thickBot="1">
      <c r="A59" s="45" t="s">
        <v>714</v>
      </c>
      <c r="B59" s="37" t="s">
        <v>713</v>
      </c>
      <c r="C59" s="17" t="s">
        <v>39</v>
      </c>
      <c r="D59" s="156" t="s">
        <v>54</v>
      </c>
      <c r="E59" s="14"/>
      <c r="F59" s="297">
        <f>F57</f>
        <v>0.34599999999999997</v>
      </c>
      <c r="G59" s="254"/>
      <c r="H59" s="339">
        <f>H57</f>
        <v>0</v>
      </c>
      <c r="I59" s="1188">
        <f>I57</f>
        <v>2.5649999999999999</v>
      </c>
      <c r="J59" s="1187">
        <f>J57</f>
        <v>0</v>
      </c>
      <c r="K59" s="254"/>
      <c r="L59" s="1189">
        <f>L57+L58</f>
        <v>6.3840000000000003</v>
      </c>
      <c r="M59" s="254"/>
      <c r="N59" s="315">
        <f>N57+N58</f>
        <v>0.224</v>
      </c>
      <c r="O59" s="254"/>
      <c r="P59" s="254"/>
      <c r="Q59" s="254"/>
      <c r="R59" s="315">
        <f>R57+R58</f>
        <v>0.47</v>
      </c>
      <c r="S59" s="254"/>
      <c r="T59" s="315">
        <f>T57+T58</f>
        <v>7.0779999999999994</v>
      </c>
      <c r="U59" s="254"/>
      <c r="V59" s="306">
        <f>T59+F59</f>
        <v>7.4239999999999995</v>
      </c>
      <c r="W59" s="274" t="s">
        <v>641</v>
      </c>
    </row>
    <row r="60" spans="1:23" ht="13" thickBot="1">
      <c r="A60" s="177"/>
      <c r="B60" s="34"/>
      <c r="C60" s="14"/>
      <c r="D60" s="14"/>
      <c r="E60" s="14"/>
      <c r="F60" s="205"/>
      <c r="G60" s="254"/>
      <c r="H60" s="254"/>
      <c r="I60" s="230"/>
      <c r="J60" s="299"/>
      <c r="K60" s="254"/>
      <c r="L60" s="254"/>
      <c r="M60" s="254"/>
      <c r="N60" s="254"/>
      <c r="O60" s="254"/>
      <c r="P60" s="254" t="s">
        <v>615</v>
      </c>
      <c r="Q60" s="254"/>
      <c r="R60" s="254"/>
      <c r="S60" s="254"/>
      <c r="T60" s="254"/>
      <c r="U60" s="254"/>
      <c r="V60" s="254"/>
      <c r="W60" s="259"/>
    </row>
    <row r="61" spans="1:23" ht="13.5" thickBot="1">
      <c r="A61" s="162" t="s">
        <v>716</v>
      </c>
      <c r="B61" s="29" t="s">
        <v>715</v>
      </c>
      <c r="C61" s="163" t="s">
        <v>39</v>
      </c>
      <c r="D61" s="164" t="s">
        <v>47</v>
      </c>
      <c r="E61" s="14"/>
      <c r="F61" s="206">
        <v>5.7000000000000002E-2</v>
      </c>
      <c r="G61" s="254"/>
      <c r="H61" s="254"/>
      <c r="I61" s="230"/>
      <c r="J61" s="229"/>
      <c r="K61" s="254"/>
      <c r="L61" s="257">
        <v>15.855</v>
      </c>
      <c r="M61" s="254"/>
      <c r="N61" s="257">
        <v>0.01</v>
      </c>
      <c r="O61" s="254"/>
      <c r="P61" s="254"/>
      <c r="Q61" s="254"/>
      <c r="R61" s="257">
        <v>1E-3</v>
      </c>
      <c r="S61" s="254"/>
      <c r="T61" s="319">
        <f>L61+N61+R61</f>
        <v>15.866</v>
      </c>
      <c r="U61" s="254"/>
      <c r="V61" s="333">
        <f>T61+F61</f>
        <v>15.923</v>
      </c>
      <c r="W61" s="273" t="s">
        <v>641</v>
      </c>
    </row>
    <row r="62" spans="1:23" ht="13" thickBot="1">
      <c r="A62" s="43" t="s">
        <v>718</v>
      </c>
      <c r="B62" s="27" t="s">
        <v>717</v>
      </c>
      <c r="C62" s="151" t="s">
        <v>39</v>
      </c>
      <c r="D62" s="152" t="s">
        <v>47</v>
      </c>
      <c r="E62" s="14"/>
      <c r="F62" s="203">
        <v>-0.14799999999999999</v>
      </c>
      <c r="G62" s="254"/>
      <c r="H62" s="254"/>
      <c r="I62" s="230"/>
      <c r="J62" s="230"/>
      <c r="K62" s="254"/>
      <c r="L62" s="252"/>
      <c r="M62" s="254"/>
      <c r="N62" s="252">
        <v>9.4320000000000004</v>
      </c>
      <c r="O62" s="254"/>
      <c r="P62" s="255">
        <v>0</v>
      </c>
      <c r="Q62" s="253">
        <v>0</v>
      </c>
      <c r="R62" s="312">
        <f>P62+Q62</f>
        <v>0</v>
      </c>
      <c r="S62" s="254"/>
      <c r="T62" s="304">
        <f>L62+N62+R62</f>
        <v>9.4320000000000004</v>
      </c>
      <c r="U62" s="254"/>
      <c r="V62" s="335">
        <f>T62+F62</f>
        <v>9.2840000000000007</v>
      </c>
      <c r="W62" s="264" t="s">
        <v>641</v>
      </c>
    </row>
    <row r="63" spans="1:23" ht="13" thickBot="1">
      <c r="A63" s="45" t="s">
        <v>720</v>
      </c>
      <c r="B63" s="28" t="s">
        <v>719</v>
      </c>
      <c r="C63" s="17" t="s">
        <v>39</v>
      </c>
      <c r="D63" s="156" t="s">
        <v>47</v>
      </c>
      <c r="E63" s="14"/>
      <c r="F63" s="207">
        <v>0</v>
      </c>
      <c r="G63" s="254"/>
      <c r="H63" s="255">
        <v>0</v>
      </c>
      <c r="I63" s="227">
        <v>0</v>
      </c>
      <c r="J63" s="228">
        <v>0</v>
      </c>
      <c r="K63" s="254"/>
      <c r="L63" s="315">
        <f>H63+I63+J63</f>
        <v>0</v>
      </c>
      <c r="M63" s="254"/>
      <c r="N63" s="258">
        <v>0</v>
      </c>
      <c r="O63" s="254"/>
      <c r="P63" s="254"/>
      <c r="Q63" s="254"/>
      <c r="R63" s="258">
        <v>0</v>
      </c>
      <c r="S63" s="254"/>
      <c r="T63" s="315">
        <f>L63+N63+R63</f>
        <v>0</v>
      </c>
      <c r="U63" s="254"/>
      <c r="V63" s="306">
        <f>T63+F63</f>
        <v>0</v>
      </c>
      <c r="W63" s="274" t="s">
        <v>641</v>
      </c>
    </row>
    <row r="64" spans="1:23" ht="13.5" thickBot="1">
      <c r="A64" s="177"/>
      <c r="B64" s="34"/>
      <c r="C64" s="14"/>
      <c r="D64" s="14"/>
      <c r="E64" s="14"/>
      <c r="F64" s="205"/>
      <c r="G64" s="254"/>
      <c r="H64" s="254"/>
      <c r="I64" s="230"/>
      <c r="J64" s="229"/>
      <c r="K64" s="254"/>
      <c r="L64" s="254"/>
      <c r="M64" s="254"/>
      <c r="N64" s="254"/>
      <c r="O64" s="254"/>
      <c r="P64" s="254"/>
      <c r="Q64" s="254"/>
      <c r="R64" s="254"/>
      <c r="S64" s="254"/>
      <c r="T64" s="254"/>
      <c r="U64" s="254"/>
      <c r="V64" s="260"/>
      <c r="W64" s="260"/>
    </row>
    <row r="65" spans="1:27">
      <c r="A65" s="44" t="s">
        <v>722</v>
      </c>
      <c r="B65" s="29" t="s">
        <v>721</v>
      </c>
      <c r="C65" s="163" t="s">
        <v>39</v>
      </c>
      <c r="D65" s="164" t="s">
        <v>54</v>
      </c>
      <c r="E65" s="14"/>
      <c r="F65" s="254"/>
      <c r="G65" s="254"/>
      <c r="H65" s="301">
        <f>H54+H59+H63</f>
        <v>72.37</v>
      </c>
      <c r="I65" s="317">
        <f>I54+I59+I63</f>
        <v>162.173</v>
      </c>
      <c r="J65" s="318">
        <f>J54+J59+J63</f>
        <v>100.19800000000001</v>
      </c>
      <c r="K65" s="254"/>
      <c r="L65" s="319">
        <f>L54+L59+L61+L62+L63</f>
        <v>354.41500000000008</v>
      </c>
      <c r="M65" s="254"/>
      <c r="N65" s="336">
        <f>N54+N59+N61+N62+N63</f>
        <v>24.129000000000001</v>
      </c>
      <c r="O65" s="254"/>
      <c r="P65" s="254"/>
      <c r="Q65" s="254"/>
      <c r="R65" s="336">
        <f>R54+R59+R61+R62+R63</f>
        <v>2.5150000000000001</v>
      </c>
      <c r="S65" s="254"/>
      <c r="T65" s="319">
        <f>L65+N65+R65</f>
        <v>381.05900000000008</v>
      </c>
      <c r="U65" s="254"/>
      <c r="V65" s="309">
        <f>T65</f>
        <v>381.05900000000008</v>
      </c>
      <c r="W65" s="275" t="s">
        <v>641</v>
      </c>
    </row>
    <row r="66" spans="1:27" ht="13" thickBot="1">
      <c r="A66" s="45" t="s">
        <v>724</v>
      </c>
      <c r="B66" s="28" t="s">
        <v>723</v>
      </c>
      <c r="C66" s="17" t="s">
        <v>39</v>
      </c>
      <c r="D66" s="156" t="s">
        <v>47</v>
      </c>
      <c r="E66" s="14"/>
      <c r="F66" s="205"/>
      <c r="G66" s="254"/>
      <c r="H66" s="240">
        <v>0</v>
      </c>
      <c r="I66" s="234">
        <v>0</v>
      </c>
      <c r="J66" s="235">
        <v>2.0579999999999998</v>
      </c>
      <c r="K66" s="254"/>
      <c r="L66" s="315">
        <f>H66+I66+J66</f>
        <v>2.0579999999999998</v>
      </c>
      <c r="M66" s="254"/>
      <c r="N66" s="258">
        <v>0</v>
      </c>
      <c r="O66" s="254"/>
      <c r="P66" s="254"/>
      <c r="Q66" s="254"/>
      <c r="R66" s="258">
        <v>7.4999999999999997E-2</v>
      </c>
      <c r="S66" s="254"/>
      <c r="T66" s="315">
        <f>L66+N66+R66</f>
        <v>2.133</v>
      </c>
      <c r="U66" s="254"/>
      <c r="V66" s="337">
        <f>T66</f>
        <v>2.133</v>
      </c>
      <c r="W66" s="276" t="s">
        <v>641</v>
      </c>
    </row>
    <row r="67" spans="1:27" ht="13" thickBot="1">
      <c r="A67" s="177"/>
      <c r="B67" s="34"/>
      <c r="C67" s="14"/>
      <c r="D67" s="14"/>
      <c r="E67" s="14"/>
      <c r="F67" s="205"/>
      <c r="G67" s="254"/>
      <c r="H67" s="254"/>
      <c r="I67" s="230"/>
      <c r="J67" s="230"/>
      <c r="K67" s="254"/>
      <c r="L67" s="254"/>
      <c r="M67" s="254"/>
      <c r="N67" s="254"/>
      <c r="O67" s="254"/>
      <c r="P67" s="254"/>
      <c r="Q67" s="254"/>
      <c r="R67" s="338"/>
      <c r="S67" s="254"/>
      <c r="T67" s="254"/>
      <c r="U67" s="254"/>
      <c r="V67" s="254"/>
      <c r="W67" s="259"/>
    </row>
    <row r="68" spans="1:27" ht="13.5" thickBot="1">
      <c r="A68" s="57" t="s">
        <v>727</v>
      </c>
      <c r="B68" s="36" t="s">
        <v>725</v>
      </c>
      <c r="C68" s="171" t="s">
        <v>39</v>
      </c>
      <c r="D68" s="172" t="s">
        <v>54</v>
      </c>
      <c r="E68" s="14"/>
      <c r="F68" s="297">
        <f>F54+F63+F62+F61+F59</f>
        <v>6.7640000000000011</v>
      </c>
      <c r="G68" s="254"/>
      <c r="H68" s="339">
        <f>H65+H66</f>
        <v>72.37</v>
      </c>
      <c r="I68" s="326">
        <f>I65+I66</f>
        <v>162.173</v>
      </c>
      <c r="J68" s="1187">
        <f>J65+J66</f>
        <v>102.256</v>
      </c>
      <c r="K68" s="254"/>
      <c r="L68" s="328">
        <f>L65+L66</f>
        <v>356.47300000000007</v>
      </c>
      <c r="M68" s="254"/>
      <c r="N68" s="328">
        <f>N65+N66</f>
        <v>24.129000000000001</v>
      </c>
      <c r="O68" s="254"/>
      <c r="P68" s="339">
        <f>P54+P59+P62</f>
        <v>1.7090000000000001</v>
      </c>
      <c r="Q68" s="340">
        <f>Q54+Q59+Q62</f>
        <v>0.33499999999999996</v>
      </c>
      <c r="R68" s="341">
        <f>R65+R66</f>
        <v>2.5900000000000003</v>
      </c>
      <c r="S68" s="254"/>
      <c r="T68" s="328">
        <f>L68+N68+R68</f>
        <v>383.19200000000006</v>
      </c>
      <c r="U68" s="254"/>
      <c r="V68" s="332">
        <f>T68+F68</f>
        <v>389.95600000000007</v>
      </c>
      <c r="W68" s="277" t="s">
        <v>641</v>
      </c>
    </row>
    <row r="69" spans="1:27" ht="13.5" thickBot="1">
      <c r="A69" s="178"/>
      <c r="B69" s="35"/>
      <c r="C69" s="99"/>
      <c r="D69" s="99"/>
      <c r="E69" s="14"/>
      <c r="F69" s="205"/>
      <c r="G69" s="254"/>
      <c r="H69" s="254"/>
      <c r="I69" s="230"/>
      <c r="J69" s="229"/>
      <c r="K69" s="254"/>
      <c r="L69" s="254"/>
      <c r="M69" s="254"/>
      <c r="N69" s="254"/>
      <c r="O69" s="254"/>
      <c r="P69" s="254"/>
      <c r="Q69" s="254"/>
      <c r="R69" s="254"/>
      <c r="S69" s="254"/>
      <c r="T69" s="254"/>
      <c r="U69" s="254"/>
      <c r="V69" s="254"/>
      <c r="W69" s="261"/>
    </row>
    <row r="70" spans="1:27" ht="13.5" thickBot="1">
      <c r="A70" s="351"/>
      <c r="B70" s="352" t="s">
        <v>726</v>
      </c>
      <c r="C70" s="353"/>
      <c r="D70" s="354"/>
      <c r="F70" s="205"/>
      <c r="G70" s="205"/>
      <c r="H70" s="205"/>
      <c r="I70" s="205"/>
      <c r="J70" s="205"/>
      <c r="K70" s="205"/>
      <c r="L70" s="205"/>
      <c r="M70" s="205"/>
      <c r="N70" s="205"/>
      <c r="O70" s="205"/>
      <c r="P70" s="205"/>
      <c r="Q70" s="205"/>
      <c r="R70" s="205"/>
      <c r="S70" s="205"/>
      <c r="T70" s="205"/>
      <c r="U70" s="205"/>
      <c r="V70" s="205"/>
      <c r="W70" s="205"/>
      <c r="X70" s="205"/>
      <c r="Y70" s="211"/>
    </row>
    <row r="71" spans="1:27" ht="13">
      <c r="A71" s="43" t="s">
        <v>730</v>
      </c>
      <c r="B71" s="115" t="s">
        <v>728</v>
      </c>
      <c r="C71" s="116" t="s">
        <v>39</v>
      </c>
      <c r="D71" s="117" t="s">
        <v>47</v>
      </c>
      <c r="F71" s="206">
        <v>0</v>
      </c>
      <c r="G71" s="205"/>
      <c r="H71" s="242">
        <v>0.114</v>
      </c>
      <c r="I71" s="243">
        <v>0.06</v>
      </c>
      <c r="J71" s="845">
        <v>0.02</v>
      </c>
      <c r="K71" s="204"/>
      <c r="L71" s="848">
        <f>+H71+I71+J71</f>
        <v>0.19399999999999998</v>
      </c>
      <c r="M71" s="205"/>
      <c r="N71" s="206">
        <v>0</v>
      </c>
      <c r="O71" s="205"/>
      <c r="Q71" s="205"/>
      <c r="R71" s="206">
        <v>0</v>
      </c>
      <c r="S71" s="205"/>
      <c r="T71" s="1191">
        <f>L71+N71+R71</f>
        <v>0.19399999999999998</v>
      </c>
      <c r="U71" s="205"/>
      <c r="V71" s="294">
        <f>T71+F71</f>
        <v>0.19399999999999998</v>
      </c>
      <c r="W71" s="212" t="s">
        <v>729</v>
      </c>
    </row>
    <row r="72" spans="1:27">
      <c r="A72" s="43" t="s">
        <v>732</v>
      </c>
      <c r="B72" s="115" t="s">
        <v>731</v>
      </c>
      <c r="C72" s="116" t="s">
        <v>39</v>
      </c>
      <c r="D72" s="117" t="s">
        <v>47</v>
      </c>
      <c r="F72" s="203">
        <v>0</v>
      </c>
      <c r="G72" s="205"/>
      <c r="H72" s="244">
        <v>39.552</v>
      </c>
      <c r="I72" s="245">
        <v>20.861000000000001</v>
      </c>
      <c r="J72" s="846">
        <v>7.032</v>
      </c>
      <c r="K72" s="205"/>
      <c r="L72" s="805">
        <f t="shared" ref="L72:L74" si="7">+H72+I72+J72</f>
        <v>67.444999999999993</v>
      </c>
      <c r="M72" s="205"/>
      <c r="N72" s="203">
        <v>0</v>
      </c>
      <c r="O72" s="205"/>
      <c r="Q72" s="205"/>
      <c r="R72" s="203">
        <v>0</v>
      </c>
      <c r="S72" s="205"/>
      <c r="T72" s="1192">
        <f t="shared" ref="T72:T74" si="8">L72+N72+R72</f>
        <v>67.444999999999993</v>
      </c>
      <c r="U72" s="205"/>
      <c r="V72" s="295">
        <f>T72+F72</f>
        <v>67.444999999999993</v>
      </c>
      <c r="W72" s="209" t="s">
        <v>729</v>
      </c>
    </row>
    <row r="73" spans="1:27">
      <c r="A73" s="42" t="s">
        <v>734</v>
      </c>
      <c r="B73" s="115" t="s">
        <v>733</v>
      </c>
      <c r="C73" s="116" t="s">
        <v>39</v>
      </c>
      <c r="D73" s="117" t="s">
        <v>47</v>
      </c>
      <c r="F73" s="203">
        <v>0</v>
      </c>
      <c r="G73" s="205"/>
      <c r="H73" s="244">
        <v>23.547000000000001</v>
      </c>
      <c r="I73" s="245">
        <v>7.3079999999999998</v>
      </c>
      <c r="J73" s="846">
        <v>2.2770000000000001</v>
      </c>
      <c r="K73" s="298"/>
      <c r="L73" s="805">
        <f t="shared" si="7"/>
        <v>33.131999999999998</v>
      </c>
      <c r="M73" s="205"/>
      <c r="N73" s="203">
        <v>0</v>
      </c>
      <c r="O73" s="205"/>
      <c r="Q73" s="205"/>
      <c r="R73" s="203">
        <v>0</v>
      </c>
      <c r="S73" s="205"/>
      <c r="T73" s="1192">
        <f t="shared" si="8"/>
        <v>33.131999999999998</v>
      </c>
      <c r="U73" s="205"/>
      <c r="V73" s="295">
        <f>T73+F73</f>
        <v>33.131999999999998</v>
      </c>
      <c r="W73" s="209" t="s">
        <v>729</v>
      </c>
      <c r="AA73" s="96"/>
    </row>
    <row r="74" spans="1:27" ht="13" thickBot="1">
      <c r="A74" s="45" t="s">
        <v>736</v>
      </c>
      <c r="B74" s="355" t="s">
        <v>735</v>
      </c>
      <c r="C74" s="118" t="s">
        <v>39</v>
      </c>
      <c r="D74" s="119" t="s">
        <v>47</v>
      </c>
      <c r="F74" s="207">
        <v>0</v>
      </c>
      <c r="G74" s="205"/>
      <c r="H74" s="247">
        <v>37.179000000000002</v>
      </c>
      <c r="I74" s="246">
        <v>59.994</v>
      </c>
      <c r="J74" s="847">
        <v>13.845000000000001</v>
      </c>
      <c r="K74" s="298"/>
      <c r="L74" s="804">
        <f t="shared" si="7"/>
        <v>111.018</v>
      </c>
      <c r="M74" s="205"/>
      <c r="N74" s="207">
        <v>0</v>
      </c>
      <c r="O74" s="205"/>
      <c r="Q74" s="205"/>
      <c r="R74" s="207">
        <v>0</v>
      </c>
      <c r="S74" s="205"/>
      <c r="T74" s="1193">
        <f t="shared" si="8"/>
        <v>111.018</v>
      </c>
      <c r="U74" s="205"/>
      <c r="V74" s="296">
        <f>T74+F74</f>
        <v>111.018</v>
      </c>
      <c r="W74" s="210" t="s">
        <v>729</v>
      </c>
      <c r="AA74" s="96"/>
    </row>
    <row r="75" spans="1:27" ht="13" thickBot="1">
      <c r="A75" s="121"/>
      <c r="B75" s="120"/>
      <c r="F75" s="205"/>
      <c r="G75" s="205"/>
      <c r="H75" s="205"/>
      <c r="I75" s="205"/>
      <c r="J75" s="205"/>
      <c r="K75" s="298"/>
      <c r="L75" s="299"/>
      <c r="M75" s="205"/>
      <c r="N75" s="205"/>
      <c r="O75" s="205"/>
      <c r="Q75" s="205"/>
      <c r="R75" s="205"/>
      <c r="S75" s="205"/>
      <c r="T75" s="205"/>
      <c r="U75" s="205"/>
      <c r="V75" s="205"/>
      <c r="W75" s="211"/>
    </row>
    <row r="76" spans="1:27" ht="18.5" thickBot="1">
      <c r="A76" s="46" t="s">
        <v>737</v>
      </c>
      <c r="B76" s="122" t="s">
        <v>90</v>
      </c>
      <c r="C76" s="123" t="s">
        <v>39</v>
      </c>
      <c r="D76" s="124" t="s">
        <v>54</v>
      </c>
      <c r="E76" s="108"/>
      <c r="F76" s="297">
        <f>F68+F71</f>
        <v>6.7640000000000011</v>
      </c>
      <c r="G76" s="208"/>
      <c r="H76" s="1033">
        <f>H68+H71</f>
        <v>72.484000000000009</v>
      </c>
      <c r="I76" s="1034">
        <f t="shared" ref="I76" si="9">I68+I71</f>
        <v>162.233</v>
      </c>
      <c r="J76" s="1032">
        <f>J68+J71</f>
        <v>102.276</v>
      </c>
      <c r="K76" s="298"/>
      <c r="L76" s="297">
        <f>L68+L71</f>
        <v>356.66700000000009</v>
      </c>
      <c r="M76" s="205"/>
      <c r="N76" s="297">
        <f>N68+N71</f>
        <v>24.129000000000001</v>
      </c>
      <c r="O76" s="205"/>
      <c r="Q76" s="205"/>
      <c r="R76" s="297">
        <f>R68+R71</f>
        <v>2.5900000000000003</v>
      </c>
      <c r="S76" s="205"/>
      <c r="T76" s="297">
        <f>T68+T71</f>
        <v>383.38600000000008</v>
      </c>
      <c r="U76" s="205"/>
      <c r="V76" s="1033">
        <f>V68+V71</f>
        <v>390.15000000000009</v>
      </c>
      <c r="W76" s="1194" t="s">
        <v>729</v>
      </c>
      <c r="Z76" s="1120"/>
    </row>
    <row r="77" spans="1:27" ht="13" thickBot="1">
      <c r="I77" s="96"/>
      <c r="J77" s="96"/>
      <c r="Q77" s="97"/>
    </row>
    <row r="78" spans="1:27" ht="18.5" thickBot="1">
      <c r="A78" s="46" t="s">
        <v>751</v>
      </c>
      <c r="B78" s="122" t="s">
        <v>738</v>
      </c>
      <c r="C78" s="123" t="s">
        <v>39</v>
      </c>
      <c r="D78" s="124" t="s">
        <v>54</v>
      </c>
      <c r="E78" s="108"/>
      <c r="F78" s="297">
        <f>SUM(F68,F71:F72)</f>
        <v>6.7640000000000011</v>
      </c>
      <c r="G78" s="208"/>
      <c r="H78" s="1033">
        <f t="shared" ref="H78" si="10">SUM(H68,H71:H72)</f>
        <v>112.036</v>
      </c>
      <c r="I78" s="1034">
        <f>SUM(I68,I71:I72)</f>
        <v>183.09399999999999</v>
      </c>
      <c r="J78" s="1032">
        <f>SUM(J68,J71:J72)</f>
        <v>109.30799999999999</v>
      </c>
      <c r="K78" s="298"/>
      <c r="L78" s="297">
        <f>SUM(L68,L71:L72)</f>
        <v>424.11200000000008</v>
      </c>
      <c r="M78" s="205"/>
      <c r="N78" s="297">
        <f>SUM(N68,N71:N72)</f>
        <v>24.129000000000001</v>
      </c>
      <c r="O78" s="205"/>
      <c r="Q78" s="205"/>
      <c r="R78" s="297">
        <f>SUM(R68,R71:R72)</f>
        <v>2.5900000000000003</v>
      </c>
      <c r="S78" s="205"/>
      <c r="T78" s="297">
        <f>SUM(T68,T71:T72)</f>
        <v>450.83100000000007</v>
      </c>
      <c r="U78" s="205"/>
      <c r="V78" s="1033">
        <f>SUM(V68,V71:V72)</f>
        <v>457.59500000000008</v>
      </c>
      <c r="W78" s="1194" t="s">
        <v>729</v>
      </c>
    </row>
    <row r="79" spans="1:27" ht="13.5" thickBot="1">
      <c r="A79" s="178"/>
      <c r="B79" s="35"/>
      <c r="C79" s="99"/>
      <c r="D79" s="99"/>
      <c r="E79" s="14"/>
      <c r="F79" s="205"/>
      <c r="G79" s="254"/>
      <c r="H79" s="254"/>
      <c r="I79" s="230"/>
      <c r="J79" s="229"/>
      <c r="K79" s="254"/>
      <c r="L79" s="254"/>
      <c r="M79" s="254"/>
      <c r="N79" s="254"/>
      <c r="O79" s="254"/>
      <c r="P79" s="254"/>
      <c r="Q79" s="254"/>
      <c r="R79" s="254"/>
      <c r="S79" s="254"/>
      <c r="T79" s="254"/>
      <c r="U79" s="254"/>
      <c r="V79" s="254"/>
      <c r="W79" s="261"/>
    </row>
    <row r="80" spans="1:27">
      <c r="A80" s="1128"/>
      <c r="B80" s="1129"/>
      <c r="C80" s="1129"/>
      <c r="D80" s="1129"/>
      <c r="E80" s="1129"/>
      <c r="F80" s="1130"/>
      <c r="L80" s="254"/>
      <c r="M80" s="254"/>
      <c r="N80" s="254"/>
      <c r="O80" s="254"/>
      <c r="P80" s="254"/>
      <c r="Q80" s="254"/>
      <c r="R80" s="254"/>
      <c r="S80" s="254"/>
      <c r="T80" s="254"/>
      <c r="U80" s="254"/>
      <c r="V80" s="254"/>
      <c r="W80" s="261"/>
    </row>
    <row r="81" spans="1:23">
      <c r="A81" s="1131" t="s">
        <v>91</v>
      </c>
      <c r="B81" s="390"/>
      <c r="C81" s="391"/>
      <c r="D81" s="79"/>
      <c r="E81" s="79"/>
      <c r="F81" s="1132"/>
      <c r="L81" s="254"/>
      <c r="M81" s="254"/>
      <c r="N81" s="254"/>
      <c r="O81" s="254"/>
      <c r="P81" s="254"/>
      <c r="Q81" s="254"/>
      <c r="R81" s="254"/>
      <c r="S81" s="254"/>
      <c r="T81" s="254"/>
      <c r="U81" s="254"/>
      <c r="V81" s="254"/>
      <c r="W81" s="261"/>
    </row>
    <row r="82" spans="1:23">
      <c r="A82" s="1133"/>
      <c r="B82" s="390"/>
      <c r="C82" s="390"/>
      <c r="D82" s="79"/>
      <c r="E82" s="79"/>
      <c r="F82" s="1132"/>
    </row>
    <row r="83" spans="1:23">
      <c r="A83" s="1131" t="s">
        <v>92</v>
      </c>
      <c r="B83" s="390"/>
      <c r="C83" s="391"/>
      <c r="D83" s="79"/>
      <c r="E83" s="79"/>
      <c r="F83" s="1132"/>
    </row>
    <row r="84" spans="1:23">
      <c r="A84" s="1133"/>
      <c r="B84" s="390"/>
      <c r="C84" s="390"/>
      <c r="D84" s="79"/>
      <c r="E84" s="79"/>
      <c r="F84" s="1132"/>
    </row>
    <row r="85" spans="1:23">
      <c r="A85" s="1131" t="s">
        <v>93</v>
      </c>
      <c r="B85" s="390"/>
      <c r="C85" s="391" t="s">
        <v>94</v>
      </c>
      <c r="D85" s="79"/>
      <c r="E85" s="79"/>
      <c r="F85" s="1132"/>
      <c r="I85" s="1121"/>
      <c r="J85" s="1121"/>
    </row>
    <row r="86" spans="1:23" ht="13" thickBot="1">
      <c r="A86" s="1134"/>
      <c r="B86" s="1135"/>
      <c r="C86" s="1135"/>
      <c r="D86" s="1135"/>
      <c r="E86" s="1135"/>
      <c r="F86" s="1136"/>
      <c r="I86" s="1121"/>
      <c r="J86" s="1121"/>
    </row>
  </sheetData>
  <mergeCells count="8">
    <mergeCell ref="F10:F12"/>
    <mergeCell ref="H8:T8"/>
    <mergeCell ref="N9:R9"/>
    <mergeCell ref="F6:W6"/>
    <mergeCell ref="P10:R10"/>
    <mergeCell ref="P11:P12"/>
    <mergeCell ref="R11:R12"/>
    <mergeCell ref="H9:L9"/>
  </mergeCells>
  <phoneticPr fontId="4" type="noConversion"/>
  <pageMargins left="0.74803149606299213" right="0.74803149606299213" top="0.98425196850393704" bottom="0.98425196850393704" header="0.51181102362204722" footer="0.51181102362204722"/>
  <pageSetup paperSize="8" scale="62" orientation="landscape" r:id="rId1"/>
  <headerFooter alignWithMargins="0">
    <oddFooter>&amp;RRegulatory Accounts - M tables 2010-11 v1.2&amp;L&amp;1#&amp;"Arial"&amp;11&amp;K000000SW Internal Commercial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K77"/>
  <sheetViews>
    <sheetView zoomScaleNormal="100" workbookViewId="0">
      <selection sqref="A1:XFD1048576"/>
    </sheetView>
  </sheetViews>
  <sheetFormatPr defaultColWidth="9.1796875" defaultRowHeight="12.5"/>
  <cols>
    <col min="1" max="1" width="7.26953125" style="77" customWidth="1"/>
    <col min="2" max="2" width="76.453125" style="79" customWidth="1"/>
    <col min="3" max="3" width="6.54296875" style="79" bestFit="1" customWidth="1"/>
    <col min="4" max="5" width="9.453125" style="79" customWidth="1"/>
    <col min="6" max="6" width="15.453125" style="79" customWidth="1"/>
    <col min="7" max="7" width="16.26953125" style="79" bestFit="1" customWidth="1"/>
    <col min="8" max="9" width="9.1796875" style="79" customWidth="1"/>
    <col min="10" max="16384" width="9.1796875" style="79"/>
  </cols>
  <sheetData>
    <row r="1" spans="1:9" ht="13">
      <c r="A1" s="343"/>
    </row>
    <row r="2" spans="1:9" ht="13">
      <c r="B2" s="78"/>
    </row>
    <row r="3" spans="1:9" s="81" customFormat="1" ht="15.5">
      <c r="A3" s="80" t="s">
        <v>29</v>
      </c>
    </row>
    <row r="4" spans="1:9" s="81" customFormat="1" ht="15.5">
      <c r="A4" s="80" t="s">
        <v>752</v>
      </c>
      <c r="B4" s="82"/>
    </row>
    <row r="5" spans="1:9" ht="16" thickBot="1">
      <c r="E5" s="81"/>
    </row>
    <row r="6" spans="1:9" ht="26.5" thickBot="1">
      <c r="A6" s="1069" t="s">
        <v>31</v>
      </c>
      <c r="B6" s="849" t="s">
        <v>32</v>
      </c>
      <c r="C6" s="850" t="s">
        <v>33</v>
      </c>
      <c r="D6" s="851" t="s">
        <v>165</v>
      </c>
      <c r="E6" s="81"/>
      <c r="F6" s="852" t="str">
        <f>reportminus1</f>
        <v>2021-22</v>
      </c>
      <c r="G6" s="853" t="str">
        <f>reportyear</f>
        <v>2022-23</v>
      </c>
    </row>
    <row r="7" spans="1:9" ht="16" thickBot="1">
      <c r="E7" s="81"/>
    </row>
    <row r="8" spans="1:9" ht="16" thickBot="1">
      <c r="A8" s="818"/>
      <c r="B8" s="819" t="s">
        <v>753</v>
      </c>
      <c r="C8" s="819"/>
      <c r="D8" s="820"/>
      <c r="E8" s="81"/>
      <c r="F8" s="84"/>
      <c r="G8" s="84"/>
    </row>
    <row r="9" spans="1:9" ht="15.5">
      <c r="A9" s="821" t="s">
        <v>754</v>
      </c>
      <c r="B9" s="85" t="s">
        <v>755</v>
      </c>
      <c r="C9" s="86" t="s">
        <v>39</v>
      </c>
      <c r="D9" s="822" t="s">
        <v>40</v>
      </c>
      <c r="E9" s="81"/>
      <c r="F9" s="806">
        <v>932.883512</v>
      </c>
      <c r="G9" s="807">
        <v>1147.3356145099999</v>
      </c>
      <c r="I9" s="9"/>
    </row>
    <row r="10" spans="1:9" ht="15.5">
      <c r="A10" s="821" t="s">
        <v>756</v>
      </c>
      <c r="B10" s="87" t="s">
        <v>757</v>
      </c>
      <c r="C10" s="86" t="s">
        <v>39</v>
      </c>
      <c r="D10" s="822" t="s">
        <v>40</v>
      </c>
      <c r="E10" s="81"/>
      <c r="F10" s="808">
        <v>432.03534799999989</v>
      </c>
      <c r="G10" s="809">
        <v>395.8175574899999</v>
      </c>
      <c r="I10" s="9"/>
    </row>
    <row r="11" spans="1:9" ht="15.5">
      <c r="A11" s="821" t="s">
        <v>758</v>
      </c>
      <c r="B11" s="87" t="s">
        <v>759</v>
      </c>
      <c r="C11" s="86" t="s">
        <v>39</v>
      </c>
      <c r="D11" s="822" t="s">
        <v>40</v>
      </c>
      <c r="E11" s="81"/>
      <c r="F11" s="808">
        <v>777.32920949000004</v>
      </c>
      <c r="G11" s="809">
        <v>891.81142735000003</v>
      </c>
      <c r="I11" s="9"/>
    </row>
    <row r="12" spans="1:9" ht="15.5">
      <c r="A12" s="821" t="s">
        <v>760</v>
      </c>
      <c r="B12" s="88" t="s">
        <v>761</v>
      </c>
      <c r="C12" s="86" t="s">
        <v>39</v>
      </c>
      <c r="D12" s="822" t="s">
        <v>40</v>
      </c>
      <c r="E12" s="81"/>
      <c r="F12" s="808">
        <v>562.75657441999999</v>
      </c>
      <c r="G12" s="809">
        <v>728.01502190999997</v>
      </c>
      <c r="I12" s="9"/>
    </row>
    <row r="13" spans="1:9" ht="15.5">
      <c r="A13" s="821" t="s">
        <v>762</v>
      </c>
      <c r="B13" s="88" t="s">
        <v>763</v>
      </c>
      <c r="C13" s="86" t="s">
        <v>39</v>
      </c>
      <c r="D13" s="822" t="s">
        <v>40</v>
      </c>
      <c r="E13" s="81"/>
      <c r="F13" s="808">
        <v>813.54700000000003</v>
      </c>
      <c r="G13" s="809">
        <v>898.98099999999999</v>
      </c>
      <c r="I13" s="9"/>
    </row>
    <row r="14" spans="1:9" ht="15.5">
      <c r="A14" s="821" t="s">
        <v>764</v>
      </c>
      <c r="B14" s="87" t="s">
        <v>765</v>
      </c>
      <c r="C14" s="86" t="s">
        <v>39</v>
      </c>
      <c r="D14" s="822" t="s">
        <v>54</v>
      </c>
      <c r="E14" s="81"/>
      <c r="F14" s="810">
        <f>F10+F11-F13</f>
        <v>395.8175574899999</v>
      </c>
      <c r="G14" s="811">
        <f>G10+G11-G13</f>
        <v>388.64798483999994</v>
      </c>
      <c r="I14" s="9"/>
    </row>
    <row r="15" spans="1:9" ht="15.5">
      <c r="A15" s="821" t="s">
        <v>766</v>
      </c>
      <c r="B15" s="88" t="s">
        <v>767</v>
      </c>
      <c r="C15" s="86" t="s">
        <v>39</v>
      </c>
      <c r="D15" s="822" t="s">
        <v>40</v>
      </c>
      <c r="E15" s="81"/>
      <c r="F15" s="808">
        <v>1</v>
      </c>
      <c r="G15" s="809">
        <v>1</v>
      </c>
      <c r="I15" s="9"/>
    </row>
    <row r="16" spans="1:9" ht="15.5">
      <c r="A16" s="821" t="s">
        <v>768</v>
      </c>
      <c r="B16" s="88" t="s">
        <v>769</v>
      </c>
      <c r="C16" s="86" t="s">
        <v>39</v>
      </c>
      <c r="D16" s="822" t="s">
        <v>40</v>
      </c>
      <c r="E16" s="81"/>
      <c r="F16" s="808">
        <v>156.484364</v>
      </c>
      <c r="G16" s="809">
        <v>185.31035299999999</v>
      </c>
      <c r="I16" s="9"/>
    </row>
    <row r="17" spans="1:11" ht="15.5">
      <c r="A17" s="821" t="s">
        <v>770</v>
      </c>
      <c r="B17" s="88" t="s">
        <v>771</v>
      </c>
      <c r="C17" s="86" t="s">
        <v>39</v>
      </c>
      <c r="D17" s="822" t="s">
        <v>40</v>
      </c>
      <c r="E17" s="81"/>
      <c r="F17" s="808">
        <v>323.35457100000002</v>
      </c>
      <c r="G17" s="809">
        <v>280.52843966</v>
      </c>
      <c r="I17" s="9"/>
    </row>
    <row r="18" spans="1:11" ht="15.5">
      <c r="A18" s="821" t="s">
        <v>772</v>
      </c>
      <c r="B18" s="88" t="s">
        <v>773</v>
      </c>
      <c r="C18" s="86" t="s">
        <v>39</v>
      </c>
      <c r="D18" s="822" t="s">
        <v>40</v>
      </c>
      <c r="E18" s="81"/>
      <c r="F18" s="808">
        <v>8.5649800000000003</v>
      </c>
      <c r="G18" s="809">
        <v>0</v>
      </c>
      <c r="I18" s="9"/>
    </row>
    <row r="19" spans="1:11" ht="15.5">
      <c r="A19" s="821" t="s">
        <v>774</v>
      </c>
      <c r="B19" s="88" t="s">
        <v>775</v>
      </c>
      <c r="C19" s="86" t="s">
        <v>39</v>
      </c>
      <c r="D19" s="822" t="s">
        <v>40</v>
      </c>
      <c r="E19" s="81"/>
      <c r="F19" s="808">
        <v>0</v>
      </c>
      <c r="G19" s="809">
        <v>0</v>
      </c>
      <c r="I19" s="9"/>
    </row>
    <row r="20" spans="1:11" ht="15.5">
      <c r="A20" s="821" t="s">
        <v>776</v>
      </c>
      <c r="B20" s="88" t="s">
        <v>777</v>
      </c>
      <c r="C20" s="86" t="s">
        <v>39</v>
      </c>
      <c r="D20" s="822" t="s">
        <v>40</v>
      </c>
      <c r="E20" s="81"/>
      <c r="F20" s="808">
        <v>193.51615699999999</v>
      </c>
      <c r="G20" s="809">
        <v>247.43663805</v>
      </c>
      <c r="I20" s="9"/>
    </row>
    <row r="21" spans="1:11" ht="15.5">
      <c r="A21" s="821" t="s">
        <v>778</v>
      </c>
      <c r="B21" s="88" t="s">
        <v>779</v>
      </c>
      <c r="C21" s="86" t="s">
        <v>39</v>
      </c>
      <c r="D21" s="822" t="s">
        <v>40</v>
      </c>
      <c r="E21" s="81"/>
      <c r="F21" s="808">
        <v>34.83895253</v>
      </c>
      <c r="G21" s="809">
        <v>55.10556133</v>
      </c>
      <c r="I21" s="9"/>
    </row>
    <row r="22" spans="1:11" ht="15.5">
      <c r="A22" s="821"/>
      <c r="B22" s="1122" t="s">
        <v>780</v>
      </c>
      <c r="C22" s="86" t="s">
        <v>39</v>
      </c>
      <c r="D22" s="822" t="s">
        <v>40</v>
      </c>
      <c r="E22" s="81"/>
      <c r="F22" s="808">
        <v>42.603386</v>
      </c>
      <c r="G22" s="809">
        <v>47.777756456731197</v>
      </c>
      <c r="I22" s="9"/>
    </row>
    <row r="23" spans="1:11" ht="15.5">
      <c r="A23" s="821"/>
      <c r="B23" s="1122" t="s">
        <v>781</v>
      </c>
      <c r="C23" s="86" t="s">
        <v>39</v>
      </c>
      <c r="D23" s="822" t="s">
        <v>40</v>
      </c>
      <c r="E23" s="81"/>
      <c r="F23" s="808">
        <v>8.5414879999999993</v>
      </c>
      <c r="G23" s="809">
        <v>8.5724688567467293</v>
      </c>
      <c r="I23" s="9"/>
    </row>
    <row r="24" spans="1:11" ht="15.5">
      <c r="A24" s="821" t="s">
        <v>782</v>
      </c>
      <c r="B24" s="1122" t="s">
        <v>987</v>
      </c>
      <c r="C24" s="86" t="s">
        <v>39</v>
      </c>
      <c r="D24" s="822" t="s">
        <v>40</v>
      </c>
      <c r="E24" s="81"/>
      <c r="F24" s="808">
        <v>0</v>
      </c>
      <c r="G24" s="809">
        <v>0</v>
      </c>
      <c r="I24" s="9"/>
    </row>
    <row r="25" spans="1:11" ht="15.5">
      <c r="A25" s="821" t="s">
        <v>783</v>
      </c>
      <c r="B25" s="1122" t="s">
        <v>784</v>
      </c>
      <c r="C25" s="86" t="s">
        <v>39</v>
      </c>
      <c r="D25" s="822" t="s">
        <v>40</v>
      </c>
      <c r="E25" s="81"/>
      <c r="F25" s="808">
        <v>0</v>
      </c>
      <c r="G25" s="809">
        <v>0</v>
      </c>
      <c r="I25" s="9"/>
    </row>
    <row r="26" spans="1:11" ht="15.5">
      <c r="A26" s="821" t="s">
        <v>785</v>
      </c>
      <c r="B26" s="88" t="s">
        <v>786</v>
      </c>
      <c r="C26" s="86" t="s">
        <v>39</v>
      </c>
      <c r="D26" s="822" t="s">
        <v>40</v>
      </c>
      <c r="E26" s="81"/>
      <c r="F26" s="808">
        <v>44.643084999999999</v>
      </c>
      <c r="G26" s="809">
        <v>73.249953000000005</v>
      </c>
      <c r="I26" s="9"/>
    </row>
    <row r="27" spans="1:11" ht="16" thickBot="1">
      <c r="A27" s="823" t="s">
        <v>787</v>
      </c>
      <c r="B27" s="824" t="s">
        <v>788</v>
      </c>
      <c r="C27" s="825" t="s">
        <v>39</v>
      </c>
      <c r="D27" s="826" t="s">
        <v>40</v>
      </c>
      <c r="E27" s="81"/>
      <c r="F27" s="812">
        <v>0</v>
      </c>
      <c r="G27" s="813">
        <v>0</v>
      </c>
      <c r="I27" s="9"/>
    </row>
    <row r="28" spans="1:11" ht="16" thickBot="1">
      <c r="B28" s="84"/>
      <c r="E28" s="81"/>
      <c r="F28" s="83"/>
      <c r="G28" s="83"/>
    </row>
    <row r="29" spans="1:11" ht="16" thickBot="1">
      <c r="A29" s="827"/>
      <c r="B29" s="819" t="s">
        <v>789</v>
      </c>
      <c r="C29" s="819"/>
      <c r="D29" s="820"/>
      <c r="E29" s="81"/>
      <c r="F29" s="83"/>
      <c r="G29" s="83"/>
      <c r="K29" s="83"/>
    </row>
    <row r="30" spans="1:11" ht="15.5">
      <c r="A30" s="828" t="s">
        <v>790</v>
      </c>
      <c r="B30" s="88" t="s">
        <v>791</v>
      </c>
      <c r="C30" s="89" t="s">
        <v>792</v>
      </c>
      <c r="D30" s="829" t="s">
        <v>40</v>
      </c>
      <c r="E30" s="81"/>
      <c r="F30" s="806">
        <v>0</v>
      </c>
      <c r="G30" s="807">
        <v>0</v>
      </c>
      <c r="I30" s="9"/>
      <c r="K30" s="83"/>
    </row>
    <row r="31" spans="1:11" ht="15.5">
      <c r="A31" s="828" t="s">
        <v>793</v>
      </c>
      <c r="B31" s="88" t="s">
        <v>794</v>
      </c>
      <c r="C31" s="89" t="s">
        <v>792</v>
      </c>
      <c r="D31" s="829" t="s">
        <v>40</v>
      </c>
      <c r="E31" s="81"/>
      <c r="F31" s="808">
        <v>0</v>
      </c>
      <c r="G31" s="809">
        <v>0</v>
      </c>
      <c r="I31" s="9"/>
      <c r="K31" s="83"/>
    </row>
    <row r="32" spans="1:11" ht="15.5">
      <c r="A32" s="828" t="s">
        <v>795</v>
      </c>
      <c r="B32" s="88" t="s">
        <v>796</v>
      </c>
      <c r="C32" s="89" t="s">
        <v>39</v>
      </c>
      <c r="D32" s="829" t="s">
        <v>40</v>
      </c>
      <c r="E32" s="81"/>
      <c r="F32" s="808">
        <v>746.33369800000003</v>
      </c>
      <c r="G32" s="809">
        <v>740.31081099999994</v>
      </c>
      <c r="I32" s="9"/>
      <c r="K32" s="83"/>
    </row>
    <row r="33" spans="1:11" ht="15.5">
      <c r="A33" s="828" t="s">
        <v>797</v>
      </c>
      <c r="B33" s="88" t="s">
        <v>798</v>
      </c>
      <c r="C33" s="89" t="s">
        <v>39</v>
      </c>
      <c r="D33" s="829" t="s">
        <v>40</v>
      </c>
      <c r="E33" s="81"/>
      <c r="F33" s="808">
        <v>1759.22486</v>
      </c>
      <c r="G33" s="809">
        <v>1961.895409</v>
      </c>
      <c r="I33" s="9"/>
    </row>
    <row r="34" spans="1:11" ht="15.5">
      <c r="A34" s="828" t="s">
        <v>799</v>
      </c>
      <c r="B34" s="88" t="s">
        <v>800</v>
      </c>
      <c r="C34" s="89" t="s">
        <v>39</v>
      </c>
      <c r="D34" s="829" t="s">
        <v>40</v>
      </c>
      <c r="E34" s="81"/>
      <c r="F34" s="808">
        <v>6.042395</v>
      </c>
      <c r="G34" s="809">
        <v>14.300993</v>
      </c>
      <c r="I34" s="9"/>
      <c r="K34" s="83"/>
    </row>
    <row r="35" spans="1:11" ht="15.5">
      <c r="A35" s="828" t="s">
        <v>801</v>
      </c>
      <c r="B35" s="88" t="s">
        <v>802</v>
      </c>
      <c r="C35" s="89" t="s">
        <v>39</v>
      </c>
      <c r="D35" s="829" t="s">
        <v>40</v>
      </c>
      <c r="E35" s="81"/>
      <c r="F35" s="808">
        <v>73.803376</v>
      </c>
      <c r="G35" s="809">
        <v>73.853677168174798</v>
      </c>
      <c r="I35" s="9"/>
      <c r="K35" s="83"/>
    </row>
    <row r="36" spans="1:11" ht="16" thickBot="1">
      <c r="A36" s="830" t="s">
        <v>803</v>
      </c>
      <c r="B36" s="824" t="s">
        <v>804</v>
      </c>
      <c r="C36" s="831" t="s">
        <v>39</v>
      </c>
      <c r="D36" s="832" t="s">
        <v>40</v>
      </c>
      <c r="E36" s="81"/>
      <c r="F36" s="812">
        <v>26.533944999999999</v>
      </c>
      <c r="G36" s="813">
        <v>21.251384000000002</v>
      </c>
      <c r="I36" s="9"/>
      <c r="K36" s="83"/>
    </row>
    <row r="37" spans="1:11" ht="16" thickBot="1">
      <c r="E37" s="81"/>
      <c r="F37" s="342"/>
      <c r="G37" s="342"/>
    </row>
    <row r="38" spans="1:11" ht="16" thickBot="1">
      <c r="A38" s="833"/>
      <c r="B38" s="834" t="s">
        <v>805</v>
      </c>
      <c r="C38" s="819"/>
      <c r="D38" s="820"/>
      <c r="E38" s="81"/>
      <c r="F38" s="342"/>
      <c r="G38" s="342"/>
    </row>
    <row r="39" spans="1:11" ht="15.5">
      <c r="A39" s="835" t="s">
        <v>806</v>
      </c>
      <c r="B39" s="90" t="s">
        <v>807</v>
      </c>
      <c r="C39" s="89" t="s">
        <v>39</v>
      </c>
      <c r="D39" s="829" t="s">
        <v>40</v>
      </c>
      <c r="E39" s="81"/>
      <c r="F39" s="806">
        <v>214.89520203999999</v>
      </c>
      <c r="G39" s="807">
        <v>195.50306212999999</v>
      </c>
      <c r="I39" s="9"/>
    </row>
    <row r="40" spans="1:11" ht="15.5">
      <c r="A40" s="835" t="s">
        <v>808</v>
      </c>
      <c r="B40" s="90" t="s">
        <v>809</v>
      </c>
      <c r="C40" s="89" t="s">
        <v>39</v>
      </c>
      <c r="D40" s="829" t="s">
        <v>40</v>
      </c>
      <c r="E40" s="81"/>
      <c r="F40" s="808">
        <v>280.34047091999997</v>
      </c>
      <c r="G40" s="809">
        <v>297.67325799999998</v>
      </c>
      <c r="I40" s="9"/>
    </row>
    <row r="41" spans="1:11" ht="15.5">
      <c r="A41" s="835" t="s">
        <v>810</v>
      </c>
      <c r="B41" s="90" t="s">
        <v>811</v>
      </c>
      <c r="C41" s="89" t="s">
        <v>39</v>
      </c>
      <c r="D41" s="829" t="s">
        <v>40</v>
      </c>
      <c r="E41" s="81"/>
      <c r="F41" s="808">
        <v>0</v>
      </c>
      <c r="G41" s="809">
        <v>0</v>
      </c>
      <c r="I41" s="9"/>
    </row>
    <row r="42" spans="1:11" ht="15.5">
      <c r="A42" s="835" t="s">
        <v>812</v>
      </c>
      <c r="B42" s="88" t="s">
        <v>813</v>
      </c>
      <c r="C42" s="89" t="s">
        <v>39</v>
      </c>
      <c r="D42" s="829" t="s">
        <v>40</v>
      </c>
      <c r="E42" s="81"/>
      <c r="F42" s="808">
        <v>3.9512399999999999</v>
      </c>
      <c r="G42" s="809">
        <v>3.9702441999999998</v>
      </c>
      <c r="I42" s="9"/>
    </row>
    <row r="43" spans="1:11" ht="15.5">
      <c r="A43" s="835" t="s">
        <v>814</v>
      </c>
      <c r="B43" s="88" t="s">
        <v>815</v>
      </c>
      <c r="C43" s="89" t="s">
        <v>39</v>
      </c>
      <c r="D43" s="829" t="s">
        <v>40</v>
      </c>
      <c r="E43" s="81"/>
      <c r="F43" s="808">
        <v>-1.5332276199999999</v>
      </c>
      <c r="G43" s="809">
        <v>-1.50370884</v>
      </c>
      <c r="I43" s="9"/>
    </row>
    <row r="44" spans="1:11" ht="15.5">
      <c r="A44" s="835" t="s">
        <v>816</v>
      </c>
      <c r="B44" s="90" t="s">
        <v>817</v>
      </c>
      <c r="C44" s="89" t="s">
        <v>39</v>
      </c>
      <c r="D44" s="829" t="s">
        <v>40</v>
      </c>
      <c r="E44" s="81"/>
      <c r="F44" s="808">
        <v>0</v>
      </c>
      <c r="G44" s="809">
        <v>0</v>
      </c>
      <c r="I44" s="9"/>
    </row>
    <row r="45" spans="1:11" ht="16" thickBot="1">
      <c r="A45" s="836" t="s">
        <v>818</v>
      </c>
      <c r="B45" s="837" t="s">
        <v>819</v>
      </c>
      <c r="C45" s="831" t="s">
        <v>39</v>
      </c>
      <c r="D45" s="832" t="s">
        <v>54</v>
      </c>
      <c r="E45" s="81"/>
      <c r="F45" s="814">
        <f>SUM(F39:F44)</f>
        <v>497.65368533999998</v>
      </c>
      <c r="G45" s="815">
        <f>SUM(G39:G44)</f>
        <v>495.64285548999999</v>
      </c>
      <c r="I45" s="9"/>
    </row>
    <row r="46" spans="1:11" ht="16" thickBot="1">
      <c r="B46" s="84"/>
      <c r="E46" s="81"/>
      <c r="F46" s="83"/>
      <c r="G46" s="83"/>
    </row>
    <row r="47" spans="1:11" ht="16" thickBot="1">
      <c r="A47" s="838"/>
      <c r="B47" s="839" t="s">
        <v>820</v>
      </c>
      <c r="C47" s="819"/>
      <c r="D47" s="820"/>
      <c r="E47" s="81"/>
      <c r="F47" s="83"/>
      <c r="G47" s="83"/>
    </row>
    <row r="48" spans="1:11" ht="15.5">
      <c r="A48" s="828" t="s">
        <v>821</v>
      </c>
      <c r="B48" s="91" t="s">
        <v>822</v>
      </c>
      <c r="C48" s="89" t="s">
        <v>39</v>
      </c>
      <c r="D48" s="822" t="s">
        <v>40</v>
      </c>
      <c r="E48" s="81"/>
      <c r="F48" s="806">
        <v>49.867555969999998</v>
      </c>
      <c r="G48" s="807">
        <v>34.83895253</v>
      </c>
      <c r="I48" s="9"/>
    </row>
    <row r="49" spans="1:9" ht="15.5">
      <c r="A49" s="828" t="s">
        <v>823</v>
      </c>
      <c r="B49" s="91" t="s">
        <v>824</v>
      </c>
      <c r="C49" s="89" t="s">
        <v>39</v>
      </c>
      <c r="D49" s="822" t="s">
        <v>40</v>
      </c>
      <c r="E49" s="81"/>
      <c r="F49" s="808">
        <v>0</v>
      </c>
      <c r="G49" s="809">
        <v>0</v>
      </c>
      <c r="I49" s="9"/>
    </row>
    <row r="50" spans="1:9" ht="15.5">
      <c r="A50" s="828" t="s">
        <v>825</v>
      </c>
      <c r="B50" s="91" t="s">
        <v>826</v>
      </c>
      <c r="C50" s="89" t="s">
        <v>39</v>
      </c>
      <c r="D50" s="822" t="s">
        <v>40</v>
      </c>
      <c r="E50" s="81"/>
      <c r="F50" s="808">
        <v>141.61058800000001</v>
      </c>
      <c r="G50" s="809">
        <v>135.74742699999999</v>
      </c>
      <c r="I50" s="9"/>
    </row>
    <row r="51" spans="1:9" ht="15.5">
      <c r="A51" s="828" t="s">
        <v>827</v>
      </c>
      <c r="B51" s="91" t="s">
        <v>828</v>
      </c>
      <c r="C51" s="89" t="s">
        <v>39</v>
      </c>
      <c r="D51" s="822" t="s">
        <v>40</v>
      </c>
      <c r="E51" s="81"/>
      <c r="F51" s="808">
        <v>217.89165299999999</v>
      </c>
      <c r="G51" s="809">
        <v>228.72289291000001</v>
      </c>
      <c r="I51" s="9"/>
    </row>
    <row r="52" spans="1:9" ht="15.5">
      <c r="A52" s="828" t="s">
        <v>829</v>
      </c>
      <c r="B52" s="91" t="s">
        <v>830</v>
      </c>
      <c r="C52" s="89" t="s">
        <v>39</v>
      </c>
      <c r="D52" s="822" t="s">
        <v>40</v>
      </c>
      <c r="E52" s="81"/>
      <c r="F52" s="808">
        <v>130.22551000000001</v>
      </c>
      <c r="G52" s="809">
        <v>139.77166535999999</v>
      </c>
      <c r="I52" s="9"/>
    </row>
    <row r="53" spans="1:9" ht="15.5">
      <c r="A53" s="828" t="s">
        <v>831</v>
      </c>
      <c r="B53" s="92" t="s">
        <v>832</v>
      </c>
      <c r="C53" s="89" t="s">
        <v>39</v>
      </c>
      <c r="D53" s="822" t="s">
        <v>40</v>
      </c>
      <c r="E53" s="81"/>
      <c r="F53" s="808">
        <v>0.30638199999999999</v>
      </c>
      <c r="G53" s="809">
        <v>0.18127185000000001</v>
      </c>
      <c r="I53" s="9"/>
    </row>
    <row r="54" spans="1:9" ht="15.5">
      <c r="A54" s="828" t="s">
        <v>833</v>
      </c>
      <c r="B54" s="90" t="s">
        <v>834</v>
      </c>
      <c r="C54" s="89" t="s">
        <v>39</v>
      </c>
      <c r="D54" s="822" t="s">
        <v>40</v>
      </c>
      <c r="E54" s="81"/>
      <c r="F54" s="808">
        <v>-46.997888000000003</v>
      </c>
      <c r="G54" s="809">
        <v>-29.676467010001009</v>
      </c>
      <c r="I54" s="9"/>
    </row>
    <row r="55" spans="1:9" ht="16" thickBot="1">
      <c r="A55" s="830" t="s">
        <v>835</v>
      </c>
      <c r="B55" s="837" t="s">
        <v>836</v>
      </c>
      <c r="C55" s="831" t="s">
        <v>39</v>
      </c>
      <c r="D55" s="826" t="s">
        <v>54</v>
      </c>
      <c r="E55" s="81"/>
      <c r="F55" s="814">
        <f>SUM(F48:F54)</f>
        <v>492.90380097000002</v>
      </c>
      <c r="G55" s="815">
        <f>SUM(G48:G54)</f>
        <v>509.5857426399989</v>
      </c>
      <c r="I55" s="9"/>
    </row>
    <row r="56" spans="1:9" ht="16" thickBot="1">
      <c r="A56" s="93"/>
      <c r="E56" s="81"/>
      <c r="F56" s="83"/>
      <c r="G56" s="83"/>
    </row>
    <row r="57" spans="1:9" ht="16" thickBot="1">
      <c r="A57" s="833"/>
      <c r="B57" s="834" t="s">
        <v>837</v>
      </c>
      <c r="C57" s="819"/>
      <c r="D57" s="820"/>
      <c r="E57" s="81"/>
      <c r="F57" s="83"/>
      <c r="G57" s="83"/>
    </row>
    <row r="58" spans="1:9" ht="15.5">
      <c r="A58" s="840" t="s">
        <v>838</v>
      </c>
      <c r="B58" s="90" t="s">
        <v>788</v>
      </c>
      <c r="C58" s="94" t="s">
        <v>39</v>
      </c>
      <c r="D58" s="822" t="s">
        <v>54</v>
      </c>
      <c r="E58" s="81"/>
      <c r="F58" s="816">
        <f>+F27*-1</f>
        <v>0</v>
      </c>
      <c r="G58" s="817">
        <f>+G27*-1</f>
        <v>0</v>
      </c>
      <c r="I58" s="9"/>
    </row>
    <row r="59" spans="1:9" ht="15.5">
      <c r="A59" s="840" t="s">
        <v>839</v>
      </c>
      <c r="B59" s="90" t="s">
        <v>840</v>
      </c>
      <c r="C59" s="94" t="s">
        <v>39</v>
      </c>
      <c r="D59" s="822" t="s">
        <v>40</v>
      </c>
      <c r="E59" s="81"/>
      <c r="F59" s="808">
        <v>2.0844939999999998</v>
      </c>
      <c r="G59" s="809">
        <v>1.4810000000000001</v>
      </c>
      <c r="I59" s="9"/>
    </row>
    <row r="60" spans="1:9" ht="16" thickBot="1">
      <c r="A60" s="841" t="s">
        <v>841</v>
      </c>
      <c r="B60" s="842" t="s">
        <v>842</v>
      </c>
      <c r="C60" s="843" t="s">
        <v>39</v>
      </c>
      <c r="D60" s="826" t="s">
        <v>54</v>
      </c>
      <c r="E60" s="81"/>
      <c r="F60" s="814">
        <f>SUM(F58:F59)</f>
        <v>2.0844939999999998</v>
      </c>
      <c r="G60" s="815">
        <f>SUM(G58:G59)</f>
        <v>1.4810000000000001</v>
      </c>
      <c r="I60" s="9"/>
    </row>
    <row r="61" spans="1:9" ht="16" thickBot="1">
      <c r="A61" s="93"/>
      <c r="E61" s="81"/>
      <c r="F61" s="83"/>
      <c r="G61" s="83"/>
    </row>
    <row r="62" spans="1:9" ht="16" thickBot="1">
      <c r="A62" s="833"/>
      <c r="B62" s="834" t="s">
        <v>83</v>
      </c>
      <c r="C62" s="819"/>
      <c r="D62" s="820"/>
      <c r="E62" s="81"/>
      <c r="F62" s="83"/>
      <c r="G62" s="83"/>
    </row>
    <row r="63" spans="1:9" ht="15.5">
      <c r="A63" s="835" t="s">
        <v>843</v>
      </c>
      <c r="B63" s="95" t="s">
        <v>844</v>
      </c>
      <c r="C63" s="94" t="s">
        <v>39</v>
      </c>
      <c r="D63" s="822" t="s">
        <v>54</v>
      </c>
      <c r="E63" s="81"/>
      <c r="F63" s="816">
        <f>+F45+F60-F55</f>
        <v>6.8343783699999676</v>
      </c>
      <c r="G63" s="817">
        <f>+G45+G60-G55</f>
        <v>-12.461887149998915</v>
      </c>
      <c r="I63" s="9"/>
    </row>
    <row r="64" spans="1:9" ht="15.5">
      <c r="A64" s="835" t="s">
        <v>845</v>
      </c>
      <c r="B64" s="95" t="s">
        <v>846</v>
      </c>
      <c r="C64" s="94" t="s">
        <v>39</v>
      </c>
      <c r="D64" s="822" t="s">
        <v>40</v>
      </c>
      <c r="E64" s="81"/>
      <c r="F64" s="808">
        <v>0</v>
      </c>
      <c r="G64" s="809">
        <v>0</v>
      </c>
      <c r="I64" s="9"/>
    </row>
    <row r="65" spans="1:9" ht="15.5">
      <c r="A65" s="835" t="s">
        <v>847</v>
      </c>
      <c r="B65" s="95" t="s">
        <v>848</v>
      </c>
      <c r="C65" s="94" t="s">
        <v>39</v>
      </c>
      <c r="D65" s="822" t="s">
        <v>40</v>
      </c>
      <c r="E65" s="81"/>
      <c r="F65" s="808">
        <v>2.0797690000000002</v>
      </c>
      <c r="G65" s="809">
        <v>0</v>
      </c>
      <c r="I65" s="9"/>
    </row>
    <row r="66" spans="1:9" ht="15.5">
      <c r="A66" s="835" t="s">
        <v>849</v>
      </c>
      <c r="B66" s="95" t="s">
        <v>850</v>
      </c>
      <c r="C66" s="94" t="s">
        <v>39</v>
      </c>
      <c r="D66" s="822" t="s">
        <v>40</v>
      </c>
      <c r="E66" s="81"/>
      <c r="F66" s="808">
        <v>0.39515611</v>
      </c>
      <c r="G66" s="809">
        <v>0</v>
      </c>
      <c r="I66" s="9"/>
    </row>
    <row r="67" spans="1:9" ht="15.5">
      <c r="A67" s="835" t="s">
        <v>851</v>
      </c>
      <c r="B67" s="95" t="s">
        <v>852</v>
      </c>
      <c r="C67" s="94" t="s">
        <v>39</v>
      </c>
      <c r="D67" s="822" t="s">
        <v>40</v>
      </c>
      <c r="E67" s="81"/>
      <c r="F67" s="808">
        <v>0</v>
      </c>
      <c r="G67" s="809">
        <v>0</v>
      </c>
      <c r="I67" s="9"/>
    </row>
    <row r="68" spans="1:9" ht="16" thickBot="1">
      <c r="A68" s="836" t="s">
        <v>853</v>
      </c>
      <c r="B68" s="842" t="s">
        <v>854</v>
      </c>
      <c r="C68" s="843" t="s">
        <v>39</v>
      </c>
      <c r="D68" s="826" t="s">
        <v>54</v>
      </c>
      <c r="E68" s="81"/>
      <c r="F68" s="814">
        <f>+F66+F67</f>
        <v>0.39515611</v>
      </c>
      <c r="G68" s="815">
        <f>+G66+G67</f>
        <v>0</v>
      </c>
      <c r="I68" s="9"/>
    </row>
    <row r="69" spans="1:9" ht="16" thickBot="1">
      <c r="B69" s="84"/>
      <c r="E69" s="81"/>
    </row>
    <row r="70" spans="1:9">
      <c r="A70" s="1128"/>
      <c r="B70" s="1129"/>
      <c r="C70" s="1129"/>
      <c r="D70" s="1129"/>
      <c r="E70" s="1129"/>
      <c r="F70" s="1130"/>
    </row>
    <row r="71" spans="1:9">
      <c r="A71" s="1131" t="s">
        <v>91</v>
      </c>
      <c r="B71" s="390"/>
      <c r="C71" s="391"/>
      <c r="F71" s="1132"/>
    </row>
    <row r="72" spans="1:9">
      <c r="A72" s="1133"/>
      <c r="B72" s="390"/>
      <c r="C72" s="390"/>
      <c r="F72" s="1132"/>
    </row>
    <row r="73" spans="1:9">
      <c r="A73" s="1131" t="s">
        <v>92</v>
      </c>
      <c r="B73" s="390"/>
      <c r="C73" s="391"/>
      <c r="F73" s="1132"/>
    </row>
    <row r="74" spans="1:9">
      <c r="A74" s="1133"/>
      <c r="B74" s="390"/>
      <c r="C74" s="390"/>
      <c r="F74" s="1132"/>
    </row>
    <row r="75" spans="1:9">
      <c r="A75" s="1131" t="s">
        <v>93</v>
      </c>
      <c r="B75" s="390"/>
      <c r="C75" s="391" t="s">
        <v>94</v>
      </c>
      <c r="F75" s="1132"/>
    </row>
    <row r="76" spans="1:9" ht="13" thickBot="1">
      <c r="A76" s="1134"/>
      <c r="B76" s="1135"/>
      <c r="C76" s="1135"/>
      <c r="D76" s="1135"/>
      <c r="E76" s="1135"/>
      <c r="F76" s="1136"/>
    </row>
    <row r="77" spans="1:9" ht="13">
      <c r="B77" s="101"/>
    </row>
  </sheetData>
  <phoneticPr fontId="0" type="noConversion"/>
  <pageMargins left="0.74803149606299213" right="0.74803149606299213" top="0.77" bottom="0.8" header="0.51181102362204722" footer="0.51181102362204722"/>
  <pageSetup paperSize="9" scale="62" orientation="portrait" r:id="rId1"/>
  <headerFooter alignWithMargins="0">
    <oddFooter>&amp;L&amp;1#&amp;"Arial"&amp;11&amp;K000000SW Internal Commercial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50"/>
  <sheetViews>
    <sheetView zoomScaleNormal="100" workbookViewId="0">
      <selection sqref="A1:XFD1048576"/>
    </sheetView>
  </sheetViews>
  <sheetFormatPr defaultColWidth="8.81640625" defaultRowHeight="12.5"/>
  <cols>
    <col min="1" max="1" width="8.81640625" style="65" customWidth="1"/>
    <col min="2" max="2" width="55.453125" style="9" customWidth="1"/>
    <col min="3" max="3" width="7.81640625" style="9" customWidth="1"/>
    <col min="4" max="5" width="8.1796875" style="9" customWidth="1"/>
    <col min="6" max="6" width="10.453125" style="9" customWidth="1"/>
    <col min="7" max="7" width="15.1796875" style="9" customWidth="1"/>
    <col min="8" max="8" width="10.81640625" style="9" customWidth="1"/>
    <col min="9" max="9" width="17" style="9" customWidth="1"/>
    <col min="10" max="10" width="16" style="9" customWidth="1"/>
    <col min="11" max="11" width="17.7265625" style="9" customWidth="1"/>
    <col min="12" max="12" width="12.7265625" style="9" customWidth="1"/>
    <col min="13" max="14" width="13.453125" style="9" customWidth="1"/>
    <col min="15" max="15" width="8.81640625" style="9" customWidth="1"/>
    <col min="16" max="16384" width="8.81640625" style="9"/>
  </cols>
  <sheetData>
    <row r="1" spans="1:19" ht="14">
      <c r="A1" s="63" t="s">
        <v>615</v>
      </c>
    </row>
    <row r="2" spans="1:19" ht="15.5">
      <c r="A2" s="64" t="s">
        <v>29</v>
      </c>
    </row>
    <row r="3" spans="1:19" ht="15.5">
      <c r="A3" s="64" t="s">
        <v>855</v>
      </c>
    </row>
    <row r="4" spans="1:19" ht="15.5">
      <c r="A4" s="64" t="s">
        <v>856</v>
      </c>
    </row>
    <row r="5" spans="1:19" ht="16" thickBot="1">
      <c r="A5" s="64"/>
    </row>
    <row r="6" spans="1:19" ht="16" thickBot="1">
      <c r="B6" s="66"/>
      <c r="C6" s="66"/>
      <c r="D6" s="66"/>
      <c r="F6" s="1313" t="s">
        <v>574</v>
      </c>
      <c r="G6" s="1314"/>
      <c r="H6" s="1314"/>
      <c r="I6" s="1314"/>
      <c r="J6" s="1314"/>
      <c r="K6" s="1314"/>
      <c r="L6" s="1314"/>
      <c r="M6" s="1314"/>
      <c r="N6" s="1315"/>
    </row>
    <row r="7" spans="1:19" ht="26.5" thickBot="1">
      <c r="A7" s="869" t="s">
        <v>31</v>
      </c>
      <c r="B7" s="870" t="s">
        <v>32</v>
      </c>
      <c r="C7" s="871" t="s">
        <v>33</v>
      </c>
      <c r="D7" s="872" t="s">
        <v>165</v>
      </c>
      <c r="F7" s="864" t="s">
        <v>36</v>
      </c>
      <c r="G7" s="866" t="s">
        <v>857</v>
      </c>
      <c r="H7" s="865" t="s">
        <v>858</v>
      </c>
      <c r="I7" s="866" t="s">
        <v>859</v>
      </c>
      <c r="J7" s="866" t="s">
        <v>860</v>
      </c>
      <c r="K7" s="866" t="s">
        <v>861</v>
      </c>
      <c r="L7" s="866" t="s">
        <v>862</v>
      </c>
      <c r="M7" s="867" t="s">
        <v>860</v>
      </c>
      <c r="N7" s="868" t="s">
        <v>863</v>
      </c>
    </row>
    <row r="8" spans="1:19" ht="13" thickBot="1">
      <c r="A8" s="9"/>
    </row>
    <row r="9" spans="1:19">
      <c r="A9" s="690" t="s">
        <v>864</v>
      </c>
      <c r="B9" s="691" t="s">
        <v>167</v>
      </c>
      <c r="C9" s="692" t="s">
        <v>39</v>
      </c>
      <c r="D9" s="468" t="s">
        <v>47</v>
      </c>
      <c r="F9" s="423">
        <f>'M4'!G10</f>
        <v>1364.904</v>
      </c>
      <c r="G9" s="416"/>
      <c r="H9" s="416">
        <v>657.39800000000002</v>
      </c>
      <c r="I9" s="416"/>
      <c r="J9" s="416">
        <v>-202.84899999999999</v>
      </c>
      <c r="K9" s="858">
        <f>SUM(F9:J9)</f>
        <v>1819.4530000000002</v>
      </c>
      <c r="L9" s="416">
        <v>34.686</v>
      </c>
      <c r="M9" s="416">
        <v>-17.693999999999999</v>
      </c>
      <c r="N9" s="417">
        <f>SUM(K9:M9)</f>
        <v>1836.4450000000002</v>
      </c>
    </row>
    <row r="10" spans="1:19">
      <c r="A10" s="401" t="s">
        <v>865</v>
      </c>
      <c r="B10" s="5" t="s">
        <v>866</v>
      </c>
      <c r="C10" s="60" t="s">
        <v>39</v>
      </c>
      <c r="D10" s="410" t="s">
        <v>47</v>
      </c>
      <c r="F10" s="424">
        <f>'M4'!G11</f>
        <v>-416.03800000000001</v>
      </c>
      <c r="G10" s="202">
        <v>-16.958103940000001</v>
      </c>
      <c r="H10" s="202">
        <v>-648.88</v>
      </c>
      <c r="I10" s="202"/>
      <c r="J10" s="199">
        <v>202.84899999999999</v>
      </c>
      <c r="K10" s="67">
        <f>SUM(F10:J10)</f>
        <v>-879.02710394000019</v>
      </c>
      <c r="L10" s="199">
        <v>-25.837</v>
      </c>
      <c r="M10" s="199">
        <v>15.836</v>
      </c>
      <c r="N10" s="419">
        <f t="shared" ref="N10:N15" si="0">SUM(K10:M10)</f>
        <v>-889.02810394000016</v>
      </c>
    </row>
    <row r="11" spans="1:19">
      <c r="A11" s="401" t="s">
        <v>867</v>
      </c>
      <c r="B11" s="5" t="s">
        <v>868</v>
      </c>
      <c r="C11" s="60" t="s">
        <v>39</v>
      </c>
      <c r="D11" s="410" t="s">
        <v>47</v>
      </c>
      <c r="F11" s="424">
        <f>'M4'!G12</f>
        <v>-177.44327850000005</v>
      </c>
      <c r="G11" s="199">
        <v>38.637999999999998</v>
      </c>
      <c r="H11" s="199"/>
      <c r="I11" s="199"/>
      <c r="J11" s="199"/>
      <c r="K11" s="67">
        <f t="shared" ref="K11:K19" si="1">SUM(F11:J11)</f>
        <v>-138.80527850000004</v>
      </c>
      <c r="L11" s="199"/>
      <c r="M11" s="199"/>
      <c r="N11" s="419">
        <f t="shared" si="0"/>
        <v>-138.80527850000004</v>
      </c>
    </row>
    <row r="12" spans="1:19" s="361" customFormat="1">
      <c r="A12" s="861" t="s">
        <v>869</v>
      </c>
      <c r="B12" s="854" t="str">
        <f>'M4'!B13</f>
        <v>Responsive and planned repairs</v>
      </c>
      <c r="C12" s="855" t="s">
        <v>39</v>
      </c>
      <c r="D12" s="862" t="s">
        <v>47</v>
      </c>
      <c r="E12" s="9"/>
      <c r="F12" s="859">
        <f>'M4'!G13</f>
        <v>-230.47899999999998</v>
      </c>
      <c r="G12" s="857"/>
      <c r="H12" s="857"/>
      <c r="I12" s="857"/>
      <c r="J12" s="857"/>
      <c r="K12" s="856">
        <f>SUM(F12:J12)</f>
        <v>-230.47899999999998</v>
      </c>
      <c r="L12" s="857"/>
      <c r="M12" s="857"/>
      <c r="N12" s="860">
        <f>SUM(K12:M12)</f>
        <v>-230.47899999999998</v>
      </c>
      <c r="P12" s="9"/>
    </row>
    <row r="13" spans="1:19" s="361" customFormat="1">
      <c r="A13" s="861" t="s">
        <v>870</v>
      </c>
      <c r="B13" s="854" t="str">
        <f>'M4'!B14</f>
        <v>Current cost depreciation charge</v>
      </c>
      <c r="C13" s="855" t="s">
        <v>39</v>
      </c>
      <c r="D13" s="862" t="s">
        <v>47</v>
      </c>
      <c r="E13" s="9"/>
      <c r="F13" s="859">
        <f>'M4'!G14</f>
        <v>-673.17276268363844</v>
      </c>
      <c r="G13" s="857">
        <v>358.29599999999999</v>
      </c>
      <c r="H13" s="857">
        <v>-4.9556550000000001</v>
      </c>
      <c r="I13" s="857"/>
      <c r="J13" s="857"/>
      <c r="K13" s="856">
        <f t="shared" si="1"/>
        <v>-319.83241768363843</v>
      </c>
      <c r="L13" s="857">
        <v>-4.0359999999999996</v>
      </c>
      <c r="M13" s="857">
        <v>1.1100000000000001</v>
      </c>
      <c r="N13" s="860">
        <f t="shared" si="0"/>
        <v>-322.75841768363841</v>
      </c>
      <c r="P13" s="9"/>
    </row>
    <row r="14" spans="1:19" s="361" customFormat="1">
      <c r="A14" s="861" t="s">
        <v>871</v>
      </c>
      <c r="B14" s="854" t="str">
        <f>'M4'!B15</f>
        <v>Amortisation of deferred income</v>
      </c>
      <c r="C14" s="855" t="s">
        <v>39</v>
      </c>
      <c r="D14" s="862" t="s">
        <v>47</v>
      </c>
      <c r="E14" s="9"/>
      <c r="F14" s="859">
        <f>+'M4'!G15</f>
        <v>1.50370884</v>
      </c>
      <c r="G14" s="857"/>
      <c r="H14" s="857"/>
      <c r="I14" s="857"/>
      <c r="J14" s="857"/>
      <c r="K14" s="856">
        <f t="shared" si="1"/>
        <v>1.50370884</v>
      </c>
      <c r="L14" s="857">
        <v>0.32586504999999999</v>
      </c>
      <c r="M14" s="857"/>
      <c r="N14" s="860">
        <f t="shared" si="0"/>
        <v>1.82957389</v>
      </c>
      <c r="S14" s="9"/>
    </row>
    <row r="15" spans="1:19" s="361" customFormat="1">
      <c r="A15" s="861" t="s">
        <v>872</v>
      </c>
      <c r="B15" s="854" t="str">
        <f>'M4'!B16</f>
        <v>Operating income</v>
      </c>
      <c r="C15" s="855" t="s">
        <v>39</v>
      </c>
      <c r="D15" s="862" t="s">
        <v>47</v>
      </c>
      <c r="E15" s="9"/>
      <c r="F15" s="859">
        <f>'M4'!G16</f>
        <v>0</v>
      </c>
      <c r="G15" s="857"/>
      <c r="H15" s="857"/>
      <c r="I15" s="857"/>
      <c r="J15" s="857"/>
      <c r="K15" s="856">
        <f t="shared" si="1"/>
        <v>0</v>
      </c>
      <c r="L15" s="857"/>
      <c r="M15" s="857"/>
      <c r="N15" s="860">
        <f t="shared" si="0"/>
        <v>0</v>
      </c>
      <c r="P15" s="9"/>
    </row>
    <row r="16" spans="1:19">
      <c r="A16" s="861" t="s">
        <v>873</v>
      </c>
      <c r="B16" s="5" t="str">
        <f>'M4'!B17</f>
        <v>Operating profit</v>
      </c>
      <c r="C16" s="60" t="s">
        <v>39</v>
      </c>
      <c r="D16" s="410" t="s">
        <v>54</v>
      </c>
      <c r="F16" s="424">
        <f>'M4'!G17</f>
        <v>-130.7253323436384</v>
      </c>
      <c r="G16" s="67">
        <f t="shared" ref="G16:N16" si="2">SUM(G9:G15)</f>
        <v>379.97589605999997</v>
      </c>
      <c r="H16" s="67">
        <f t="shared" si="2"/>
        <v>3.562345000000029</v>
      </c>
      <c r="I16" s="67">
        <f t="shared" si="2"/>
        <v>0</v>
      </c>
      <c r="J16" s="67">
        <f t="shared" si="2"/>
        <v>0</v>
      </c>
      <c r="K16" s="67">
        <f t="shared" si="2"/>
        <v>252.81290871636156</v>
      </c>
      <c r="L16" s="67">
        <f t="shared" si="2"/>
        <v>5.1388650500000006</v>
      </c>
      <c r="M16" s="67">
        <f t="shared" si="2"/>
        <v>-0.74799999999999867</v>
      </c>
      <c r="N16" s="419">
        <f t="shared" si="2"/>
        <v>257.20377376636156</v>
      </c>
    </row>
    <row r="17" spans="1:14">
      <c r="A17" s="861" t="s">
        <v>874</v>
      </c>
      <c r="B17" s="5" t="str">
        <f>'M4'!B18</f>
        <v>Profit or loss on disposal of fixed assets</v>
      </c>
      <c r="C17" s="60" t="s">
        <v>39</v>
      </c>
      <c r="D17" s="862" t="s">
        <v>47</v>
      </c>
      <c r="F17" s="424">
        <f>'M4'!G18</f>
        <v>0.41893816000004103</v>
      </c>
      <c r="G17" s="199">
        <v>-2.7559999999999998</v>
      </c>
      <c r="H17" s="199"/>
      <c r="I17" s="199"/>
      <c r="J17" s="199"/>
      <c r="K17" s="67">
        <f t="shared" si="1"/>
        <v>-2.3370618399999588</v>
      </c>
      <c r="L17" s="199">
        <v>2.4891020499999934</v>
      </c>
      <c r="M17" s="199">
        <v>-8.3369999999999997</v>
      </c>
      <c r="N17" s="419">
        <f>SUM(K17:M17)</f>
        <v>-8.1849597899999651</v>
      </c>
    </row>
    <row r="18" spans="1:14">
      <c r="A18" s="861" t="s">
        <v>875</v>
      </c>
      <c r="B18" s="5" t="str">
        <f>'M4'!B19</f>
        <v>Other income</v>
      </c>
      <c r="C18" s="60" t="s">
        <v>39</v>
      </c>
      <c r="D18" s="862" t="s">
        <v>47</v>
      </c>
      <c r="F18" s="424">
        <f>'M4'!G19</f>
        <v>0</v>
      </c>
      <c r="G18" s="199"/>
      <c r="H18" s="199"/>
      <c r="I18" s="199"/>
      <c r="J18" s="199"/>
      <c r="K18" s="67">
        <f t="shared" si="1"/>
        <v>0</v>
      </c>
      <c r="L18" s="199"/>
      <c r="M18" s="199"/>
      <c r="N18" s="419">
        <f>SUM(K18:M18)</f>
        <v>0</v>
      </c>
    </row>
    <row r="19" spans="1:14">
      <c r="A19" s="861" t="s">
        <v>876</v>
      </c>
      <c r="B19" s="5" t="str">
        <f>'M4'!B20</f>
        <v xml:space="preserve">Net interest receivable less payable </v>
      </c>
      <c r="C19" s="60" t="s">
        <v>39</v>
      </c>
      <c r="D19" s="862" t="s">
        <v>47</v>
      </c>
      <c r="F19" s="424">
        <f>'M4'!G20</f>
        <v>-135.74742693000002</v>
      </c>
      <c r="G19" s="199">
        <v>-12.702</v>
      </c>
      <c r="H19" s="199">
        <v>1.5472649999999999</v>
      </c>
      <c r="I19" s="199"/>
      <c r="J19" s="199"/>
      <c r="K19" s="67">
        <f t="shared" si="1"/>
        <v>-146.90216193000001</v>
      </c>
      <c r="L19" s="199">
        <v>-1.9590000000000001</v>
      </c>
      <c r="M19" s="199">
        <v>1.113</v>
      </c>
      <c r="N19" s="419">
        <f>SUM(K19:M19)</f>
        <v>-147.74816193000001</v>
      </c>
    </row>
    <row r="20" spans="1:14">
      <c r="A20" s="861" t="s">
        <v>877</v>
      </c>
      <c r="B20" s="5" t="str">
        <f>'M4'!B21</f>
        <v xml:space="preserve">Profit before taxation </v>
      </c>
      <c r="C20" s="60" t="s">
        <v>39</v>
      </c>
      <c r="D20" s="410" t="s">
        <v>54</v>
      </c>
      <c r="F20" s="424">
        <f t="shared" ref="F20:N20" si="3">SUM(F16:F19)</f>
        <v>-266.05382111363838</v>
      </c>
      <c r="G20" s="67">
        <f>SUM(G16:G19)</f>
        <v>364.51789606</v>
      </c>
      <c r="H20" s="67">
        <f t="shared" si="3"/>
        <v>5.1096100000000284</v>
      </c>
      <c r="I20" s="67">
        <f>SUM(I16:I19)</f>
        <v>0</v>
      </c>
      <c r="J20" s="67">
        <f t="shared" si="3"/>
        <v>0</v>
      </c>
      <c r="K20" s="67">
        <f t="shared" si="3"/>
        <v>103.5736849463616</v>
      </c>
      <c r="L20" s="67">
        <f t="shared" si="3"/>
        <v>5.6689670999999944</v>
      </c>
      <c r="M20" s="67">
        <f t="shared" si="3"/>
        <v>-7.9719999999999995</v>
      </c>
      <c r="N20" s="419">
        <f t="shared" si="3"/>
        <v>101.27065204636159</v>
      </c>
    </row>
    <row r="21" spans="1:14">
      <c r="A21" s="861" t="s">
        <v>878</v>
      </c>
      <c r="B21" s="5" t="str">
        <f>'M4'!B22</f>
        <v>Taxation - current</v>
      </c>
      <c r="C21" s="60" t="s">
        <v>39</v>
      </c>
      <c r="D21" s="862" t="s">
        <v>47</v>
      </c>
      <c r="F21" s="424">
        <f>'M4'!G22</f>
        <v>4.5821930000000002</v>
      </c>
      <c r="G21" s="199"/>
      <c r="H21" s="199">
        <v>2.0321690000000001</v>
      </c>
      <c r="I21" s="199"/>
      <c r="J21" s="199"/>
      <c r="K21" s="67">
        <f t="shared" ref="K21:K26" si="4">SUM(F21:J21)</f>
        <v>6.6143619999999999</v>
      </c>
      <c r="L21" s="199">
        <v>-4.6572547999999996</v>
      </c>
      <c r="M21" s="199"/>
      <c r="N21" s="419">
        <f>SUM(K21:M21)</f>
        <v>1.9571072000000003</v>
      </c>
    </row>
    <row r="22" spans="1:14">
      <c r="A22" s="861" t="s">
        <v>879</v>
      </c>
      <c r="B22" s="5" t="str">
        <f>'M4'!B23</f>
        <v>Taxation - deferred</v>
      </c>
      <c r="C22" s="60" t="s">
        <v>39</v>
      </c>
      <c r="D22" s="862" t="s">
        <v>47</v>
      </c>
      <c r="F22" s="424">
        <f>'M4'!G23</f>
        <v>-31.356434</v>
      </c>
      <c r="G22" s="199"/>
      <c r="H22" s="199">
        <v>-1.839909</v>
      </c>
      <c r="I22" s="199"/>
      <c r="J22" s="199"/>
      <c r="K22" s="67">
        <f t="shared" si="4"/>
        <v>-33.196342999999999</v>
      </c>
      <c r="L22" s="199">
        <v>4.3354743529000004</v>
      </c>
      <c r="M22" s="199">
        <v>-2.1305399999999999</v>
      </c>
      <c r="N22" s="419">
        <f>SUM(K22:M22)</f>
        <v>-30.991408647099998</v>
      </c>
    </row>
    <row r="23" spans="1:14">
      <c r="A23" s="861" t="s">
        <v>880</v>
      </c>
      <c r="B23" s="5" t="str">
        <f>'M4'!B24</f>
        <v>Profit on ordinary activities</v>
      </c>
      <c r="C23" s="60" t="s">
        <v>39</v>
      </c>
      <c r="D23" s="410" t="s">
        <v>54</v>
      </c>
      <c r="F23" s="424">
        <f>'M4'!G24</f>
        <v>-292.82806211363834</v>
      </c>
      <c r="G23" s="67">
        <f>SUM(G20:G22)</f>
        <v>364.51789606</v>
      </c>
      <c r="H23" s="67">
        <f t="shared" ref="H23:N23" si="5">SUM(H20:H22)</f>
        <v>5.3018700000000276</v>
      </c>
      <c r="I23" s="67">
        <f>SUM(I20:I22)</f>
        <v>0</v>
      </c>
      <c r="J23" s="67">
        <f t="shared" si="5"/>
        <v>0</v>
      </c>
      <c r="K23" s="67">
        <f t="shared" si="5"/>
        <v>76.991703946361596</v>
      </c>
      <c r="L23" s="67">
        <f>SUM(L20:L22)</f>
        <v>5.3471866528999952</v>
      </c>
      <c r="M23" s="67">
        <f t="shared" si="5"/>
        <v>-10.102539999999999</v>
      </c>
      <c r="N23" s="419">
        <f t="shared" si="5"/>
        <v>72.236350599261584</v>
      </c>
    </row>
    <row r="24" spans="1:14">
      <c r="A24" s="861" t="s">
        <v>881</v>
      </c>
      <c r="B24" s="5" t="str">
        <f>'M4'!B25</f>
        <v>Extraordinary items, net of taxation</v>
      </c>
      <c r="C24" s="60" t="s">
        <v>39</v>
      </c>
      <c r="D24" s="862" t="s">
        <v>47</v>
      </c>
      <c r="F24" s="424">
        <f>'M4'!G25</f>
        <v>0</v>
      </c>
      <c r="G24" s="199"/>
      <c r="H24" s="199"/>
      <c r="I24" s="199"/>
      <c r="J24" s="199"/>
      <c r="K24" s="67">
        <f t="shared" si="4"/>
        <v>0</v>
      </c>
      <c r="L24" s="199"/>
      <c r="M24" s="199"/>
      <c r="N24" s="419">
        <f>SUM(K24:M24)</f>
        <v>0</v>
      </c>
    </row>
    <row r="25" spans="1:14">
      <c r="A25" s="861" t="s">
        <v>882</v>
      </c>
      <c r="B25" s="5" t="str">
        <f>'M4'!B26</f>
        <v>Profit for the year</v>
      </c>
      <c r="C25" s="60" t="s">
        <v>39</v>
      </c>
      <c r="D25" s="410" t="s">
        <v>54</v>
      </c>
      <c r="F25" s="424">
        <f>'M4'!G26</f>
        <v>-292.82806211363834</v>
      </c>
      <c r="G25" s="67">
        <f>+G23+G24</f>
        <v>364.51789606</v>
      </c>
      <c r="H25" s="67">
        <f t="shared" ref="H25:N25" si="6">+H23+H24</f>
        <v>5.3018700000000276</v>
      </c>
      <c r="I25" s="67">
        <f>+I23+I24</f>
        <v>0</v>
      </c>
      <c r="J25" s="67">
        <f t="shared" si="6"/>
        <v>0</v>
      </c>
      <c r="K25" s="67">
        <f t="shared" si="6"/>
        <v>76.991703946361596</v>
      </c>
      <c r="L25" s="67">
        <f>+L23+L24</f>
        <v>5.3471866528999952</v>
      </c>
      <c r="M25" s="67">
        <f t="shared" si="6"/>
        <v>-10.102539999999999</v>
      </c>
      <c r="N25" s="419">
        <f t="shared" si="6"/>
        <v>72.236350599261584</v>
      </c>
    </row>
    <row r="26" spans="1:14">
      <c r="A26" s="861" t="s">
        <v>883</v>
      </c>
      <c r="B26" s="5" t="str">
        <f>'M4'!B27</f>
        <v>Dividends</v>
      </c>
      <c r="C26" s="60" t="s">
        <v>39</v>
      </c>
      <c r="D26" s="862" t="s">
        <v>47</v>
      </c>
      <c r="F26" s="424">
        <f>'M4'!G27</f>
        <v>0</v>
      </c>
      <c r="G26" s="199"/>
      <c r="H26" s="199"/>
      <c r="I26" s="199"/>
      <c r="J26" s="199"/>
      <c r="K26" s="67">
        <f t="shared" si="4"/>
        <v>0</v>
      </c>
      <c r="L26" s="199"/>
      <c r="M26" s="199"/>
      <c r="N26" s="419">
        <f>SUM(K26:M26)</f>
        <v>0</v>
      </c>
    </row>
    <row r="27" spans="1:14" ht="13" thickBot="1">
      <c r="A27" s="1038" t="s">
        <v>884</v>
      </c>
      <c r="B27" s="403" t="s">
        <v>203</v>
      </c>
      <c r="C27" s="382" t="s">
        <v>39</v>
      </c>
      <c r="D27" s="404" t="s">
        <v>54</v>
      </c>
      <c r="F27" s="420">
        <f>+F25+F26</f>
        <v>-292.82806211363834</v>
      </c>
      <c r="G27" s="421">
        <f>+G25+G26</f>
        <v>364.51789606</v>
      </c>
      <c r="H27" s="421">
        <f>+H25+H26</f>
        <v>5.3018700000000276</v>
      </c>
      <c r="I27" s="421">
        <f>+I25+I26</f>
        <v>0</v>
      </c>
      <c r="J27" s="421">
        <f t="shared" ref="J27:N27" si="7">+J25+J26</f>
        <v>0</v>
      </c>
      <c r="K27" s="421">
        <f t="shared" si="7"/>
        <v>76.991703946361596</v>
      </c>
      <c r="L27" s="421">
        <f>+L25+L26</f>
        <v>5.3471866528999952</v>
      </c>
      <c r="M27" s="421">
        <f t="shared" si="7"/>
        <v>-10.102539999999999</v>
      </c>
      <c r="N27" s="422">
        <f t="shared" si="7"/>
        <v>72.236350599261584</v>
      </c>
    </row>
    <row r="28" spans="1:14" ht="13">
      <c r="A28" s="8"/>
      <c r="B28" s="3"/>
      <c r="C28" s="3"/>
      <c r="D28" s="3"/>
    </row>
    <row r="29" spans="1:14" ht="15.5">
      <c r="A29" s="64" t="s">
        <v>885</v>
      </c>
    </row>
    <row r="30" spans="1:14" ht="16" thickBot="1">
      <c r="A30" s="64" t="s">
        <v>205</v>
      </c>
    </row>
    <row r="31" spans="1:14" ht="16" thickBot="1">
      <c r="A31" s="64"/>
      <c r="F31" s="1313" t="s">
        <v>574</v>
      </c>
      <c r="G31" s="1314"/>
      <c r="H31" s="1314"/>
      <c r="I31" s="1314"/>
      <c r="J31" s="1314"/>
      <c r="K31" s="1314"/>
      <c r="L31" s="1314"/>
      <c r="M31" s="1314"/>
      <c r="N31" s="1315"/>
    </row>
    <row r="32" spans="1:14" ht="30.65" customHeight="1" thickBot="1">
      <c r="A32" s="869" t="s">
        <v>31</v>
      </c>
      <c r="B32" s="870" t="s">
        <v>32</v>
      </c>
      <c r="C32" s="871" t="s">
        <v>33</v>
      </c>
      <c r="D32" s="872" t="s">
        <v>165</v>
      </c>
      <c r="F32" s="864" t="s">
        <v>36</v>
      </c>
      <c r="G32" s="865" t="s">
        <v>857</v>
      </c>
      <c r="H32" s="865" t="s">
        <v>858</v>
      </c>
      <c r="I32" s="866" t="s">
        <v>859</v>
      </c>
      <c r="J32" s="866" t="s">
        <v>860</v>
      </c>
      <c r="K32" s="866" t="s">
        <v>861</v>
      </c>
      <c r="L32" s="866" t="s">
        <v>862</v>
      </c>
      <c r="M32" s="866" t="s">
        <v>860</v>
      </c>
      <c r="N32" s="868" t="s">
        <v>863</v>
      </c>
    </row>
    <row r="33" spans="1:17" ht="13.5" thickBot="1">
      <c r="A33" s="696"/>
      <c r="B33" s="10"/>
      <c r="C33" s="184"/>
      <c r="D33" s="185"/>
      <c r="F33" s="697"/>
      <c r="G33" s="697"/>
      <c r="H33" s="697"/>
      <c r="I33" s="697"/>
      <c r="J33" s="697"/>
      <c r="K33" s="697"/>
    </row>
    <row r="34" spans="1:17">
      <c r="A34" s="690" t="s">
        <v>886</v>
      </c>
      <c r="B34" s="699" t="str">
        <f>'M4'!B36</f>
        <v>Profit for the year</v>
      </c>
      <c r="C34" s="700" t="s">
        <v>39</v>
      </c>
      <c r="D34" s="712" t="s">
        <v>54</v>
      </c>
      <c r="F34" s="423">
        <f>'M4'!G36</f>
        <v>-292.82806211363834</v>
      </c>
      <c r="G34" s="1005">
        <f>+M27a!G27</f>
        <v>364.51789606</v>
      </c>
      <c r="H34" s="701">
        <f>+M27a!H27</f>
        <v>5.3018700000000276</v>
      </c>
      <c r="I34" s="701">
        <f>+M27a!I27</f>
        <v>0</v>
      </c>
      <c r="J34" s="701">
        <f>+M27a!J27</f>
        <v>0</v>
      </c>
      <c r="K34" s="701">
        <f>+M27a!K27</f>
        <v>76.991703946361596</v>
      </c>
      <c r="L34" s="701">
        <f>+M27a!L27</f>
        <v>5.3471866528999952</v>
      </c>
      <c r="M34" s="701">
        <f>+M27a!M27</f>
        <v>-10.102539999999999</v>
      </c>
      <c r="N34" s="702">
        <f>+M27a!N27</f>
        <v>72.236350599261584</v>
      </c>
    </row>
    <row r="35" spans="1:17">
      <c r="A35" s="401" t="s">
        <v>887</v>
      </c>
      <c r="B35" s="181" t="str">
        <f>'M4'!B37</f>
        <v>Actuarial gains/losses on post employment plans</v>
      </c>
      <c r="C35" s="196" t="s">
        <v>39</v>
      </c>
      <c r="D35" s="863" t="s">
        <v>47</v>
      </c>
      <c r="F35" s="424">
        <f>'M4'!G37</f>
        <v>0</v>
      </c>
      <c r="G35" s="1006">
        <v>75.204999999999998</v>
      </c>
      <c r="H35" s="201"/>
      <c r="I35" s="201">
        <v>9.7029999999999994</v>
      </c>
      <c r="J35" s="201"/>
      <c r="K35" s="67">
        <f>SUM(F35:J35)</f>
        <v>84.908000000000001</v>
      </c>
      <c r="L35" s="201"/>
      <c r="M35" s="201"/>
      <c r="N35" s="419">
        <f>SUM(K35:M35)</f>
        <v>84.908000000000001</v>
      </c>
    </row>
    <row r="36" spans="1:17">
      <c r="A36" s="401" t="s">
        <v>888</v>
      </c>
      <c r="B36" s="181" t="str">
        <f>'M4'!B38</f>
        <v>Post employment plans - non cash (IAS 19 adjustments), net of tax</v>
      </c>
      <c r="C36" s="196" t="s">
        <v>39</v>
      </c>
      <c r="D36" s="863" t="s">
        <v>47</v>
      </c>
      <c r="F36" s="424">
        <f>'M4'!G38</f>
        <v>0</v>
      </c>
      <c r="G36" s="1006">
        <v>-30.68</v>
      </c>
      <c r="H36" s="201"/>
      <c r="I36" s="201">
        <v>-1.1167549999999999</v>
      </c>
      <c r="J36" s="201"/>
      <c r="K36" s="67">
        <f>SUM(F36:J36)</f>
        <v>-31.796755000000001</v>
      </c>
      <c r="L36" s="201"/>
      <c r="M36" s="201"/>
      <c r="N36" s="419">
        <f>SUM(K36:M36)</f>
        <v>-31.796755000000001</v>
      </c>
    </row>
    <row r="37" spans="1:17">
      <c r="A37" s="401" t="s">
        <v>889</v>
      </c>
      <c r="B37" s="181" t="str">
        <f>'M4'!B39</f>
        <v>Other gains and losses</v>
      </c>
      <c r="C37" s="196" t="s">
        <v>39</v>
      </c>
      <c r="D37" s="863" t="s">
        <v>47</v>
      </c>
      <c r="F37" s="424">
        <f>'M4'!G39</f>
        <v>9840.17</v>
      </c>
      <c r="G37" s="1006">
        <v>-9840.17</v>
      </c>
      <c r="H37" s="201"/>
      <c r="I37" s="201"/>
      <c r="J37" s="201"/>
      <c r="K37" s="67">
        <f>SUM(F37:J37)</f>
        <v>0</v>
      </c>
      <c r="L37" s="201"/>
      <c r="M37" s="201"/>
      <c r="N37" s="419">
        <f>SUM(K37:M37)</f>
        <v>0</v>
      </c>
    </row>
    <row r="38" spans="1:17" ht="13" thickBot="1">
      <c r="A38" s="381" t="s">
        <v>890</v>
      </c>
      <c r="B38" s="707" t="str">
        <f>'M4'!B40</f>
        <v>Total comprehensive income for the year</v>
      </c>
      <c r="C38" s="708" t="s">
        <v>39</v>
      </c>
      <c r="D38" s="714" t="s">
        <v>54</v>
      </c>
      <c r="F38" s="718">
        <f t="shared" ref="F38:N38" si="8">SUM(F34:F37)</f>
        <v>9547.3419378863618</v>
      </c>
      <c r="G38" s="1007">
        <f t="shared" si="8"/>
        <v>-9431.1271039399999</v>
      </c>
      <c r="H38" s="709">
        <f t="shared" si="8"/>
        <v>5.3018700000000276</v>
      </c>
      <c r="I38" s="709">
        <f t="shared" si="8"/>
        <v>8.5862449999999999</v>
      </c>
      <c r="J38" s="709">
        <f t="shared" si="8"/>
        <v>0</v>
      </c>
      <c r="K38" s="709">
        <f t="shared" si="8"/>
        <v>130.10294894636161</v>
      </c>
      <c r="L38" s="709">
        <f t="shared" si="8"/>
        <v>5.3471866528999952</v>
      </c>
      <c r="M38" s="709">
        <f t="shared" si="8"/>
        <v>-10.102539999999999</v>
      </c>
      <c r="N38" s="710">
        <f t="shared" si="8"/>
        <v>125.3475955992616</v>
      </c>
      <c r="Q38" s="58"/>
    </row>
    <row r="39" spans="1:17" ht="13" thickBot="1">
      <c r="A39" s="9"/>
    </row>
    <row r="40" spans="1:17" ht="13">
      <c r="A40" s="1128"/>
      <c r="B40" s="1129"/>
      <c r="C40" s="1129"/>
      <c r="D40" s="1129"/>
      <c r="E40" s="1129"/>
      <c r="F40" s="1130"/>
      <c r="G40" s="390"/>
      <c r="H40" s="282"/>
      <c r="I40" s="282"/>
      <c r="J40" s="282"/>
      <c r="K40" s="282"/>
      <c r="N40" s="281"/>
    </row>
    <row r="41" spans="1:17" ht="13">
      <c r="A41" s="1131" t="s">
        <v>91</v>
      </c>
      <c r="B41" s="390"/>
      <c r="C41" s="391"/>
      <c r="D41" s="79"/>
      <c r="E41" s="79"/>
      <c r="F41" s="1132"/>
      <c r="G41" s="390"/>
      <c r="H41" s="282"/>
      <c r="I41" s="282"/>
      <c r="J41" s="282"/>
      <c r="K41" s="282"/>
      <c r="M41" s="282"/>
      <c r="N41" s="283"/>
    </row>
    <row r="42" spans="1:17">
      <c r="A42" s="1133"/>
      <c r="B42" s="390"/>
      <c r="C42" s="390"/>
      <c r="D42" s="79"/>
      <c r="E42" s="79"/>
      <c r="F42" s="1132"/>
      <c r="G42" s="390"/>
      <c r="H42" s="282"/>
      <c r="I42" s="282"/>
      <c r="J42" s="282"/>
      <c r="K42" s="282"/>
      <c r="M42" s="282"/>
      <c r="N42" s="282"/>
    </row>
    <row r="43" spans="1:17">
      <c r="A43" s="1131" t="s">
        <v>92</v>
      </c>
      <c r="B43" s="390"/>
      <c r="C43" s="391"/>
      <c r="D43" s="79"/>
      <c r="E43" s="79"/>
      <c r="F43" s="1132"/>
      <c r="G43" s="390"/>
      <c r="H43" s="282"/>
      <c r="I43" s="282"/>
      <c r="J43" s="282"/>
      <c r="K43" s="282"/>
      <c r="M43" s="282"/>
    </row>
    <row r="44" spans="1:17">
      <c r="A44" s="1133"/>
      <c r="B44" s="390"/>
      <c r="C44" s="390"/>
      <c r="D44" s="79"/>
      <c r="E44" s="79"/>
      <c r="F44" s="1132"/>
      <c r="G44" s="390"/>
      <c r="H44" s="282"/>
      <c r="I44" s="282"/>
      <c r="J44" s="282"/>
      <c r="K44" s="282"/>
      <c r="M44" s="282"/>
    </row>
    <row r="45" spans="1:17">
      <c r="A45" s="1131" t="s">
        <v>93</v>
      </c>
      <c r="B45" s="390"/>
      <c r="C45" s="391" t="s">
        <v>94</v>
      </c>
      <c r="D45" s="79"/>
      <c r="E45" s="79"/>
      <c r="F45" s="1132"/>
      <c r="G45" s="390"/>
      <c r="H45" s="282"/>
      <c r="I45" s="282"/>
      <c r="J45" s="282"/>
      <c r="K45" s="282"/>
    </row>
    <row r="46" spans="1:17" ht="13" thickBot="1">
      <c r="A46" s="1134"/>
      <c r="B46" s="1135"/>
      <c r="C46" s="1135"/>
      <c r="D46" s="1135"/>
      <c r="E46" s="1135"/>
      <c r="F46" s="1136"/>
      <c r="G46" s="390"/>
      <c r="H46" s="282"/>
      <c r="I46" s="282"/>
      <c r="J46" s="282"/>
      <c r="K46" s="282"/>
    </row>
    <row r="47" spans="1:17">
      <c r="F47" s="282"/>
      <c r="G47" s="282"/>
      <c r="H47" s="282"/>
      <c r="I47" s="282"/>
      <c r="J47" s="282"/>
      <c r="K47" s="282"/>
    </row>
    <row r="48" spans="1:17">
      <c r="F48" s="282"/>
      <c r="G48" s="282"/>
      <c r="H48" s="282"/>
      <c r="I48" s="282"/>
      <c r="J48" s="282"/>
      <c r="K48" s="282"/>
      <c r="L48" s="282"/>
    </row>
    <row r="49" spans="6:12">
      <c r="F49" s="282"/>
      <c r="G49" s="282"/>
      <c r="H49" s="282"/>
      <c r="I49" s="282"/>
      <c r="J49" s="282"/>
      <c r="K49" s="282"/>
      <c r="L49" s="282"/>
    </row>
    <row r="50" spans="6:12">
      <c r="F50" s="282"/>
      <c r="G50" s="282"/>
      <c r="H50" s="282"/>
      <c r="I50" s="282"/>
      <c r="J50" s="282"/>
      <c r="K50" s="282"/>
      <c r="L50" s="282"/>
    </row>
  </sheetData>
  <mergeCells count="2">
    <mergeCell ref="F6:N6"/>
    <mergeCell ref="F31:N31"/>
  </mergeCells>
  <phoneticPr fontId="34" type="noConversion"/>
  <pageMargins left="0.31" right="0.3" top="0.4" bottom="0.54" header="0.28000000000000003" footer="0.28999999999999998"/>
  <pageSetup paperSize="8" scale="85" orientation="landscape" r:id="rId1"/>
  <headerFooter alignWithMargins="0">
    <oddFooter>&amp;RRegulatory Accounts - M tables 2010-11 v1.2&amp;L&amp;1#&amp;"Arial"&amp;11&amp;K000000SW Internal Commercial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52"/>
  <sheetViews>
    <sheetView zoomScaleNormal="100" workbookViewId="0">
      <selection sqref="A1:XFD1048576"/>
    </sheetView>
  </sheetViews>
  <sheetFormatPr defaultColWidth="8.81640625" defaultRowHeight="12.5"/>
  <cols>
    <col min="1" max="1" width="8.08984375" style="65" customWidth="1"/>
    <col min="2" max="2" width="50.54296875" style="9" customWidth="1"/>
    <col min="3" max="5" width="6.453125" style="9" customWidth="1"/>
    <col min="6" max="9" width="11.81640625" style="9" customWidth="1"/>
    <col min="10" max="10" width="14.1796875" style="9" customWidth="1"/>
    <col min="11" max="11" width="18.453125" style="9" customWidth="1"/>
    <col min="12" max="13" width="13.26953125" style="9" customWidth="1"/>
    <col min="14" max="14" width="14.453125" style="9" customWidth="1"/>
    <col min="15" max="16384" width="8.81640625" style="9"/>
  </cols>
  <sheetData>
    <row r="1" spans="1:15" ht="15.5">
      <c r="B1" s="68"/>
      <c r="C1" s="68"/>
      <c r="D1" s="68"/>
      <c r="E1" s="68"/>
      <c r="O1" s="284"/>
    </row>
    <row r="2" spans="1:15" ht="15.5">
      <c r="A2" s="64" t="s">
        <v>29</v>
      </c>
      <c r="B2" s="68"/>
      <c r="C2" s="68"/>
      <c r="D2" s="68"/>
      <c r="E2" s="68"/>
      <c r="O2" s="284"/>
    </row>
    <row r="3" spans="1:15" ht="15.5">
      <c r="A3" s="64" t="s">
        <v>891</v>
      </c>
      <c r="O3" s="284"/>
    </row>
    <row r="4" spans="1:15" ht="15.5">
      <c r="A4" s="64" t="s">
        <v>892</v>
      </c>
      <c r="O4" s="284"/>
    </row>
    <row r="5" spans="1:15" ht="16" thickBot="1">
      <c r="A5" s="64"/>
      <c r="O5" s="284"/>
    </row>
    <row r="6" spans="1:15" ht="16" thickBot="1">
      <c r="A6" s="64"/>
      <c r="F6" s="1316" t="s">
        <v>574</v>
      </c>
      <c r="G6" s="1317"/>
      <c r="H6" s="1317"/>
      <c r="I6" s="1317"/>
      <c r="J6" s="1317"/>
      <c r="K6" s="1317"/>
      <c r="L6" s="1317"/>
      <c r="M6" s="1317"/>
      <c r="N6" s="1318"/>
      <c r="O6" s="284"/>
    </row>
    <row r="7" spans="1:15" ht="39.5" thickBot="1">
      <c r="A7" s="869" t="s">
        <v>31</v>
      </c>
      <c r="B7" s="870" t="s">
        <v>32</v>
      </c>
      <c r="C7" s="871" t="s">
        <v>33</v>
      </c>
      <c r="D7" s="872" t="s">
        <v>165</v>
      </c>
      <c r="F7" s="1039" t="s">
        <v>36</v>
      </c>
      <c r="G7" s="1040" t="s">
        <v>857</v>
      </c>
      <c r="H7" s="1041" t="s">
        <v>858</v>
      </c>
      <c r="I7" s="1040" t="s">
        <v>859</v>
      </c>
      <c r="J7" s="1040" t="s">
        <v>860</v>
      </c>
      <c r="K7" s="1040" t="s">
        <v>861</v>
      </c>
      <c r="L7" s="1040" t="s">
        <v>862</v>
      </c>
      <c r="M7" s="1040" t="s">
        <v>860</v>
      </c>
      <c r="N7" s="868" t="s">
        <v>863</v>
      </c>
      <c r="O7" s="284"/>
    </row>
    <row r="8" spans="1:15" ht="13" thickBot="1">
      <c r="A8" s="284"/>
      <c r="B8" s="284"/>
      <c r="C8" s="284"/>
      <c r="D8" s="284"/>
      <c r="E8" s="284"/>
      <c r="F8" s="284"/>
      <c r="G8" s="284"/>
      <c r="H8" s="284"/>
      <c r="I8" s="284"/>
      <c r="J8" s="284"/>
      <c r="K8" s="284"/>
      <c r="L8" s="284"/>
      <c r="M8" s="284"/>
      <c r="N8" s="284"/>
      <c r="O8" s="284"/>
    </row>
    <row r="9" spans="1:15" ht="12.75" customHeight="1" thickBot="1">
      <c r="A9" s="407"/>
      <c r="B9" s="408" t="s">
        <v>266</v>
      </c>
      <c r="C9" s="873"/>
      <c r="D9" s="874"/>
      <c r="O9" s="284"/>
    </row>
    <row r="10" spans="1:15" ht="13.5" thickBot="1">
      <c r="A10" s="381" t="s">
        <v>893</v>
      </c>
      <c r="B10" s="403" t="str">
        <f>'M5'!B11</f>
        <v>Tangible assets</v>
      </c>
      <c r="C10" s="382" t="s">
        <v>39</v>
      </c>
      <c r="D10" s="404" t="s">
        <v>47</v>
      </c>
      <c r="F10" s="892">
        <f>+'M5'!G11</f>
        <v>83272.125</v>
      </c>
      <c r="G10" s="687">
        <v>-76157.656191410002</v>
      </c>
      <c r="H10" s="687">
        <v>0.32200000000000001</v>
      </c>
      <c r="I10" s="687"/>
      <c r="J10" s="687"/>
      <c r="K10" s="893">
        <f>SUM(F10:J10)</f>
        <v>7114.7908085899981</v>
      </c>
      <c r="L10" s="687">
        <v>37.436</v>
      </c>
      <c r="M10" s="687">
        <v>-0.57099999999999995</v>
      </c>
      <c r="N10" s="894">
        <f>SUM(K10:M10)</f>
        <v>7151.6558085899978</v>
      </c>
      <c r="O10" s="1042"/>
    </row>
    <row r="11" spans="1:15" ht="13.5" thickBot="1">
      <c r="A11" s="9"/>
      <c r="O11" s="1042"/>
    </row>
    <row r="12" spans="1:15" ht="13.5" thickBot="1">
      <c r="A12" s="411"/>
      <c r="B12" s="720" t="s">
        <v>269</v>
      </c>
      <c r="C12" s="873"/>
      <c r="D12" s="874"/>
      <c r="O12" s="1042"/>
    </row>
    <row r="13" spans="1:15" ht="13">
      <c r="A13" s="402" t="s">
        <v>894</v>
      </c>
      <c r="B13" s="71" t="str">
        <f>'M5'!B14</f>
        <v xml:space="preserve">Working capital </v>
      </c>
      <c r="C13" s="60" t="s">
        <v>39</v>
      </c>
      <c r="D13" s="410" t="s">
        <v>47</v>
      </c>
      <c r="F13" s="875">
        <f>+'M5'!G14</f>
        <v>-260.60399999999998</v>
      </c>
      <c r="G13" s="879">
        <v>-35.963000000000001</v>
      </c>
      <c r="H13" s="879">
        <v>81.492000000000004</v>
      </c>
      <c r="I13" s="879"/>
      <c r="J13" s="879">
        <v>-0.22500000000000001</v>
      </c>
      <c r="K13" s="876">
        <f>SUM(F13:J13)</f>
        <v>-215.29999999999998</v>
      </c>
      <c r="L13" s="879">
        <v>6.613999999999999</v>
      </c>
      <c r="M13" s="879">
        <v>-6.0999999999999999E-2</v>
      </c>
      <c r="N13" s="877">
        <f>SUM(K13:M13)</f>
        <v>-208.74699999999999</v>
      </c>
      <c r="O13" s="1042"/>
    </row>
    <row r="14" spans="1:15" ht="13">
      <c r="A14" s="402" t="s">
        <v>895</v>
      </c>
      <c r="B14" s="71" t="str">
        <f>'M5'!B15</f>
        <v>Cash</v>
      </c>
      <c r="C14" s="60" t="s">
        <v>39</v>
      </c>
      <c r="D14" s="410" t="s">
        <v>47</v>
      </c>
      <c r="F14" s="880">
        <f>+'M5'!G15</f>
        <v>155.459</v>
      </c>
      <c r="G14" s="286"/>
      <c r="H14" s="286">
        <v>28.466999999999999</v>
      </c>
      <c r="I14" s="286"/>
      <c r="J14" s="286"/>
      <c r="K14" s="285">
        <f>SUM(F14:J14)</f>
        <v>183.92599999999999</v>
      </c>
      <c r="L14" s="286">
        <v>68.149000000000001</v>
      </c>
      <c r="M14" s="286"/>
      <c r="N14" s="881">
        <f>SUM(K14:M14)</f>
        <v>252.07499999999999</v>
      </c>
      <c r="O14" s="1042"/>
    </row>
    <row r="15" spans="1:15" ht="13">
      <c r="A15" s="402" t="s">
        <v>896</v>
      </c>
      <c r="B15" s="71" t="str">
        <f>'M5'!B16</f>
        <v>Short term deposits</v>
      </c>
      <c r="C15" s="60" t="s">
        <v>39</v>
      </c>
      <c r="D15" s="410" t="s">
        <v>47</v>
      </c>
      <c r="F15" s="880">
        <f>+'M5'!G16</f>
        <v>234.8</v>
      </c>
      <c r="G15" s="286"/>
      <c r="H15" s="286"/>
      <c r="I15" s="286"/>
      <c r="J15" s="286"/>
      <c r="K15" s="285">
        <f>SUM(F15:J15)</f>
        <v>234.8</v>
      </c>
      <c r="L15" s="286"/>
      <c r="M15" s="286"/>
      <c r="N15" s="881">
        <f>SUM(K15:M15)</f>
        <v>234.8</v>
      </c>
      <c r="O15" s="1042"/>
    </row>
    <row r="16" spans="1:15" ht="13">
      <c r="A16" s="402" t="s">
        <v>897</v>
      </c>
      <c r="B16" s="71" t="str">
        <f>'M5'!B17</f>
        <v>Overdrafts</v>
      </c>
      <c r="C16" s="60" t="s">
        <v>39</v>
      </c>
      <c r="D16" s="410" t="s">
        <v>47</v>
      </c>
      <c r="F16" s="880">
        <f>+'M5'!G17</f>
        <v>0</v>
      </c>
      <c r="G16" s="286"/>
      <c r="H16" s="286"/>
      <c r="I16" s="286"/>
      <c r="J16" s="286"/>
      <c r="K16" s="285">
        <f>SUM(F16:J16)</f>
        <v>0</v>
      </c>
      <c r="L16" s="286"/>
      <c r="M16" s="286"/>
      <c r="N16" s="881">
        <f>SUM(K16:M16)</f>
        <v>0</v>
      </c>
      <c r="O16" s="1042"/>
    </row>
    <row r="17" spans="1:15" ht="12.75" customHeight="1" thickBot="1">
      <c r="A17" s="721" t="s">
        <v>898</v>
      </c>
      <c r="B17" s="878" t="str">
        <f>'M5'!B18</f>
        <v xml:space="preserve">Net operating assets </v>
      </c>
      <c r="C17" s="382" t="s">
        <v>39</v>
      </c>
      <c r="D17" s="404" t="s">
        <v>54</v>
      </c>
      <c r="F17" s="420">
        <f t="shared" ref="F17:N17" si="0">SUM(F10:F16)</f>
        <v>83401.78</v>
      </c>
      <c r="G17" s="421">
        <f>SUM(G10:G16)</f>
        <v>-76193.619191410005</v>
      </c>
      <c r="H17" s="421">
        <f>SUM(H10:H16)</f>
        <v>110.28100000000001</v>
      </c>
      <c r="I17" s="421">
        <f>SUM(I10:I16)</f>
        <v>0</v>
      </c>
      <c r="J17" s="421">
        <f>SUM(J10:J16)</f>
        <v>-0.22500000000000001</v>
      </c>
      <c r="K17" s="421">
        <f>SUM(K10:K16)</f>
        <v>7318.2168085899984</v>
      </c>
      <c r="L17" s="421">
        <f t="shared" si="0"/>
        <v>112.199</v>
      </c>
      <c r="M17" s="421">
        <f t="shared" si="0"/>
        <v>-0.6319999999999999</v>
      </c>
      <c r="N17" s="422">
        <f t="shared" si="0"/>
        <v>7429.7838085899975</v>
      </c>
      <c r="O17" s="1042"/>
    </row>
    <row r="18" spans="1:15" ht="12.75" customHeight="1" thickBot="1">
      <c r="A18" s="9"/>
      <c r="O18" s="1042"/>
    </row>
    <row r="19" spans="1:15" ht="12.75" customHeight="1" thickBot="1">
      <c r="A19" s="723"/>
      <c r="B19" s="720" t="s">
        <v>280</v>
      </c>
      <c r="C19" s="873"/>
      <c r="D19" s="874"/>
      <c r="O19" s="1042"/>
    </row>
    <row r="20" spans="1:15" ht="12.75" customHeight="1">
      <c r="A20" s="401" t="s">
        <v>899</v>
      </c>
      <c r="B20" s="70" t="str">
        <f>'M5'!B21</f>
        <v>Borrowings (excl. govt. loans)</v>
      </c>
      <c r="C20" s="60" t="s">
        <v>39</v>
      </c>
      <c r="D20" s="410" t="s">
        <v>47</v>
      </c>
      <c r="F20" s="875">
        <f>'M5'!G21</f>
        <v>0</v>
      </c>
      <c r="G20" s="879"/>
      <c r="H20" s="879"/>
      <c r="I20" s="879"/>
      <c r="J20" s="879"/>
      <c r="K20" s="876">
        <f>SUM(F20:J20)</f>
        <v>0</v>
      </c>
      <c r="L20" s="879"/>
      <c r="M20" s="879"/>
      <c r="N20" s="877">
        <f t="shared" ref="N20:N24" si="1">SUM(K20:M20)</f>
        <v>0</v>
      </c>
      <c r="O20" s="1042"/>
    </row>
    <row r="21" spans="1:15" ht="12.75" customHeight="1">
      <c r="A21" s="401" t="s">
        <v>900</v>
      </c>
      <c r="B21" s="70" t="str">
        <f>'M5'!B22</f>
        <v>Investment - loan to group company</v>
      </c>
      <c r="C21" s="60" t="s">
        <v>39</v>
      </c>
      <c r="D21" s="410" t="s">
        <v>47</v>
      </c>
      <c r="F21" s="880">
        <f>'M5'!G22</f>
        <v>0</v>
      </c>
      <c r="G21" s="286"/>
      <c r="H21" s="286"/>
      <c r="I21" s="286"/>
      <c r="J21" s="286"/>
      <c r="K21" s="285">
        <f>SUM(F21:J21)</f>
        <v>0</v>
      </c>
      <c r="L21" s="286"/>
      <c r="M21" s="286"/>
      <c r="N21" s="881">
        <f t="shared" si="1"/>
        <v>0</v>
      </c>
      <c r="O21" s="1042"/>
    </row>
    <row r="22" spans="1:15" ht="12.75" customHeight="1">
      <c r="A22" s="401" t="s">
        <v>901</v>
      </c>
      <c r="B22" s="70" t="str">
        <f>'M5'!B23</f>
        <v>Investment - other</v>
      </c>
      <c r="C22" s="60" t="s">
        <v>39</v>
      </c>
      <c r="D22" s="410" t="s">
        <v>47</v>
      </c>
      <c r="F22" s="880">
        <f>'M5'!G23</f>
        <v>37.638000000000005</v>
      </c>
      <c r="G22" s="286"/>
      <c r="H22" s="286">
        <v>12.26</v>
      </c>
      <c r="I22" s="286"/>
      <c r="J22" s="286"/>
      <c r="K22" s="285">
        <f>SUM(F22:J22)</f>
        <v>49.898000000000003</v>
      </c>
      <c r="L22" s="286">
        <v>63.13</v>
      </c>
      <c r="M22" s="286">
        <v>-100.73</v>
      </c>
      <c r="N22" s="881">
        <f t="shared" si="1"/>
        <v>12.298000000000002</v>
      </c>
      <c r="O22" s="1042"/>
    </row>
    <row r="23" spans="1:15" ht="12.75" customHeight="1">
      <c r="A23" s="401" t="s">
        <v>902</v>
      </c>
      <c r="B23" s="70" t="str">
        <f>'M5'!B24</f>
        <v>Corporation tax payable</v>
      </c>
      <c r="C23" s="60" t="s">
        <v>39</v>
      </c>
      <c r="D23" s="410" t="s">
        <v>47</v>
      </c>
      <c r="F23" s="880">
        <f>'M5'!G24</f>
        <v>16.478000000000002</v>
      </c>
      <c r="G23" s="286"/>
      <c r="H23" s="286">
        <v>-1.671</v>
      </c>
      <c r="I23" s="286"/>
      <c r="J23" s="286"/>
      <c r="K23" s="285">
        <f>SUM(F23:J23)</f>
        <v>14.807000000000002</v>
      </c>
      <c r="L23" s="286">
        <v>0.309</v>
      </c>
      <c r="M23" s="286"/>
      <c r="N23" s="881">
        <f t="shared" si="1"/>
        <v>15.116000000000001</v>
      </c>
      <c r="O23" s="1042"/>
    </row>
    <row r="24" spans="1:15" ht="12.75" customHeight="1">
      <c r="A24" s="401" t="s">
        <v>903</v>
      </c>
      <c r="B24" s="70" t="str">
        <f>'M5'!B25</f>
        <v>Dividends payable</v>
      </c>
      <c r="C24" s="60" t="s">
        <v>39</v>
      </c>
      <c r="D24" s="410" t="s">
        <v>47</v>
      </c>
      <c r="F24" s="880">
        <f>'M5'!G25</f>
        <v>0</v>
      </c>
      <c r="G24" s="286"/>
      <c r="H24" s="286"/>
      <c r="I24" s="286"/>
      <c r="J24" s="286"/>
      <c r="K24" s="285">
        <f>SUM(F24:J24)</f>
        <v>0</v>
      </c>
      <c r="L24" s="286"/>
      <c r="M24" s="286"/>
      <c r="N24" s="881">
        <f t="shared" si="1"/>
        <v>0</v>
      </c>
      <c r="O24" s="1042"/>
    </row>
    <row r="25" spans="1:15" ht="12.75" customHeight="1" thickBot="1">
      <c r="A25" s="381" t="s">
        <v>904</v>
      </c>
      <c r="B25" s="722" t="str">
        <f>'M5'!B26</f>
        <v>Total non-operating assets and liabilities</v>
      </c>
      <c r="C25" s="382" t="s">
        <v>39</v>
      </c>
      <c r="D25" s="404" t="s">
        <v>54</v>
      </c>
      <c r="F25" s="420">
        <f t="shared" ref="F25:N25" si="2">SUM(F20:F24)</f>
        <v>54.116000000000007</v>
      </c>
      <c r="G25" s="421">
        <f>SUM(G20:G24)</f>
        <v>0</v>
      </c>
      <c r="H25" s="421">
        <f>SUM(H20:H24)</f>
        <v>10.589</v>
      </c>
      <c r="I25" s="421">
        <f>SUM(I20:I24)</f>
        <v>0</v>
      </c>
      <c r="J25" s="421">
        <f t="shared" si="2"/>
        <v>0</v>
      </c>
      <c r="K25" s="421">
        <f>SUM(K20:K24)</f>
        <v>64.705000000000013</v>
      </c>
      <c r="L25" s="421">
        <f t="shared" si="2"/>
        <v>63.439</v>
      </c>
      <c r="M25" s="421">
        <f t="shared" si="2"/>
        <v>-100.73</v>
      </c>
      <c r="N25" s="422">
        <f t="shared" si="2"/>
        <v>27.414000000000001</v>
      </c>
      <c r="O25" s="1042"/>
    </row>
    <row r="26" spans="1:15" ht="12.75" customHeight="1" thickBot="1">
      <c r="A26" s="73"/>
      <c r="B26" s="73"/>
      <c r="C26" s="73"/>
      <c r="D26" s="73"/>
      <c r="F26" s="73"/>
      <c r="G26" s="73"/>
      <c r="H26" s="73"/>
      <c r="I26" s="73"/>
      <c r="J26" s="73"/>
      <c r="K26" s="73"/>
      <c r="L26" s="73"/>
      <c r="M26" s="73"/>
      <c r="N26" s="73"/>
      <c r="O26" s="1042"/>
    </row>
    <row r="27" spans="1:15" ht="12.75" customHeight="1" thickBot="1">
      <c r="A27" s="723"/>
      <c r="B27" s="720" t="s">
        <v>293</v>
      </c>
      <c r="C27" s="873"/>
      <c r="D27" s="874"/>
      <c r="O27" s="1042"/>
    </row>
    <row r="28" spans="1:15" ht="12.75" customHeight="1">
      <c r="A28" s="401" t="s">
        <v>905</v>
      </c>
      <c r="B28" s="70" t="str">
        <f>'M5'!B29</f>
        <v>Borrowings (excl. govt. loans)</v>
      </c>
      <c r="C28" s="60" t="s">
        <v>39</v>
      </c>
      <c r="D28" s="410" t="s">
        <v>47</v>
      </c>
      <c r="F28" s="875">
        <f>'M5'!G29</f>
        <v>0</v>
      </c>
      <c r="G28" s="879"/>
      <c r="H28" s="879"/>
      <c r="I28" s="879"/>
      <c r="J28" s="879"/>
      <c r="K28" s="876">
        <f>SUM(F28:J28)</f>
        <v>0</v>
      </c>
      <c r="L28" s="879"/>
      <c r="M28" s="879"/>
      <c r="N28" s="877">
        <f>SUM(K28:M28)</f>
        <v>0</v>
      </c>
      <c r="O28" s="1042"/>
    </row>
    <row r="29" spans="1:15" ht="12.75" customHeight="1">
      <c r="A29" s="401" t="s">
        <v>906</v>
      </c>
      <c r="B29" s="70" t="str">
        <f>'M5'!B30</f>
        <v>Other creditors</v>
      </c>
      <c r="C29" s="60" t="s">
        <v>39</v>
      </c>
      <c r="D29" s="410" t="s">
        <v>47</v>
      </c>
      <c r="F29" s="880">
        <f>'M5'!G30</f>
        <v>-74.399999999999991</v>
      </c>
      <c r="G29" s="286"/>
      <c r="H29" s="286">
        <v>-9.4</v>
      </c>
      <c r="I29" s="286"/>
      <c r="J29" s="286"/>
      <c r="K29" s="285">
        <f>SUM(F29:J29)</f>
        <v>-83.8</v>
      </c>
      <c r="L29" s="286">
        <v>-8.7129999999999992</v>
      </c>
      <c r="M29" s="286"/>
      <c r="N29" s="881">
        <f>SUM(K29:M29)</f>
        <v>-92.512999999999991</v>
      </c>
      <c r="O29" s="1042"/>
    </row>
    <row r="30" spans="1:15" ht="12.75" customHeight="1" thickBot="1">
      <c r="A30" s="381" t="s">
        <v>907</v>
      </c>
      <c r="B30" s="722" t="str">
        <f>'M5'!B31</f>
        <v>Total creditors falling due after more than one year</v>
      </c>
      <c r="C30" s="382" t="s">
        <v>39</v>
      </c>
      <c r="D30" s="404" t="s">
        <v>54</v>
      </c>
      <c r="F30" s="420">
        <f>SUM(F28:F29)</f>
        <v>-74.399999999999991</v>
      </c>
      <c r="G30" s="421">
        <f>SUM(G28:G29)</f>
        <v>0</v>
      </c>
      <c r="H30" s="421">
        <f t="shared" ref="H30:M30" si="3">SUM(H28:H29)</f>
        <v>-9.4</v>
      </c>
      <c r="I30" s="421">
        <f>SUM(I28:I29)</f>
        <v>0</v>
      </c>
      <c r="J30" s="421">
        <f t="shared" si="3"/>
        <v>0</v>
      </c>
      <c r="K30" s="421">
        <f>SUM(K28:K29)</f>
        <v>-83.8</v>
      </c>
      <c r="L30" s="421">
        <f t="shared" si="3"/>
        <v>-8.7129999999999992</v>
      </c>
      <c r="M30" s="421">
        <f t="shared" si="3"/>
        <v>0</v>
      </c>
      <c r="N30" s="422">
        <f>SUM(N28:N29)</f>
        <v>-92.512999999999991</v>
      </c>
      <c r="O30" s="1042"/>
    </row>
    <row r="31" spans="1:15" ht="12.75" customHeight="1" thickBot="1">
      <c r="A31" s="9"/>
      <c r="O31" s="1042"/>
    </row>
    <row r="32" spans="1:15" ht="12.75" customHeight="1" thickBot="1">
      <c r="A32" s="435"/>
      <c r="B32" s="720" t="s">
        <v>299</v>
      </c>
      <c r="C32" s="873"/>
      <c r="D32" s="874"/>
      <c r="O32" s="1042"/>
    </row>
    <row r="33" spans="1:15" ht="12.75" customHeight="1">
      <c r="A33" s="401" t="s">
        <v>908</v>
      </c>
      <c r="B33" s="70" t="str">
        <f>'M5'!B34</f>
        <v>Deferred tax provision</v>
      </c>
      <c r="C33" s="60" t="s">
        <v>39</v>
      </c>
      <c r="D33" s="410" t="s">
        <v>47</v>
      </c>
      <c r="F33" s="875">
        <f>'M5'!G34</f>
        <v>-681.178</v>
      </c>
      <c r="G33" s="879"/>
      <c r="H33" s="879">
        <v>1.587</v>
      </c>
      <c r="I33" s="879"/>
      <c r="J33" s="879">
        <v>3.2949999999999999</v>
      </c>
      <c r="K33" s="876">
        <f>SUM(F33:J33)</f>
        <v>-676.29600000000005</v>
      </c>
      <c r="L33" s="879">
        <v>-3.2519999999999998</v>
      </c>
      <c r="M33" s="879">
        <v>-2.5049999999999999</v>
      </c>
      <c r="N33" s="877">
        <f>SUM(K33:M33)</f>
        <v>-682.053</v>
      </c>
      <c r="O33" s="1042"/>
    </row>
    <row r="34" spans="1:15" ht="12.75" customHeight="1">
      <c r="A34" s="401" t="s">
        <v>909</v>
      </c>
      <c r="B34" s="70" t="str">
        <f>'M5'!B35</f>
        <v>Post employment asset / (liabilities)</v>
      </c>
      <c r="C34" s="60" t="s">
        <v>39</v>
      </c>
      <c r="D34" s="410" t="s">
        <v>47</v>
      </c>
      <c r="F34" s="880">
        <f>'M5'!G35</f>
        <v>0</v>
      </c>
      <c r="G34" s="199">
        <v>18.456</v>
      </c>
      <c r="H34" s="199"/>
      <c r="I34" s="199">
        <v>1.875</v>
      </c>
      <c r="J34" s="199"/>
      <c r="K34" s="285">
        <f>SUM(F34:J34)</f>
        <v>20.331</v>
      </c>
      <c r="L34" s="199"/>
      <c r="M34" s="199"/>
      <c r="N34" s="881">
        <f>SUM(K34:M34)</f>
        <v>20.331</v>
      </c>
      <c r="O34" s="1042"/>
    </row>
    <row r="35" spans="1:15" ht="12.75" customHeight="1">
      <c r="A35" s="401" t="s">
        <v>910</v>
      </c>
      <c r="B35" s="70" t="str">
        <f>'M5'!B36</f>
        <v>Other provisions</v>
      </c>
      <c r="C35" s="60" t="s">
        <v>39</v>
      </c>
      <c r="D35" s="410" t="s">
        <v>47</v>
      </c>
      <c r="F35" s="880">
        <f>'M5'!G36</f>
        <v>-32.89</v>
      </c>
      <c r="G35" s="199">
        <v>9.0139999999999993</v>
      </c>
      <c r="H35" s="199"/>
      <c r="I35" s="199"/>
      <c r="J35" s="199">
        <v>2.98</v>
      </c>
      <c r="K35" s="285">
        <f>SUM(F35:J35)</f>
        <v>-20.896000000000001</v>
      </c>
      <c r="L35" s="199">
        <v>-0.52300000000000002</v>
      </c>
      <c r="M35" s="199"/>
      <c r="N35" s="881">
        <f>SUM(K35:M35)</f>
        <v>-21.419</v>
      </c>
      <c r="O35" s="1042"/>
    </row>
    <row r="36" spans="1:15" ht="12.75" customHeight="1">
      <c r="A36" s="401" t="s">
        <v>911</v>
      </c>
      <c r="B36" s="70" t="str">
        <f>'M5'!B37</f>
        <v>Total provisions</v>
      </c>
      <c r="C36" s="60" t="s">
        <v>39</v>
      </c>
      <c r="D36" s="410" t="s">
        <v>54</v>
      </c>
      <c r="F36" s="725">
        <f>SUM(F33:F35)</f>
        <v>-714.06799999999998</v>
      </c>
      <c r="G36" s="74">
        <f>SUM(G33:G35)</f>
        <v>27.47</v>
      </c>
      <c r="H36" s="74">
        <f>SUM(H33:H35)</f>
        <v>1.587</v>
      </c>
      <c r="I36" s="74">
        <f>SUM(I33:I35)</f>
        <v>1.875</v>
      </c>
      <c r="J36" s="74">
        <f t="shared" ref="J36:M36" si="4">SUM(J33:J35)</f>
        <v>6.2750000000000004</v>
      </c>
      <c r="K36" s="74">
        <f>SUM(K33:K35)</f>
        <v>-676.86099999999999</v>
      </c>
      <c r="L36" s="74">
        <f t="shared" si="4"/>
        <v>-3.7749999999999999</v>
      </c>
      <c r="M36" s="74">
        <f t="shared" si="4"/>
        <v>-2.5049999999999999</v>
      </c>
      <c r="N36" s="726">
        <f>SUM(N33:N35)</f>
        <v>-683.14099999999996</v>
      </c>
      <c r="O36" s="1042"/>
    </row>
    <row r="37" spans="1:15" ht="12.75" customHeight="1" thickBot="1">
      <c r="A37" s="381" t="s">
        <v>912</v>
      </c>
      <c r="B37" s="722" t="str">
        <f>'M5'!B38</f>
        <v>Net assets employed</v>
      </c>
      <c r="C37" s="382" t="s">
        <v>39</v>
      </c>
      <c r="D37" s="404" t="s">
        <v>54</v>
      </c>
      <c r="F37" s="420">
        <f t="shared" ref="F37:N37" si="5">+F17+F25+F30+F36</f>
        <v>82667.428</v>
      </c>
      <c r="G37" s="421">
        <f t="shared" si="5"/>
        <v>-76166.149191410004</v>
      </c>
      <c r="H37" s="421">
        <f t="shared" si="5"/>
        <v>113.057</v>
      </c>
      <c r="I37" s="421">
        <f t="shared" si="5"/>
        <v>1.875</v>
      </c>
      <c r="J37" s="421">
        <f t="shared" si="5"/>
        <v>6.0500000000000007</v>
      </c>
      <c r="K37" s="421">
        <f t="shared" si="5"/>
        <v>6622.2608085899983</v>
      </c>
      <c r="L37" s="421">
        <f t="shared" si="5"/>
        <v>163.15</v>
      </c>
      <c r="M37" s="421">
        <f t="shared" si="5"/>
        <v>-103.867</v>
      </c>
      <c r="N37" s="422">
        <f t="shared" si="5"/>
        <v>6681.5438085899978</v>
      </c>
      <c r="O37" s="1042"/>
    </row>
    <row r="38" spans="1:15" ht="13.5" thickBot="1">
      <c r="A38" s="8"/>
      <c r="B38" s="2"/>
      <c r="C38" s="2"/>
      <c r="D38" s="2"/>
      <c r="F38" s="2"/>
      <c r="G38" s="2"/>
      <c r="H38" s="2"/>
      <c r="I38" s="2"/>
      <c r="J38" s="2"/>
      <c r="K38" s="2"/>
      <c r="L38" s="2"/>
      <c r="M38" s="2"/>
      <c r="N38" s="2"/>
      <c r="O38" s="1042"/>
    </row>
    <row r="39" spans="1:15" ht="13.5" thickBot="1">
      <c r="A39" s="407"/>
      <c r="B39" s="408" t="s">
        <v>310</v>
      </c>
      <c r="C39" s="873"/>
      <c r="D39" s="874"/>
      <c r="F39" s="69"/>
      <c r="G39" s="69"/>
      <c r="H39" s="69"/>
      <c r="I39" s="69"/>
      <c r="J39" s="69"/>
      <c r="K39" s="69"/>
      <c r="L39" s="69"/>
      <c r="M39" s="69"/>
      <c r="N39" s="69"/>
      <c r="O39" s="1042"/>
    </row>
    <row r="40" spans="1:15" ht="13">
      <c r="A40" s="401" t="s">
        <v>913</v>
      </c>
      <c r="B40" s="70" t="str">
        <f>'M5'!B41&amp;" / Share capital"</f>
        <v>Government loans / Share capital</v>
      </c>
      <c r="C40" s="60" t="s">
        <v>39</v>
      </c>
      <c r="D40" s="410" t="s">
        <v>47</v>
      </c>
      <c r="F40" s="875">
        <f>'M5'!G41</f>
        <v>4508.7359999999999</v>
      </c>
      <c r="G40" s="879"/>
      <c r="H40" s="879">
        <v>21.5</v>
      </c>
      <c r="I40" s="879"/>
      <c r="J40" s="879"/>
      <c r="K40" s="876">
        <f>SUM(F40:J40)</f>
        <v>4530.2359999999999</v>
      </c>
      <c r="L40" s="879">
        <v>79.23</v>
      </c>
      <c r="M40" s="879">
        <v>-100.73</v>
      </c>
      <c r="N40" s="877">
        <f>SUM(K40:M40)</f>
        <v>4508.7359999999999</v>
      </c>
      <c r="O40" s="1042"/>
    </row>
    <row r="41" spans="1:15" ht="13">
      <c r="A41" s="401" t="s">
        <v>914</v>
      </c>
      <c r="B41" s="70" t="str">
        <f>'M5'!B42</f>
        <v>Income and expenditure account</v>
      </c>
      <c r="C41" s="60" t="s">
        <v>39</v>
      </c>
      <c r="D41" s="410" t="s">
        <v>47</v>
      </c>
      <c r="F41" s="880">
        <f>'M5'!G42</f>
        <v>1753.4649999999999</v>
      </c>
      <c r="G41" s="199">
        <v>-70.289000000000001</v>
      </c>
      <c r="H41" s="199">
        <v>91.557000000000002</v>
      </c>
      <c r="I41" s="199">
        <v>1.875</v>
      </c>
      <c r="J41" s="199">
        <v>6.05</v>
      </c>
      <c r="K41" s="285">
        <f>SUM(F41:J41)</f>
        <v>1782.6579999999999</v>
      </c>
      <c r="L41" s="286">
        <v>83.919999999999987</v>
      </c>
      <c r="M41" s="199">
        <v>-3.137</v>
      </c>
      <c r="N41" s="881">
        <f>SUM(K41:M41)</f>
        <v>1863.441</v>
      </c>
      <c r="O41" s="1042"/>
    </row>
    <row r="42" spans="1:15" ht="13">
      <c r="A42" s="882" t="s">
        <v>915</v>
      </c>
      <c r="B42" s="70" t="str">
        <f>'M5'!B43</f>
        <v>Current cost reserve</v>
      </c>
      <c r="C42" s="60" t="s">
        <v>39</v>
      </c>
      <c r="D42" s="410" t="s">
        <v>47</v>
      </c>
      <c r="F42" s="880">
        <f>'M5'!G43</f>
        <v>76271.797000000006</v>
      </c>
      <c r="G42" s="286">
        <v>-76271.797000000006</v>
      </c>
      <c r="H42" s="286"/>
      <c r="I42" s="286"/>
      <c r="J42" s="286"/>
      <c r="K42" s="285">
        <f>SUM(F42:J42)</f>
        <v>0</v>
      </c>
      <c r="L42" s="286"/>
      <c r="M42" s="286"/>
      <c r="N42" s="881">
        <f>SUM(K42:M42)</f>
        <v>0</v>
      </c>
      <c r="O42" s="1042"/>
    </row>
    <row r="43" spans="1:15" ht="13">
      <c r="A43" s="882" t="s">
        <v>916</v>
      </c>
      <c r="B43" s="70" t="str">
        <f>'M5'!B44</f>
        <v>Other reserves</v>
      </c>
      <c r="C43" s="60" t="s">
        <v>39</v>
      </c>
      <c r="D43" s="410" t="s">
        <v>47</v>
      </c>
      <c r="F43" s="880">
        <f>'M5'!G44</f>
        <v>133.43</v>
      </c>
      <c r="G43" s="286">
        <v>175.93700000000001</v>
      </c>
      <c r="H43" s="286"/>
      <c r="I43" s="286"/>
      <c r="J43" s="286"/>
      <c r="K43" s="285">
        <f>SUM(F43:J43)</f>
        <v>309.36700000000002</v>
      </c>
      <c r="L43" s="286"/>
      <c r="M43" s="286"/>
      <c r="N43" s="881">
        <f>SUM(K43:M43)</f>
        <v>309.36700000000002</v>
      </c>
      <c r="O43" s="1042"/>
    </row>
    <row r="44" spans="1:15" ht="12.75" customHeight="1" thickBot="1">
      <c r="A44" s="745" t="s">
        <v>917</v>
      </c>
      <c r="B44" s="403" t="s">
        <v>320</v>
      </c>
      <c r="C44" s="382" t="s">
        <v>39</v>
      </c>
      <c r="D44" s="404" t="s">
        <v>54</v>
      </c>
      <c r="F44" s="420">
        <f>SUM(F40:F43)</f>
        <v>82667.428</v>
      </c>
      <c r="G44" s="421">
        <f>SUM(G40:G43)</f>
        <v>-76166.149000000005</v>
      </c>
      <c r="H44" s="421">
        <f t="shared" ref="H44:N44" si="6">SUM(H40:H43)</f>
        <v>113.057</v>
      </c>
      <c r="I44" s="421">
        <f>SUM(I40:I43)</f>
        <v>1.875</v>
      </c>
      <c r="J44" s="421">
        <f t="shared" si="6"/>
        <v>6.05</v>
      </c>
      <c r="K44" s="421">
        <f t="shared" si="6"/>
        <v>6622.2610000000004</v>
      </c>
      <c r="L44" s="421">
        <f t="shared" si="6"/>
        <v>163.14999999999998</v>
      </c>
      <c r="M44" s="421">
        <f t="shared" si="6"/>
        <v>-103.867</v>
      </c>
      <c r="N44" s="422">
        <f t="shared" si="6"/>
        <v>6681.5439999999999</v>
      </c>
      <c r="O44" s="1042"/>
    </row>
    <row r="45" spans="1:15" ht="13">
      <c r="A45" s="8"/>
      <c r="B45" s="3"/>
      <c r="C45" s="3"/>
      <c r="D45" s="3"/>
      <c r="O45" s="284"/>
    </row>
    <row r="46" spans="1:15">
      <c r="A46" s="1128"/>
      <c r="B46" s="1129"/>
      <c r="C46" s="1129"/>
      <c r="D46" s="1129"/>
      <c r="E46" s="1129"/>
      <c r="F46" s="1130"/>
      <c r="G46" s="390"/>
      <c r="H46" s="390"/>
      <c r="I46" s="390"/>
    </row>
    <row r="47" spans="1:15">
      <c r="A47" s="1131" t="s">
        <v>91</v>
      </c>
      <c r="B47" s="390"/>
      <c r="C47" s="391"/>
      <c r="D47" s="79"/>
      <c r="E47" s="79"/>
      <c r="F47" s="1132"/>
      <c r="G47" s="79"/>
      <c r="H47" s="390"/>
      <c r="I47" s="390"/>
    </row>
    <row r="48" spans="1:15">
      <c r="A48" s="1133"/>
      <c r="B48" s="390"/>
      <c r="C48" s="390"/>
      <c r="D48" s="79"/>
      <c r="E48" s="79"/>
      <c r="F48" s="1132"/>
      <c r="G48" s="79"/>
      <c r="H48" s="390"/>
      <c r="I48" s="390"/>
    </row>
    <row r="49" spans="1:9">
      <c r="A49" s="1131" t="s">
        <v>92</v>
      </c>
      <c r="B49" s="390"/>
      <c r="C49" s="391"/>
      <c r="D49" s="79"/>
      <c r="E49" s="79"/>
      <c r="F49" s="1132"/>
      <c r="G49" s="79"/>
      <c r="H49" s="390"/>
      <c r="I49" s="390"/>
    </row>
    <row r="50" spans="1:9">
      <c r="A50" s="1133"/>
      <c r="B50" s="390"/>
      <c r="C50" s="390"/>
      <c r="D50" s="79"/>
      <c r="E50" s="79"/>
      <c r="F50" s="1132"/>
      <c r="G50" s="79"/>
      <c r="H50" s="390"/>
      <c r="I50" s="390"/>
    </row>
    <row r="51" spans="1:9">
      <c r="A51" s="1131" t="s">
        <v>93</v>
      </c>
      <c r="B51" s="390"/>
      <c r="C51" s="391" t="s">
        <v>94</v>
      </c>
      <c r="D51" s="79"/>
      <c r="E51" s="79"/>
      <c r="F51" s="1132"/>
      <c r="G51" s="79"/>
      <c r="H51" s="390"/>
      <c r="I51" s="390"/>
    </row>
    <row r="52" spans="1:9">
      <c r="A52" s="1134"/>
      <c r="B52" s="1135"/>
      <c r="C52" s="1135"/>
      <c r="D52" s="1135"/>
      <c r="E52" s="1135"/>
      <c r="F52" s="1136"/>
      <c r="G52" s="390"/>
      <c r="H52" s="390"/>
      <c r="I52" s="390"/>
    </row>
  </sheetData>
  <mergeCells count="1">
    <mergeCell ref="F6:N6"/>
  </mergeCells>
  <pageMargins left="0.74803149606299213" right="0.74803149606299213" top="0.39" bottom="0.49" header="0.26" footer="0.27"/>
  <pageSetup paperSize="8" scale="90" orientation="landscape" r:id="rId1"/>
  <headerFooter alignWithMargins="0">
    <oddFooter>&amp;RRegulatory Accounts - M tables 2010-11 v1.2&amp;L&amp;1#&amp;"Arial"&amp;11&amp;K000000SW Internal Commercial</oddFooter>
  </headerFooter>
  <colBreaks count="1" manualBreakCount="1">
    <brk id="10" max="54"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D063-31C2-4F4E-8F53-979D67C2D8CE}">
  <sheetPr>
    <pageSetUpPr fitToPage="1"/>
  </sheetPr>
  <dimension ref="A1:G30"/>
  <sheetViews>
    <sheetView zoomScaleNormal="100" workbookViewId="0">
      <selection sqref="A1:XFD1048576"/>
    </sheetView>
  </sheetViews>
  <sheetFormatPr defaultColWidth="8.7265625" defaultRowHeight="12.5"/>
  <cols>
    <col min="1" max="1" width="7.1796875" style="9" customWidth="1"/>
    <col min="2" max="2" width="52.81640625" style="9" customWidth="1"/>
    <col min="3" max="3" width="7.26953125" style="9" customWidth="1"/>
    <col min="4" max="4" width="7.453125" style="9" customWidth="1"/>
    <col min="5" max="6" width="8.7265625" style="9"/>
    <col min="7" max="7" width="7.7265625" style="9" customWidth="1"/>
    <col min="8" max="8" width="8.7265625" style="9" customWidth="1"/>
    <col min="9" max="16384" width="8.7265625" style="9"/>
  </cols>
  <sheetData>
    <row r="1" spans="1:7" ht="15.5">
      <c r="A1" s="55"/>
    </row>
    <row r="3" spans="1:7" ht="15.5">
      <c r="A3" s="64" t="s">
        <v>29</v>
      </c>
    </row>
    <row r="4" spans="1:7" ht="15.5">
      <c r="A4" s="64" t="s">
        <v>918</v>
      </c>
    </row>
    <row r="5" spans="1:7" ht="15.5">
      <c r="A5" s="64"/>
    </row>
    <row r="6" spans="1:7" ht="13" thickBot="1"/>
    <row r="7" spans="1:7" ht="26.5" thickBot="1">
      <c r="A7" s="1068" t="s">
        <v>31</v>
      </c>
      <c r="B7" s="870" t="s">
        <v>32</v>
      </c>
      <c r="C7" s="1002" t="s">
        <v>33</v>
      </c>
      <c r="D7" s="872" t="s">
        <v>165</v>
      </c>
      <c r="F7" s="933" t="str">
        <f>reportminus1</f>
        <v>2021-22</v>
      </c>
      <c r="G7" s="934" t="str">
        <f>reportyear</f>
        <v>2022-23</v>
      </c>
    </row>
    <row r="8" spans="1:7" ht="13" thickBot="1"/>
    <row r="9" spans="1:7" ht="16" thickBot="1">
      <c r="A9" s="357"/>
      <c r="B9" s="358" t="s">
        <v>25</v>
      </c>
      <c r="C9" s="359"/>
      <c r="D9" s="360"/>
      <c r="E9" s="935"/>
    </row>
    <row r="10" spans="1:7">
      <c r="A10" s="1046" t="s">
        <v>919</v>
      </c>
      <c r="B10" s="936" t="s">
        <v>920</v>
      </c>
      <c r="C10" s="937" t="s">
        <v>39</v>
      </c>
      <c r="D10" s="732" t="s">
        <v>86</v>
      </c>
      <c r="G10" s="1109">
        <f>'M6'!G44</f>
        <v>247.73400000000001</v>
      </c>
    </row>
    <row r="11" spans="1:7">
      <c r="A11" s="1046" t="s">
        <v>921</v>
      </c>
      <c r="B11" s="936" t="s">
        <v>922</v>
      </c>
      <c r="C11" s="937" t="s">
        <v>39</v>
      </c>
      <c r="D11" s="732" t="s">
        <v>86</v>
      </c>
      <c r="G11" s="1079">
        <f>'M6'!G45+'M6'!G46</f>
        <v>-122.58480940000001</v>
      </c>
    </row>
    <row r="12" spans="1:7">
      <c r="A12" s="1046" t="s">
        <v>923</v>
      </c>
      <c r="B12" s="936" t="s">
        <v>56</v>
      </c>
      <c r="C12" s="937" t="s">
        <v>39</v>
      </c>
      <c r="D12" s="938" t="s">
        <v>54</v>
      </c>
      <c r="F12" s="939"/>
      <c r="G12" s="1119">
        <f>G10+G11</f>
        <v>125.1491906</v>
      </c>
    </row>
    <row r="13" spans="1:7">
      <c r="A13" s="1046" t="s">
        <v>924</v>
      </c>
      <c r="B13" s="936" t="s">
        <v>925</v>
      </c>
      <c r="C13" s="937" t="s">
        <v>447</v>
      </c>
      <c r="D13" s="938" t="s">
        <v>40</v>
      </c>
      <c r="G13" s="1081">
        <v>3.61E-2</v>
      </c>
    </row>
    <row r="14" spans="1:7" ht="13" thickBot="1">
      <c r="A14" s="1046" t="s">
        <v>926</v>
      </c>
      <c r="B14" s="936" t="s">
        <v>927</v>
      </c>
      <c r="C14" s="937" t="s">
        <v>447</v>
      </c>
      <c r="D14" s="938" t="s">
        <v>40</v>
      </c>
      <c r="G14" s="1082">
        <v>5.16E-2</v>
      </c>
    </row>
    <row r="15" spans="1:7" ht="14.5" thickBot="1">
      <c r="A15" s="1047"/>
      <c r="B15" s="940"/>
      <c r="C15" s="940"/>
      <c r="D15" s="941"/>
      <c r="G15" s="1097"/>
    </row>
    <row r="16" spans="1:7">
      <c r="A16" s="379" t="s">
        <v>928</v>
      </c>
      <c r="B16" s="936" t="s">
        <v>929</v>
      </c>
      <c r="C16" s="937" t="s">
        <v>39</v>
      </c>
      <c r="D16" s="938" t="s">
        <v>86</v>
      </c>
      <c r="G16" s="1118">
        <f>F18</f>
        <v>139.84609760000001</v>
      </c>
    </row>
    <row r="17" spans="1:7" ht="13" thickBot="1">
      <c r="A17" s="1046" t="s">
        <v>930</v>
      </c>
      <c r="B17" s="936" t="s">
        <v>931</v>
      </c>
      <c r="C17" s="937" t="s">
        <v>39</v>
      </c>
      <c r="D17" s="938" t="s">
        <v>54</v>
      </c>
      <c r="G17" s="1080">
        <f>(G10*G13)+(G11*G14)</f>
        <v>2.6178212349600001</v>
      </c>
    </row>
    <row r="18" spans="1:7">
      <c r="A18" s="379" t="s">
        <v>932</v>
      </c>
      <c r="B18" s="936" t="s">
        <v>933</v>
      </c>
      <c r="C18" s="937" t="s">
        <v>39</v>
      </c>
      <c r="D18" s="938" t="s">
        <v>47</v>
      </c>
      <c r="F18" s="1110">
        <v>139.84609760000001</v>
      </c>
      <c r="G18" s="1114">
        <f>G16+G17</f>
        <v>142.46391883496</v>
      </c>
    </row>
    <row r="19" spans="1:7">
      <c r="A19" s="1046" t="s">
        <v>934</v>
      </c>
      <c r="B19" s="936" t="s">
        <v>935</v>
      </c>
      <c r="C19" s="937" t="s">
        <v>39</v>
      </c>
      <c r="D19" s="938" t="s">
        <v>40</v>
      </c>
      <c r="F19" s="1111">
        <v>0</v>
      </c>
      <c r="G19" s="1115">
        <v>-4.3</v>
      </c>
    </row>
    <row r="20" spans="1:7">
      <c r="A20" s="380" t="s">
        <v>936</v>
      </c>
      <c r="B20" s="936" t="s">
        <v>937</v>
      </c>
      <c r="C20" s="937" t="s">
        <v>39</v>
      </c>
      <c r="D20" s="938" t="s">
        <v>40</v>
      </c>
      <c r="F20" s="1112">
        <v>1</v>
      </c>
      <c r="G20" s="1116">
        <v>2.5</v>
      </c>
    </row>
    <row r="21" spans="1:7">
      <c r="A21" s="380" t="s">
        <v>938</v>
      </c>
      <c r="B21" s="936" t="s">
        <v>939</v>
      </c>
      <c r="C21" s="937" t="s">
        <v>39</v>
      </c>
      <c r="D21" s="938" t="s">
        <v>40</v>
      </c>
      <c r="F21" s="1112">
        <v>0.8</v>
      </c>
      <c r="G21" s="1116">
        <v>-5</v>
      </c>
    </row>
    <row r="22" spans="1:7" ht="13" thickBot="1">
      <c r="A22" s="1083" t="s">
        <v>940</v>
      </c>
      <c r="B22" s="1084" t="s">
        <v>941</v>
      </c>
      <c r="C22" s="1085" t="s">
        <v>39</v>
      </c>
      <c r="D22" s="1086" t="s">
        <v>54</v>
      </c>
      <c r="F22" s="1113">
        <f>SUM(F18:F21)</f>
        <v>141.64609760000002</v>
      </c>
      <c r="G22" s="1117">
        <f>SUM(G18:G21)</f>
        <v>135.66391883495999</v>
      </c>
    </row>
    <row r="23" spans="1:7" ht="13" thickBot="1"/>
    <row r="24" spans="1:7">
      <c r="A24" s="1128"/>
      <c r="B24" s="1129"/>
      <c r="C24" s="1129"/>
      <c r="D24" s="1129"/>
      <c r="E24" s="1129"/>
      <c r="F24" s="1130"/>
    </row>
    <row r="25" spans="1:7">
      <c r="A25" s="1131" t="s">
        <v>91</v>
      </c>
      <c r="B25" s="390"/>
      <c r="C25" s="391"/>
      <c r="D25" s="79"/>
      <c r="E25" s="79"/>
      <c r="F25" s="1132"/>
    </row>
    <row r="26" spans="1:7">
      <c r="A26" s="1133"/>
      <c r="B26" s="390"/>
      <c r="C26" s="390"/>
      <c r="D26" s="79"/>
      <c r="E26" s="79"/>
      <c r="F26" s="1132"/>
    </row>
    <row r="27" spans="1:7">
      <c r="A27" s="1131" t="s">
        <v>92</v>
      </c>
      <c r="B27" s="390"/>
      <c r="C27" s="391"/>
      <c r="D27" s="79"/>
      <c r="E27" s="79"/>
      <c r="F27" s="1132"/>
    </row>
    <row r="28" spans="1:7">
      <c r="A28" s="1133"/>
      <c r="B28" s="390"/>
      <c r="C28" s="390"/>
      <c r="D28" s="79"/>
      <c r="E28" s="79"/>
      <c r="F28" s="1132"/>
    </row>
    <row r="29" spans="1:7">
      <c r="A29" s="1131" t="s">
        <v>93</v>
      </c>
      <c r="B29" s="390"/>
      <c r="C29" s="391" t="s">
        <v>94</v>
      </c>
      <c r="D29" s="79"/>
      <c r="E29" s="79"/>
      <c r="F29" s="1132"/>
    </row>
    <row r="30" spans="1:7" ht="13" thickBot="1">
      <c r="A30" s="1134"/>
      <c r="B30" s="1135"/>
      <c r="C30" s="1135"/>
      <c r="D30" s="1135"/>
      <c r="E30" s="1135"/>
      <c r="F30" s="1136"/>
    </row>
  </sheetData>
  <phoneticPr fontId="34" type="noConversion"/>
  <pageMargins left="0.70866141732283472" right="0.70866141732283472" top="0.74803149606299213" bottom="0.74803149606299213" header="0.31496062992125984" footer="0.31496062992125984"/>
  <pageSetup paperSize="9" orientation="landscape" r:id="rId1"/>
  <headerFooter>
    <oddFooter>&amp;L&amp;1#&amp;"Arial"&amp;11&amp;K000000SW Internal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44"/>
  <sheetViews>
    <sheetView zoomScaleNormal="100" workbookViewId="0">
      <selection sqref="A1:XFD1048576"/>
    </sheetView>
  </sheetViews>
  <sheetFormatPr defaultColWidth="8.81640625" defaultRowHeight="12.5"/>
  <cols>
    <col min="1" max="1" width="9.7265625" style="8" customWidth="1"/>
    <col min="2" max="2" width="62.54296875" style="9" customWidth="1"/>
    <col min="3" max="3" width="6.81640625" style="9" customWidth="1"/>
    <col min="4" max="5" width="6.7265625" style="9" customWidth="1"/>
    <col min="6" max="7" width="10.7265625" style="9" customWidth="1"/>
    <col min="8" max="16384" width="8.81640625" style="9"/>
  </cols>
  <sheetData>
    <row r="1" spans="1:7" ht="15.5">
      <c r="A1" s="55"/>
    </row>
    <row r="3" spans="1:7" ht="15.5">
      <c r="A3" s="64" t="s">
        <v>29</v>
      </c>
    </row>
    <row r="4" spans="1:7" ht="15.5">
      <c r="A4" s="64" t="s">
        <v>30</v>
      </c>
    </row>
    <row r="5" spans="1:7" ht="16" thickBot="1">
      <c r="A5" s="368"/>
    </row>
    <row r="6" spans="1:7" ht="13">
      <c r="A6" s="1199" t="s">
        <v>31</v>
      </c>
      <c r="B6" s="1197" t="s">
        <v>32</v>
      </c>
      <c r="C6" s="1201" t="s">
        <v>33</v>
      </c>
      <c r="D6" s="887" t="s">
        <v>34</v>
      </c>
      <c r="F6" s="905" t="str">
        <f>reportminus1</f>
        <v>2021-22</v>
      </c>
      <c r="G6" s="904" t="str">
        <f>reportyear</f>
        <v>2022-23</v>
      </c>
    </row>
    <row r="7" spans="1:7" ht="13.5" thickBot="1">
      <c r="A7" s="1200"/>
      <c r="B7" s="1198"/>
      <c r="C7" s="1202"/>
      <c r="D7" s="888" t="s">
        <v>35</v>
      </c>
      <c r="F7" s="909" t="s">
        <v>36</v>
      </c>
      <c r="G7" s="910" t="s">
        <v>36</v>
      </c>
    </row>
    <row r="8" spans="1:7">
      <c r="A8" s="346" t="s">
        <v>37</v>
      </c>
      <c r="B8" s="370" t="s">
        <v>38</v>
      </c>
      <c r="C8" s="371" t="s">
        <v>39</v>
      </c>
      <c r="D8" s="886" t="s">
        <v>40</v>
      </c>
      <c r="F8" s="931">
        <v>939.28800000000001</v>
      </c>
      <c r="G8" s="932">
        <v>990.51099999999997</v>
      </c>
    </row>
    <row r="9" spans="1:7" ht="12.75" customHeight="1">
      <c r="A9" s="346" t="s">
        <v>41</v>
      </c>
      <c r="B9" s="373" t="s">
        <v>42</v>
      </c>
      <c r="C9" s="371" t="s">
        <v>39</v>
      </c>
      <c r="D9" s="886" t="s">
        <v>40</v>
      </c>
      <c r="F9" s="906">
        <v>333.505</v>
      </c>
      <c r="G9" s="900">
        <v>359.17899999999997</v>
      </c>
    </row>
    <row r="10" spans="1:7">
      <c r="A10" s="346" t="s">
        <v>43</v>
      </c>
      <c r="B10" s="373" t="s">
        <v>44</v>
      </c>
      <c r="C10" s="371" t="s">
        <v>39</v>
      </c>
      <c r="D10" s="886" t="s">
        <v>40</v>
      </c>
      <c r="F10" s="906">
        <v>12.52</v>
      </c>
      <c r="G10" s="900">
        <v>15.214</v>
      </c>
    </row>
    <row r="11" spans="1:7">
      <c r="A11" s="346" t="s">
        <v>45</v>
      </c>
      <c r="B11" s="373" t="s">
        <v>46</v>
      </c>
      <c r="C11" s="371" t="s">
        <v>39</v>
      </c>
      <c r="D11" s="372" t="s">
        <v>47</v>
      </c>
      <c r="F11" s="907">
        <f>SUM(F8:F10)</f>
        <v>1285.3130000000001</v>
      </c>
      <c r="G11" s="901">
        <f>SUM(G8:G10)</f>
        <v>1364.904</v>
      </c>
    </row>
    <row r="12" spans="1:7">
      <c r="A12" s="346" t="s">
        <v>48</v>
      </c>
      <c r="B12" s="373" t="s">
        <v>49</v>
      </c>
      <c r="C12" s="371" t="s">
        <v>39</v>
      </c>
      <c r="D12" s="886" t="s">
        <v>40</v>
      </c>
      <c r="F12" s="906">
        <v>19.030999999999999</v>
      </c>
      <c r="G12" s="900">
        <v>19.670999999999999</v>
      </c>
    </row>
    <row r="13" spans="1:7">
      <c r="A13" s="346" t="s">
        <v>50</v>
      </c>
      <c r="B13" s="373" t="s">
        <v>51</v>
      </c>
      <c r="C13" s="371" t="s">
        <v>39</v>
      </c>
      <c r="D13" s="886" t="s">
        <v>40</v>
      </c>
      <c r="F13" s="906">
        <v>3.8220000000000001</v>
      </c>
      <c r="G13" s="900">
        <v>0.67800000000000005</v>
      </c>
    </row>
    <row r="14" spans="1:7" ht="13" customHeight="1">
      <c r="A14" s="346" t="s">
        <v>52</v>
      </c>
      <c r="B14" s="373" t="s">
        <v>53</v>
      </c>
      <c r="C14" s="371" t="s">
        <v>39</v>
      </c>
      <c r="D14" s="372" t="s">
        <v>54</v>
      </c>
      <c r="F14" s="907">
        <f>SUM(F11:F13)</f>
        <v>1308.1659999999999</v>
      </c>
      <c r="G14" s="901">
        <f>SUM(G11:G13)</f>
        <v>1385.2530000000002</v>
      </c>
    </row>
    <row r="15" spans="1:7">
      <c r="A15" s="346" t="s">
        <v>55</v>
      </c>
      <c r="B15" s="373" t="s">
        <v>56</v>
      </c>
      <c r="C15" s="371" t="s">
        <v>39</v>
      </c>
      <c r="D15" s="886" t="s">
        <v>40</v>
      </c>
      <c r="F15" s="906">
        <v>235.16</v>
      </c>
      <c r="G15" s="900">
        <v>125.1491906</v>
      </c>
    </row>
    <row r="16" spans="1:7">
      <c r="A16" s="346" t="s">
        <v>57</v>
      </c>
      <c r="B16" s="373" t="s">
        <v>58</v>
      </c>
      <c r="C16" s="371" t="s">
        <v>39</v>
      </c>
      <c r="D16" s="372" t="s">
        <v>54</v>
      </c>
      <c r="F16" s="907">
        <f>F14+F15</f>
        <v>1543.326</v>
      </c>
      <c r="G16" s="901">
        <f>G14+G15</f>
        <v>1510.4021906000003</v>
      </c>
    </row>
    <row r="17" spans="1:7">
      <c r="A17" s="346" t="s">
        <v>59</v>
      </c>
      <c r="B17" s="373" t="s">
        <v>60</v>
      </c>
      <c r="C17" s="371" t="s">
        <v>39</v>
      </c>
      <c r="D17" s="886" t="s">
        <v>40</v>
      </c>
      <c r="F17" s="906">
        <v>-388.58300000000003</v>
      </c>
      <c r="G17" s="900">
        <v>-416.209</v>
      </c>
    </row>
    <row r="18" spans="1:7">
      <c r="A18" s="346" t="s">
        <v>61</v>
      </c>
      <c r="B18" s="373" t="s">
        <v>62</v>
      </c>
      <c r="C18" s="371" t="s">
        <v>39</v>
      </c>
      <c r="D18" s="886" t="s">
        <v>40</v>
      </c>
      <c r="F18" s="906">
        <v>-171.435</v>
      </c>
      <c r="G18" s="900">
        <v>-177.44327850000005</v>
      </c>
    </row>
    <row r="19" spans="1:7">
      <c r="A19" s="346" t="s">
        <v>63</v>
      </c>
      <c r="B19" s="373" t="s">
        <v>64</v>
      </c>
      <c r="C19" s="371" t="s">
        <v>39</v>
      </c>
      <c r="D19" s="886" t="s">
        <v>40</v>
      </c>
      <c r="F19" s="906">
        <v>-151.89400000000001</v>
      </c>
      <c r="G19" s="900">
        <v>-192.435</v>
      </c>
    </row>
    <row r="20" spans="1:7">
      <c r="A20" s="346" t="s">
        <v>65</v>
      </c>
      <c r="B20" s="373" t="s">
        <v>66</v>
      </c>
      <c r="C20" s="371" t="s">
        <v>39</v>
      </c>
      <c r="D20" s="886" t="s">
        <v>40</v>
      </c>
      <c r="F20" s="906">
        <v>-24.562000000000001</v>
      </c>
      <c r="G20" s="900">
        <v>-32.674999999999997</v>
      </c>
    </row>
    <row r="21" spans="1:7">
      <c r="A21" s="346" t="s">
        <v>67</v>
      </c>
      <c r="B21" s="373" t="s">
        <v>68</v>
      </c>
      <c r="C21" s="371" t="s">
        <v>39</v>
      </c>
      <c r="D21" s="372" t="s">
        <v>54</v>
      </c>
      <c r="F21" s="907">
        <f>SUM(F17:F20)</f>
        <v>-736.47400000000005</v>
      </c>
      <c r="G21" s="901">
        <f>SUM(G17:G20)</f>
        <v>-818.76227850000009</v>
      </c>
    </row>
    <row r="22" spans="1:7">
      <c r="A22" s="346" t="s">
        <v>69</v>
      </c>
      <c r="B22" s="373" t="s">
        <v>70</v>
      </c>
      <c r="C22" s="371" t="s">
        <v>39</v>
      </c>
      <c r="D22" s="886" t="s">
        <v>40</v>
      </c>
      <c r="F22" s="906">
        <v>-141.61099999999999</v>
      </c>
      <c r="G22" s="900">
        <v>-135.74742693000002</v>
      </c>
    </row>
    <row r="23" spans="1:7">
      <c r="A23" s="346" t="s">
        <v>71</v>
      </c>
      <c r="B23" s="373" t="s">
        <v>72</v>
      </c>
      <c r="C23" s="371" t="s">
        <v>39</v>
      </c>
      <c r="D23" s="886" t="s">
        <v>40</v>
      </c>
      <c r="F23" s="906">
        <v>-14.629</v>
      </c>
      <c r="G23" s="900">
        <v>0</v>
      </c>
    </row>
    <row r="24" spans="1:7">
      <c r="A24" s="346" t="s">
        <v>73</v>
      </c>
      <c r="B24" s="373" t="s">
        <v>74</v>
      </c>
      <c r="C24" s="371" t="s">
        <v>39</v>
      </c>
      <c r="D24" s="372" t="s">
        <v>54</v>
      </c>
      <c r="F24" s="907">
        <f>F16+SUM(F21:F23)</f>
        <v>650.61199999999997</v>
      </c>
      <c r="G24" s="901">
        <f>G16+SUM(G21:G23)</f>
        <v>555.8924851700001</v>
      </c>
    </row>
    <row r="25" spans="1:7" ht="13" thickBot="1">
      <c r="A25" s="347" t="s">
        <v>75</v>
      </c>
      <c r="B25" s="374" t="s">
        <v>76</v>
      </c>
      <c r="C25" s="375" t="s">
        <v>39</v>
      </c>
      <c r="D25" s="376" t="s">
        <v>54</v>
      </c>
      <c r="F25" s="908">
        <f>F14+SUM(F21:F23)</f>
        <v>415.45199999999988</v>
      </c>
      <c r="G25" s="902">
        <f>G14+SUM(G21:G23)</f>
        <v>430.74329456999999</v>
      </c>
    </row>
    <row r="26" spans="1:7" ht="13" thickBot="1">
      <c r="B26" s="377"/>
      <c r="C26" s="73"/>
    </row>
    <row r="27" spans="1:7" ht="13.5" thickBot="1">
      <c r="A27" s="378"/>
      <c r="B27" s="345" t="s">
        <v>77</v>
      </c>
      <c r="C27" s="345"/>
      <c r="D27" s="348"/>
    </row>
    <row r="28" spans="1:7">
      <c r="A28" s="379" t="s">
        <v>78</v>
      </c>
      <c r="B28" s="373" t="s">
        <v>79</v>
      </c>
      <c r="C28" s="60" t="s">
        <v>39</v>
      </c>
      <c r="D28" s="886" t="s">
        <v>40</v>
      </c>
      <c r="F28" s="1137">
        <v>-215</v>
      </c>
      <c r="G28" s="1138">
        <v>-215</v>
      </c>
    </row>
    <row r="29" spans="1:7">
      <c r="A29" s="380" t="s">
        <v>80</v>
      </c>
      <c r="B29" s="373" t="s">
        <v>81</v>
      </c>
      <c r="C29" s="60" t="s">
        <v>39</v>
      </c>
      <c r="D29" s="886" t="s">
        <v>40</v>
      </c>
      <c r="F29" s="1139">
        <v>-30</v>
      </c>
      <c r="G29" s="1140">
        <v>-30</v>
      </c>
    </row>
    <row r="30" spans="1:7" ht="13" thickBot="1">
      <c r="A30" s="381" t="s">
        <v>82</v>
      </c>
      <c r="B30" s="374" t="s">
        <v>83</v>
      </c>
      <c r="C30" s="382" t="s">
        <v>39</v>
      </c>
      <c r="D30" s="925" t="s">
        <v>40</v>
      </c>
      <c r="F30" s="1141">
        <v>-25</v>
      </c>
      <c r="G30" s="1142">
        <v>-30</v>
      </c>
    </row>
    <row r="31" spans="1:7" ht="13" thickBot="1">
      <c r="B31" s="344"/>
      <c r="C31" s="73"/>
    </row>
    <row r="32" spans="1:7" ht="13.5" thickBot="1">
      <c r="A32" s="378"/>
      <c r="B32" s="345" t="s">
        <v>84</v>
      </c>
      <c r="C32" s="345"/>
      <c r="D32" s="348"/>
    </row>
    <row r="33" spans="1:7">
      <c r="A33" s="383" t="s">
        <v>85</v>
      </c>
      <c r="B33" s="373" t="s">
        <v>60</v>
      </c>
      <c r="C33" s="371" t="s">
        <v>39</v>
      </c>
      <c r="D33" s="713" t="s">
        <v>86</v>
      </c>
      <c r="F33" s="1143">
        <f>F17</f>
        <v>-388.58300000000003</v>
      </c>
      <c r="G33" s="1144">
        <f>G17</f>
        <v>-416.209</v>
      </c>
    </row>
    <row r="34" spans="1:7" ht="25">
      <c r="A34" s="384" t="s">
        <v>87</v>
      </c>
      <c r="B34" s="373" t="s">
        <v>88</v>
      </c>
      <c r="C34" s="371" t="s">
        <v>39</v>
      </c>
      <c r="D34" s="886" t="s">
        <v>40</v>
      </c>
      <c r="F34" s="1145">
        <v>-53</v>
      </c>
      <c r="G34" s="1146">
        <v>-58.094999999999999</v>
      </c>
    </row>
    <row r="35" spans="1:7" ht="13" thickBot="1">
      <c r="A35" s="347" t="s">
        <v>89</v>
      </c>
      <c r="B35" s="374" t="s">
        <v>90</v>
      </c>
      <c r="C35" s="375" t="s">
        <v>39</v>
      </c>
      <c r="D35" s="714" t="s">
        <v>47</v>
      </c>
      <c r="F35" s="385">
        <f>F33+F34</f>
        <v>-441.58300000000003</v>
      </c>
      <c r="G35" s="903">
        <f t="shared" ref="G35" si="0">G33+G34</f>
        <v>-474.30399999999997</v>
      </c>
    </row>
    <row r="36" spans="1:7">
      <c r="B36" s="344"/>
      <c r="C36" s="73"/>
    </row>
    <row r="37" spans="1:7" ht="13" thickBot="1">
      <c r="B37" s="344"/>
      <c r="C37" s="73"/>
    </row>
    <row r="38" spans="1:7">
      <c r="A38" s="386"/>
      <c r="B38" s="387"/>
      <c r="C38" s="387"/>
      <c r="D38" s="387"/>
      <c r="E38" s="387"/>
      <c r="F38" s="388"/>
    </row>
    <row r="39" spans="1:7">
      <c r="A39" s="389" t="s">
        <v>91</v>
      </c>
      <c r="B39" s="390"/>
      <c r="C39" s="391"/>
      <c r="D39" s="79"/>
      <c r="E39" s="79"/>
      <c r="F39" s="392"/>
    </row>
    <row r="40" spans="1:7">
      <c r="A40" s="393"/>
      <c r="B40" s="390"/>
      <c r="C40" s="390"/>
      <c r="D40" s="79"/>
      <c r="E40" s="79"/>
      <c r="F40" s="392"/>
    </row>
    <row r="41" spans="1:7">
      <c r="A41" s="389" t="s">
        <v>92</v>
      </c>
      <c r="B41" s="390"/>
      <c r="C41" s="391"/>
      <c r="D41" s="79"/>
      <c r="E41" s="79"/>
      <c r="F41" s="392"/>
    </row>
    <row r="42" spans="1:7">
      <c r="A42" s="393"/>
      <c r="B42" s="390"/>
      <c r="C42" s="390"/>
      <c r="D42" s="79"/>
      <c r="E42" s="79"/>
      <c r="F42" s="392"/>
    </row>
    <row r="43" spans="1:7">
      <c r="A43" s="389" t="s">
        <v>93</v>
      </c>
      <c r="B43" s="390"/>
      <c r="C43" s="391" t="s">
        <v>94</v>
      </c>
      <c r="D43" s="79"/>
      <c r="E43" s="79"/>
      <c r="F43" s="392"/>
    </row>
    <row r="44" spans="1:7" ht="13" thickBot="1">
      <c r="A44" s="394"/>
      <c r="B44" s="395"/>
      <c r="C44" s="395"/>
      <c r="D44" s="395"/>
      <c r="E44" s="395"/>
      <c r="F44" s="396"/>
    </row>
  </sheetData>
  <mergeCells count="3">
    <mergeCell ref="B6:B7"/>
    <mergeCell ref="A6:A7"/>
    <mergeCell ref="C6:C7"/>
  </mergeCells>
  <phoneticPr fontId="0" type="noConversion"/>
  <pageMargins left="0.74803149606299213" right="0.74803149606299213" top="0.98425196850393704" bottom="0.98425196850393704" header="0.51181102362204722" footer="0.51181102362204722"/>
  <pageSetup paperSize="9" scale="71" orientation="portrait" r:id="rId1"/>
  <headerFooter>
    <oddFooter>&amp;RRegulatory Accounts - M tables 2010-11 v1.2&amp;L&amp;1#&amp;"Arial"&amp;11&amp;K000000SW Internal Commercial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2:H510"/>
  <sheetViews>
    <sheetView zoomScaleNormal="100" workbookViewId="0">
      <selection sqref="A1:XFD1048576"/>
    </sheetView>
  </sheetViews>
  <sheetFormatPr defaultColWidth="8.81640625" defaultRowHeight="12.5"/>
  <cols>
    <col min="1" max="1" width="20.7265625" style="77" customWidth="1"/>
    <col min="2" max="4" width="15.7265625" style="83" customWidth="1"/>
    <col min="5" max="6" width="25.7265625" style="83" customWidth="1"/>
    <col min="7" max="8" width="25.7265625" style="79" customWidth="1"/>
    <col min="9" max="16384" width="8.81640625" style="79"/>
  </cols>
  <sheetData>
    <row r="2" spans="1:8" ht="13">
      <c r="C2" s="343"/>
    </row>
    <row r="3" spans="1:8" ht="15.5">
      <c r="A3" s="186" t="s">
        <v>29</v>
      </c>
    </row>
    <row r="4" spans="1:8" ht="15.5">
      <c r="A4" s="191" t="str">
        <f xml:space="preserve"> "Table 30: Inventory of loans with full principal repayment at maturity (loans matured in " &amp;  reportyear &amp; " and loans maturing after 31 March 2023)"</f>
        <v>Table 30: Inventory of loans with full principal repayment at maturity (loans matured in 2022-23 and loans maturing after 31 March 2023)</v>
      </c>
    </row>
    <row r="5" spans="1:8" ht="15.5">
      <c r="A5" s="187"/>
      <c r="F5" s="188"/>
      <c r="G5" s="188"/>
      <c r="H5" s="188"/>
    </row>
    <row r="6" spans="1:8" ht="13">
      <c r="A6" s="189" t="s">
        <v>942</v>
      </c>
      <c r="B6" s="190" t="s">
        <v>943</v>
      </c>
      <c r="C6" s="190" t="s">
        <v>944</v>
      </c>
      <c r="D6" s="190" t="s">
        <v>945</v>
      </c>
      <c r="E6" s="190" t="s">
        <v>946</v>
      </c>
      <c r="F6" s="195" t="s">
        <v>947</v>
      </c>
      <c r="G6" s="195" t="s">
        <v>948</v>
      </c>
      <c r="H6" s="195" t="s">
        <v>949</v>
      </c>
    </row>
    <row r="7" spans="1:8">
      <c r="A7" s="659">
        <v>1132</v>
      </c>
      <c r="B7" s="660" t="s">
        <v>950</v>
      </c>
      <c r="C7" s="660" t="s">
        <v>951</v>
      </c>
      <c r="D7" s="661">
        <v>9.1534246575342468</v>
      </c>
      <c r="E7" s="662">
        <v>41311</v>
      </c>
      <c r="F7" s="663">
        <v>44652</v>
      </c>
      <c r="G7" s="664">
        <v>20000000</v>
      </c>
      <c r="H7" s="665">
        <v>2.2200000000000002</v>
      </c>
    </row>
    <row r="8" spans="1:8">
      <c r="A8" s="659">
        <v>7000467482</v>
      </c>
      <c r="B8" s="660" t="s">
        <v>952</v>
      </c>
      <c r="C8" s="660" t="s">
        <v>953</v>
      </c>
      <c r="D8" s="661">
        <v>32.575342465753423</v>
      </c>
      <c r="E8" s="662">
        <v>32766</v>
      </c>
      <c r="F8" s="663">
        <v>44656</v>
      </c>
      <c r="G8" s="664">
        <v>151720.48000000001</v>
      </c>
      <c r="H8" s="665">
        <v>9.5</v>
      </c>
    </row>
    <row r="9" spans="1:8">
      <c r="A9" s="666">
        <v>7000468484</v>
      </c>
      <c r="B9" s="660" t="s">
        <v>952</v>
      </c>
      <c r="C9" s="660" t="s">
        <v>953</v>
      </c>
      <c r="D9" s="661">
        <v>31.967123287671232</v>
      </c>
      <c r="E9" s="662">
        <v>32988</v>
      </c>
      <c r="F9" s="663">
        <v>44656</v>
      </c>
      <c r="G9" s="664">
        <v>438818.68</v>
      </c>
      <c r="H9" s="665">
        <v>11.75</v>
      </c>
    </row>
    <row r="10" spans="1:8">
      <c r="A10" s="666">
        <v>7000474528</v>
      </c>
      <c r="B10" s="660" t="s">
        <v>952</v>
      </c>
      <c r="C10" s="660" t="s">
        <v>953</v>
      </c>
      <c r="D10" s="661">
        <v>30.032876712328768</v>
      </c>
      <c r="E10" s="662">
        <v>33694</v>
      </c>
      <c r="F10" s="663">
        <v>44656</v>
      </c>
      <c r="G10" s="664">
        <v>2044777.21</v>
      </c>
      <c r="H10" s="665">
        <v>8.5</v>
      </c>
    </row>
    <row r="11" spans="1:8">
      <c r="A11" s="666">
        <v>9000474528</v>
      </c>
      <c r="B11" s="660" t="s">
        <v>952</v>
      </c>
      <c r="C11" s="660" t="s">
        <v>954</v>
      </c>
      <c r="D11" s="661">
        <v>27.857534246575341</v>
      </c>
      <c r="E11" s="662">
        <v>34498</v>
      </c>
      <c r="F11" s="663">
        <v>44666</v>
      </c>
      <c r="G11" s="664">
        <v>1930021.73</v>
      </c>
      <c r="H11" s="665">
        <v>8.5</v>
      </c>
    </row>
    <row r="12" spans="1:8">
      <c r="A12" s="666">
        <v>1900000211</v>
      </c>
      <c r="B12" s="660" t="s">
        <v>950</v>
      </c>
      <c r="C12" s="660" t="s">
        <v>954</v>
      </c>
      <c r="D12" s="661">
        <v>20.986301369863014</v>
      </c>
      <c r="E12" s="662">
        <v>37067</v>
      </c>
      <c r="F12" s="663">
        <v>44727</v>
      </c>
      <c r="G12" s="664">
        <v>5000000</v>
      </c>
      <c r="H12" s="665">
        <v>5.25</v>
      </c>
    </row>
    <row r="13" spans="1:8">
      <c r="A13" s="659">
        <v>710016</v>
      </c>
      <c r="B13" s="660" t="s">
        <v>950</v>
      </c>
      <c r="C13" s="660" t="s">
        <v>953</v>
      </c>
      <c r="D13" s="661">
        <v>20.980821917808218</v>
      </c>
      <c r="E13" s="662">
        <v>37109</v>
      </c>
      <c r="F13" s="663">
        <v>44767</v>
      </c>
      <c r="G13" s="664">
        <v>15000000</v>
      </c>
      <c r="H13" s="665">
        <v>5.125</v>
      </c>
    </row>
    <row r="14" spans="1:8">
      <c r="A14" s="659">
        <v>1002468</v>
      </c>
      <c r="B14" s="660" t="s">
        <v>955</v>
      </c>
      <c r="C14" s="660" t="s">
        <v>956</v>
      </c>
      <c r="D14" s="661">
        <v>25.142465753424659</v>
      </c>
      <c r="E14" s="662">
        <v>35642</v>
      </c>
      <c r="F14" s="663">
        <v>44819</v>
      </c>
      <c r="G14" s="664">
        <v>20000000</v>
      </c>
      <c r="H14" s="665">
        <v>6.875</v>
      </c>
    </row>
    <row r="15" spans="1:8">
      <c r="A15" s="659">
        <v>7000450549</v>
      </c>
      <c r="B15" s="660" t="s">
        <v>952</v>
      </c>
      <c r="C15" s="660" t="s">
        <v>953</v>
      </c>
      <c r="D15" s="661">
        <v>39.991780821917807</v>
      </c>
      <c r="E15" s="662">
        <v>30242</v>
      </c>
      <c r="F15" s="663">
        <v>44839</v>
      </c>
      <c r="G15" s="664">
        <v>139635.79</v>
      </c>
      <c r="H15" s="665">
        <v>10.5</v>
      </c>
    </row>
    <row r="16" spans="1:8">
      <c r="A16" s="659">
        <v>7000466752</v>
      </c>
      <c r="B16" s="660" t="s">
        <v>952</v>
      </c>
      <c r="C16" s="660" t="s">
        <v>953</v>
      </c>
      <c r="D16" s="661">
        <v>33.413698630136984</v>
      </c>
      <c r="E16" s="662">
        <v>32643</v>
      </c>
      <c r="F16" s="663">
        <v>44839</v>
      </c>
      <c r="G16" s="664">
        <v>438818.68</v>
      </c>
      <c r="H16" s="665">
        <v>9.375</v>
      </c>
    </row>
    <row r="17" spans="1:8">
      <c r="A17" s="666">
        <v>7000468606</v>
      </c>
      <c r="B17" s="660" t="s">
        <v>952</v>
      </c>
      <c r="C17" s="660" t="s">
        <v>953</v>
      </c>
      <c r="D17" s="661">
        <v>32.279452054794518</v>
      </c>
      <c r="E17" s="662">
        <v>33057</v>
      </c>
      <c r="F17" s="663">
        <v>44839</v>
      </c>
      <c r="G17" s="664">
        <v>438818.68</v>
      </c>
      <c r="H17" s="665">
        <v>10.875</v>
      </c>
    </row>
    <row r="18" spans="1:8">
      <c r="A18" s="666">
        <v>4000014</v>
      </c>
      <c r="B18" s="660" t="s">
        <v>950</v>
      </c>
      <c r="C18" s="660" t="s">
        <v>956</v>
      </c>
      <c r="D18" s="661">
        <v>22.013698630136986</v>
      </c>
      <c r="E18" s="662">
        <v>36805</v>
      </c>
      <c r="F18" s="663">
        <v>44840</v>
      </c>
      <c r="G18" s="664">
        <v>10000000</v>
      </c>
      <c r="H18" s="665">
        <v>5</v>
      </c>
    </row>
    <row r="19" spans="1:8">
      <c r="A19" s="666">
        <v>1900000140</v>
      </c>
      <c r="B19" s="660" t="s">
        <v>950</v>
      </c>
      <c r="C19" s="660" t="s">
        <v>954</v>
      </c>
      <c r="D19" s="661">
        <v>22.013698630136986</v>
      </c>
      <c r="E19" s="662">
        <v>36826</v>
      </c>
      <c r="F19" s="663">
        <v>44861</v>
      </c>
      <c r="G19" s="664">
        <v>10000000</v>
      </c>
      <c r="H19" s="665">
        <v>5</v>
      </c>
    </row>
    <row r="20" spans="1:8">
      <c r="A20" s="666">
        <v>4000020</v>
      </c>
      <c r="B20" s="660" t="s">
        <v>950</v>
      </c>
      <c r="C20" s="660" t="s">
        <v>956</v>
      </c>
      <c r="D20" s="661">
        <v>22.013698630136986</v>
      </c>
      <c r="E20" s="662">
        <v>36868</v>
      </c>
      <c r="F20" s="663">
        <v>44903</v>
      </c>
      <c r="G20" s="664">
        <v>5000000</v>
      </c>
      <c r="H20" s="665">
        <v>4.625</v>
      </c>
    </row>
    <row r="21" spans="1:8">
      <c r="A21" s="666">
        <v>7000022</v>
      </c>
      <c r="B21" s="660" t="s">
        <v>955</v>
      </c>
      <c r="C21" s="660" t="s">
        <v>953</v>
      </c>
      <c r="D21" s="661">
        <v>25.175342465753424</v>
      </c>
      <c r="E21" s="662">
        <v>35762</v>
      </c>
      <c r="F21" s="663">
        <v>44951</v>
      </c>
      <c r="G21" s="664">
        <v>12000000</v>
      </c>
      <c r="H21" s="665">
        <v>6.5</v>
      </c>
    </row>
    <row r="22" spans="1:8">
      <c r="A22" s="666">
        <v>710013</v>
      </c>
      <c r="B22" s="660" t="s">
        <v>950</v>
      </c>
      <c r="C22" s="660" t="s">
        <v>953</v>
      </c>
      <c r="D22" s="661">
        <v>21.92876712328767</v>
      </c>
      <c r="E22" s="662">
        <v>36950</v>
      </c>
      <c r="F22" s="663">
        <v>44954</v>
      </c>
      <c r="G22" s="664">
        <v>15000000</v>
      </c>
      <c r="H22" s="665">
        <v>4.75</v>
      </c>
    </row>
    <row r="23" spans="1:8">
      <c r="A23" s="659">
        <v>1900000079</v>
      </c>
      <c r="B23" s="660" t="s">
        <v>950</v>
      </c>
      <c r="C23" s="660" t="s">
        <v>954</v>
      </c>
      <c r="D23" s="661">
        <v>23.013698630136986</v>
      </c>
      <c r="E23" s="662">
        <v>36609</v>
      </c>
      <c r="F23" s="663">
        <v>45009</v>
      </c>
      <c r="G23" s="664">
        <v>5000000</v>
      </c>
      <c r="H23" s="665">
        <v>4.875</v>
      </c>
    </row>
    <row r="24" spans="1:8">
      <c r="A24" s="667">
        <v>7000465186</v>
      </c>
      <c r="B24" s="660" t="s">
        <v>952</v>
      </c>
      <c r="C24" s="660" t="s">
        <v>953</v>
      </c>
      <c r="D24" s="661">
        <v>34.61643835616438</v>
      </c>
      <c r="E24" s="662">
        <v>32386</v>
      </c>
      <c r="F24" s="668">
        <v>45021</v>
      </c>
      <c r="G24" s="664">
        <v>438818.68</v>
      </c>
      <c r="H24" s="669">
        <v>9.5</v>
      </c>
    </row>
    <row r="25" spans="1:8">
      <c r="A25" s="667">
        <v>7000030</v>
      </c>
      <c r="B25" s="660" t="s">
        <v>955</v>
      </c>
      <c r="C25" s="660" t="s">
        <v>953</v>
      </c>
      <c r="D25" s="661">
        <v>25.372602739726027</v>
      </c>
      <c r="E25" s="662">
        <v>35871</v>
      </c>
      <c r="F25" s="668">
        <v>45132</v>
      </c>
      <c r="G25" s="664">
        <v>15000000</v>
      </c>
      <c r="H25" s="669">
        <v>5.875</v>
      </c>
    </row>
    <row r="26" spans="1:8">
      <c r="A26" s="659">
        <v>7000031</v>
      </c>
      <c r="B26" s="670" t="s">
        <v>955</v>
      </c>
      <c r="C26" s="660" t="s">
        <v>953</v>
      </c>
      <c r="D26" s="661">
        <v>25.293150684931508</v>
      </c>
      <c r="E26" s="662">
        <v>35900</v>
      </c>
      <c r="F26" s="671">
        <v>45132</v>
      </c>
      <c r="G26" s="664">
        <v>12000000</v>
      </c>
      <c r="H26" s="665">
        <v>5.625</v>
      </c>
    </row>
    <row r="27" spans="1:8">
      <c r="A27" s="659">
        <v>900002497</v>
      </c>
      <c r="B27" s="660" t="s">
        <v>955</v>
      </c>
      <c r="C27" s="660" t="s">
        <v>954</v>
      </c>
      <c r="D27" s="661">
        <v>25.315068493150687</v>
      </c>
      <c r="E27" s="662">
        <v>35894</v>
      </c>
      <c r="F27" s="663">
        <v>45134</v>
      </c>
      <c r="G27" s="664">
        <v>10000000</v>
      </c>
      <c r="H27" s="665">
        <v>5.625</v>
      </c>
    </row>
    <row r="28" spans="1:8" ht="15" customHeight="1">
      <c r="A28" s="666">
        <v>4000024</v>
      </c>
      <c r="B28" s="660" t="s">
        <v>950</v>
      </c>
      <c r="C28" s="660" t="s">
        <v>956</v>
      </c>
      <c r="D28" s="661">
        <v>22.013698630136986</v>
      </c>
      <c r="E28" s="662">
        <v>37134</v>
      </c>
      <c r="F28" s="663">
        <v>45169</v>
      </c>
      <c r="G28" s="664">
        <v>15000000</v>
      </c>
      <c r="H28" s="665">
        <v>4.875</v>
      </c>
    </row>
    <row r="29" spans="1:8" ht="15" customHeight="1">
      <c r="A29" s="666">
        <v>1002403</v>
      </c>
      <c r="B29" s="660" t="s">
        <v>955</v>
      </c>
      <c r="C29" s="660" t="s">
        <v>956</v>
      </c>
      <c r="D29" s="661">
        <v>27.016438356164382</v>
      </c>
      <c r="E29" s="662">
        <v>35332</v>
      </c>
      <c r="F29" s="663">
        <v>45193</v>
      </c>
      <c r="G29" s="664">
        <v>10000000</v>
      </c>
      <c r="H29" s="665">
        <v>8.25</v>
      </c>
    </row>
    <row r="30" spans="1:8" ht="15" customHeight="1">
      <c r="A30" s="666">
        <v>7000466778</v>
      </c>
      <c r="B30" s="660" t="s">
        <v>952</v>
      </c>
      <c r="C30" s="660" t="s">
        <v>953</v>
      </c>
      <c r="D30" s="661">
        <v>34.394520547945206</v>
      </c>
      <c r="E30" s="662">
        <v>32650</v>
      </c>
      <c r="F30" s="663">
        <v>45204</v>
      </c>
      <c r="G30" s="664">
        <v>438818.68</v>
      </c>
      <c r="H30" s="665">
        <v>9.375</v>
      </c>
    </row>
    <row r="31" spans="1:8" ht="15" customHeight="1">
      <c r="A31" s="666">
        <v>7000467652</v>
      </c>
      <c r="B31" s="660" t="s">
        <v>952</v>
      </c>
      <c r="C31" s="660" t="s">
        <v>953</v>
      </c>
      <c r="D31" s="661">
        <v>33.964383561643835</v>
      </c>
      <c r="E31" s="662">
        <v>32807</v>
      </c>
      <c r="F31" s="663">
        <v>45204</v>
      </c>
      <c r="G31" s="664">
        <v>75860.240000000005</v>
      </c>
      <c r="H31" s="665">
        <v>9.75</v>
      </c>
    </row>
    <row r="32" spans="1:8">
      <c r="A32" s="659">
        <v>7000033</v>
      </c>
      <c r="B32" s="660" t="s">
        <v>955</v>
      </c>
      <c r="C32" s="660" t="s">
        <v>953</v>
      </c>
      <c r="D32" s="661">
        <v>25.098630136986301</v>
      </c>
      <c r="E32" s="662">
        <v>36067</v>
      </c>
      <c r="F32" s="663">
        <v>45228</v>
      </c>
      <c r="G32" s="664">
        <v>20000000</v>
      </c>
      <c r="H32" s="665">
        <v>4.875</v>
      </c>
    </row>
    <row r="33" spans="1:8">
      <c r="A33" s="659">
        <v>900002477</v>
      </c>
      <c r="B33" s="660" t="s">
        <v>955</v>
      </c>
      <c r="C33" s="660" t="s">
        <v>954</v>
      </c>
      <c r="D33" s="661">
        <v>26.016438356164382</v>
      </c>
      <c r="E33" s="662">
        <v>35762</v>
      </c>
      <c r="F33" s="663">
        <v>45258</v>
      </c>
      <c r="G33" s="664">
        <v>10000000</v>
      </c>
      <c r="H33" s="665">
        <v>6.5</v>
      </c>
    </row>
    <row r="34" spans="1:8">
      <c r="A34" s="667">
        <v>7000032</v>
      </c>
      <c r="B34" s="660" t="s">
        <v>955</v>
      </c>
      <c r="C34" s="660" t="s">
        <v>953</v>
      </c>
      <c r="D34" s="661">
        <v>25.435616438356163</v>
      </c>
      <c r="E34" s="662">
        <v>36021</v>
      </c>
      <c r="F34" s="668">
        <v>45305</v>
      </c>
      <c r="G34" s="664">
        <v>12000000</v>
      </c>
      <c r="H34" s="669">
        <v>5.5</v>
      </c>
    </row>
    <row r="35" spans="1:8">
      <c r="A35" s="659">
        <v>4000010</v>
      </c>
      <c r="B35" s="660" t="s">
        <v>950</v>
      </c>
      <c r="C35" s="660" t="s">
        <v>956</v>
      </c>
      <c r="D35" s="661">
        <v>24.016438356164382</v>
      </c>
      <c r="E35" s="662">
        <v>36595</v>
      </c>
      <c r="F35" s="663">
        <v>45361</v>
      </c>
      <c r="G35" s="664">
        <v>7105000</v>
      </c>
      <c r="H35" s="665">
        <v>5</v>
      </c>
    </row>
    <row r="36" spans="1:8">
      <c r="A36" s="659">
        <v>1002490</v>
      </c>
      <c r="B36" s="660" t="s">
        <v>955</v>
      </c>
      <c r="C36" s="660" t="s">
        <v>956</v>
      </c>
      <c r="D36" s="661">
        <v>26.032876712328768</v>
      </c>
      <c r="E36" s="662">
        <v>35864</v>
      </c>
      <c r="F36" s="663">
        <v>45366</v>
      </c>
      <c r="G36" s="664">
        <v>5000000</v>
      </c>
      <c r="H36" s="665">
        <v>6</v>
      </c>
    </row>
    <row r="37" spans="1:8">
      <c r="A37" s="659">
        <v>710014</v>
      </c>
      <c r="B37" s="660" t="s">
        <v>950</v>
      </c>
      <c r="C37" s="660" t="s">
        <v>953</v>
      </c>
      <c r="D37" s="661">
        <v>23.016438356164382</v>
      </c>
      <c r="E37" s="662">
        <v>36976</v>
      </c>
      <c r="F37" s="663">
        <v>45377</v>
      </c>
      <c r="G37" s="664">
        <v>10000000</v>
      </c>
      <c r="H37" s="665">
        <v>4.625</v>
      </c>
    </row>
    <row r="38" spans="1:8">
      <c r="A38" s="659">
        <v>710015</v>
      </c>
      <c r="B38" s="670" t="s">
        <v>950</v>
      </c>
      <c r="C38" s="660" t="s">
        <v>953</v>
      </c>
      <c r="D38" s="661">
        <v>23.016438356164382</v>
      </c>
      <c r="E38" s="662">
        <v>36978</v>
      </c>
      <c r="F38" s="671">
        <v>45379</v>
      </c>
      <c r="G38" s="664">
        <v>10000000</v>
      </c>
      <c r="H38" s="665">
        <v>4.625</v>
      </c>
    </row>
    <row r="39" spans="1:8" ht="15" customHeight="1">
      <c r="A39" s="666">
        <v>7000468449</v>
      </c>
      <c r="B39" s="660" t="s">
        <v>952</v>
      </c>
      <c r="C39" s="660" t="s">
        <v>953</v>
      </c>
      <c r="D39" s="661">
        <v>34.032876712328765</v>
      </c>
      <c r="E39" s="662">
        <v>32965</v>
      </c>
      <c r="F39" s="663">
        <v>45387</v>
      </c>
      <c r="G39" s="664">
        <v>146272.89000000001</v>
      </c>
      <c r="H39" s="665">
        <v>11.5</v>
      </c>
    </row>
    <row r="40" spans="1:8">
      <c r="A40" s="666">
        <v>7000468735</v>
      </c>
      <c r="B40" s="660" t="s">
        <v>952</v>
      </c>
      <c r="C40" s="660" t="s">
        <v>953</v>
      </c>
      <c r="D40" s="661">
        <v>33.580821917808223</v>
      </c>
      <c r="E40" s="662">
        <v>33130</v>
      </c>
      <c r="F40" s="663">
        <v>45387</v>
      </c>
      <c r="G40" s="664">
        <v>102411.32</v>
      </c>
      <c r="H40" s="665">
        <v>11.375</v>
      </c>
    </row>
    <row r="41" spans="1:8">
      <c r="A41" s="666">
        <v>900002461</v>
      </c>
      <c r="B41" s="660" t="s">
        <v>955</v>
      </c>
      <c r="C41" s="660" t="s">
        <v>954</v>
      </c>
      <c r="D41" s="661">
        <v>27.019178082191782</v>
      </c>
      <c r="E41" s="662">
        <v>35556</v>
      </c>
      <c r="F41" s="663">
        <v>45418</v>
      </c>
      <c r="G41" s="664">
        <v>10000000</v>
      </c>
      <c r="H41" s="665">
        <v>7.625</v>
      </c>
    </row>
    <row r="42" spans="1:8">
      <c r="A42" s="666">
        <v>900002502</v>
      </c>
      <c r="B42" s="660" t="s">
        <v>955</v>
      </c>
      <c r="C42" s="660" t="s">
        <v>954</v>
      </c>
      <c r="D42" s="661">
        <v>26.019178082191782</v>
      </c>
      <c r="E42" s="662">
        <v>35926</v>
      </c>
      <c r="F42" s="663">
        <v>45423</v>
      </c>
      <c r="G42" s="664">
        <v>10000000</v>
      </c>
      <c r="H42" s="665">
        <v>5.75</v>
      </c>
    </row>
    <row r="43" spans="1:8">
      <c r="A43" s="666">
        <v>1900000212</v>
      </c>
      <c r="B43" s="660" t="s">
        <v>950</v>
      </c>
      <c r="C43" s="660" t="s">
        <v>954</v>
      </c>
      <c r="D43" s="661">
        <v>23.016438356164382</v>
      </c>
      <c r="E43" s="671">
        <v>37071</v>
      </c>
      <c r="F43" s="663">
        <v>45472</v>
      </c>
      <c r="G43" s="664">
        <v>7500000</v>
      </c>
      <c r="H43" s="665">
        <v>5.125</v>
      </c>
    </row>
    <row r="44" spans="1:8">
      <c r="A44" s="659">
        <v>710017</v>
      </c>
      <c r="B44" s="660" t="s">
        <v>950</v>
      </c>
      <c r="C44" s="660" t="s">
        <v>953</v>
      </c>
      <c r="D44" s="661">
        <v>22.923287671232877</v>
      </c>
      <c r="E44" s="662">
        <v>37131</v>
      </c>
      <c r="F44" s="663">
        <v>45498</v>
      </c>
      <c r="G44" s="664">
        <v>5000000</v>
      </c>
      <c r="H44" s="665">
        <v>4.875</v>
      </c>
    </row>
    <row r="45" spans="1:8">
      <c r="A45" s="659">
        <v>1900000221</v>
      </c>
      <c r="B45" s="660" t="s">
        <v>950</v>
      </c>
      <c r="C45" s="660" t="s">
        <v>954</v>
      </c>
      <c r="D45" s="661">
        <v>23.016438356164382</v>
      </c>
      <c r="E45" s="662">
        <v>37113</v>
      </c>
      <c r="F45" s="663">
        <v>45514</v>
      </c>
      <c r="G45" s="664">
        <v>8000000</v>
      </c>
      <c r="H45" s="665">
        <v>5.125</v>
      </c>
    </row>
    <row r="46" spans="1:8">
      <c r="A46" s="667">
        <v>710018</v>
      </c>
      <c r="B46" s="660" t="s">
        <v>950</v>
      </c>
      <c r="C46" s="660" t="s">
        <v>953</v>
      </c>
      <c r="D46" s="661">
        <v>23.016438356164382</v>
      </c>
      <c r="E46" s="662">
        <v>37137</v>
      </c>
      <c r="F46" s="668">
        <v>45538</v>
      </c>
      <c r="G46" s="664">
        <v>15000000</v>
      </c>
      <c r="H46" s="669">
        <v>4.875</v>
      </c>
    </row>
    <row r="47" spans="1:8">
      <c r="A47" s="667">
        <v>7000466631</v>
      </c>
      <c r="B47" s="660" t="s">
        <v>952</v>
      </c>
      <c r="C47" s="660" t="s">
        <v>953</v>
      </c>
      <c r="D47" s="661">
        <v>35.5013698630137</v>
      </c>
      <c r="E47" s="672">
        <v>32612</v>
      </c>
      <c r="F47" s="668">
        <v>45570</v>
      </c>
      <c r="G47" s="664">
        <v>438818.68</v>
      </c>
      <c r="H47" s="669">
        <v>9.375</v>
      </c>
    </row>
    <row r="48" spans="1:8">
      <c r="A48" s="659">
        <v>4000015</v>
      </c>
      <c r="B48" s="660" t="s">
        <v>950</v>
      </c>
      <c r="C48" s="660" t="s">
        <v>956</v>
      </c>
      <c r="D48" s="661">
        <v>24.016438356164382</v>
      </c>
      <c r="E48" s="662">
        <v>36812</v>
      </c>
      <c r="F48" s="663">
        <v>45578</v>
      </c>
      <c r="G48" s="664">
        <v>5000000</v>
      </c>
      <c r="H48" s="665">
        <v>5</v>
      </c>
    </row>
    <row r="49" spans="1:8" ht="15" customHeight="1">
      <c r="A49" s="666">
        <v>710012</v>
      </c>
      <c r="B49" s="660" t="s">
        <v>950</v>
      </c>
      <c r="C49" s="660" t="s">
        <v>953</v>
      </c>
      <c r="D49" s="661">
        <v>24.010958904109589</v>
      </c>
      <c r="E49" s="662">
        <v>36860</v>
      </c>
      <c r="F49" s="663">
        <v>45624</v>
      </c>
      <c r="G49" s="664">
        <v>5000000</v>
      </c>
      <c r="H49" s="665">
        <v>4.625</v>
      </c>
    </row>
    <row r="50" spans="1:8" ht="15" customHeight="1">
      <c r="A50" s="666">
        <v>1002412</v>
      </c>
      <c r="B50" s="660" t="s">
        <v>955</v>
      </c>
      <c r="C50" s="660" t="s">
        <v>956</v>
      </c>
      <c r="D50" s="661">
        <v>28.019178082191782</v>
      </c>
      <c r="E50" s="662">
        <v>35405</v>
      </c>
      <c r="F50" s="663">
        <v>45632</v>
      </c>
      <c r="G50" s="664">
        <v>10000000</v>
      </c>
      <c r="H50" s="665">
        <v>7.5</v>
      </c>
    </row>
    <row r="51" spans="1:8">
      <c r="A51" s="666">
        <v>4000023</v>
      </c>
      <c r="B51" s="660" t="s">
        <v>950</v>
      </c>
      <c r="C51" s="660" t="s">
        <v>956</v>
      </c>
      <c r="D51" s="661">
        <v>24.016438356164382</v>
      </c>
      <c r="E51" s="662">
        <v>36917</v>
      </c>
      <c r="F51" s="663">
        <v>45683</v>
      </c>
      <c r="G51" s="664">
        <v>10000000</v>
      </c>
      <c r="H51" s="665">
        <v>4.75</v>
      </c>
    </row>
    <row r="52" spans="1:8">
      <c r="A52" s="666">
        <v>1002491</v>
      </c>
      <c r="B52" s="660" t="s">
        <v>955</v>
      </c>
      <c r="C52" s="660" t="s">
        <v>956</v>
      </c>
      <c r="D52" s="661">
        <v>27.032876712328768</v>
      </c>
      <c r="E52" s="671">
        <v>35864</v>
      </c>
      <c r="F52" s="663">
        <v>45731</v>
      </c>
      <c r="G52" s="664">
        <v>12390000</v>
      </c>
      <c r="H52" s="665">
        <v>6</v>
      </c>
    </row>
    <row r="53" spans="1:8">
      <c r="A53" s="667">
        <v>7000034</v>
      </c>
      <c r="B53" s="660" t="s">
        <v>955</v>
      </c>
      <c r="C53" s="660" t="s">
        <v>953</v>
      </c>
      <c r="D53" s="661">
        <v>26.019178082191782</v>
      </c>
      <c r="E53" s="662">
        <v>36241</v>
      </c>
      <c r="F53" s="668">
        <v>45738</v>
      </c>
      <c r="G53" s="664">
        <v>25000000</v>
      </c>
      <c r="H53" s="669">
        <v>4.625</v>
      </c>
    </row>
    <row r="54" spans="1:8">
      <c r="A54" s="666">
        <v>710004</v>
      </c>
      <c r="B54" s="660" t="s">
        <v>950</v>
      </c>
      <c r="C54" s="660" t="s">
        <v>953</v>
      </c>
      <c r="D54" s="661">
        <v>24.931506849315067</v>
      </c>
      <c r="E54" s="662">
        <v>36640</v>
      </c>
      <c r="F54" s="663">
        <v>45740</v>
      </c>
      <c r="G54" s="664">
        <v>30000000</v>
      </c>
      <c r="H54" s="665">
        <v>4.875</v>
      </c>
    </row>
    <row r="55" spans="1:8" ht="15" customHeight="1">
      <c r="A55" s="666">
        <v>7000035</v>
      </c>
      <c r="B55" s="660" t="s">
        <v>955</v>
      </c>
      <c r="C55" s="660" t="s">
        <v>953</v>
      </c>
      <c r="D55" s="661">
        <v>26.019178082191782</v>
      </c>
      <c r="E55" s="662">
        <v>36245</v>
      </c>
      <c r="F55" s="663">
        <v>45742</v>
      </c>
      <c r="G55" s="664">
        <v>15000000</v>
      </c>
      <c r="H55" s="665">
        <v>4.625</v>
      </c>
    </row>
    <row r="56" spans="1:8" ht="15" customHeight="1">
      <c r="A56" s="666">
        <v>1135</v>
      </c>
      <c r="B56" s="660" t="s">
        <v>950</v>
      </c>
      <c r="C56" s="660" t="s">
        <v>951</v>
      </c>
      <c r="D56" s="661">
        <v>12.112328767123287</v>
      </c>
      <c r="E56" s="671">
        <v>41327</v>
      </c>
      <c r="F56" s="663">
        <v>45748</v>
      </c>
      <c r="G56" s="664">
        <v>20000000</v>
      </c>
      <c r="H56" s="665">
        <v>2.75</v>
      </c>
    </row>
    <row r="57" spans="1:8">
      <c r="A57" s="659">
        <v>7000467054</v>
      </c>
      <c r="B57" s="660" t="s">
        <v>952</v>
      </c>
      <c r="C57" s="660" t="s">
        <v>953</v>
      </c>
      <c r="D57" s="661">
        <v>35.769863013698632</v>
      </c>
      <c r="E57" s="662">
        <v>32696</v>
      </c>
      <c r="F57" s="663">
        <v>45752</v>
      </c>
      <c r="G57" s="664">
        <v>292545.78999999998</v>
      </c>
      <c r="H57" s="665">
        <v>9.625</v>
      </c>
    </row>
    <row r="58" spans="1:8">
      <c r="A58" s="659">
        <v>7000468736</v>
      </c>
      <c r="B58" s="660" t="s">
        <v>952</v>
      </c>
      <c r="C58" s="660" t="s">
        <v>953</v>
      </c>
      <c r="D58" s="661">
        <v>34.580821917808223</v>
      </c>
      <c r="E58" s="662">
        <v>33130</v>
      </c>
      <c r="F58" s="663">
        <v>45752</v>
      </c>
      <c r="G58" s="664">
        <v>56895.18</v>
      </c>
      <c r="H58" s="665">
        <v>11.375</v>
      </c>
    </row>
    <row r="59" spans="1:8">
      <c r="A59" s="667">
        <v>900002454</v>
      </c>
      <c r="B59" s="660" t="s">
        <v>955</v>
      </c>
      <c r="C59" s="660" t="s">
        <v>954</v>
      </c>
      <c r="D59" s="661">
        <v>28.019178082191782</v>
      </c>
      <c r="E59" s="673">
        <v>35534</v>
      </c>
      <c r="F59" s="668">
        <v>45761</v>
      </c>
      <c r="G59" s="664">
        <v>10000000</v>
      </c>
      <c r="H59" s="669">
        <v>7.875</v>
      </c>
    </row>
    <row r="60" spans="1:8">
      <c r="A60" s="659">
        <v>710008</v>
      </c>
      <c r="B60" s="660" t="s">
        <v>950</v>
      </c>
      <c r="C60" s="660" t="s">
        <v>953</v>
      </c>
      <c r="D60" s="661">
        <v>25.016438356164382</v>
      </c>
      <c r="E60" s="662">
        <v>36703</v>
      </c>
      <c r="F60" s="663">
        <v>45834</v>
      </c>
      <c r="G60" s="664">
        <v>7000000</v>
      </c>
      <c r="H60" s="665">
        <v>4.875</v>
      </c>
    </row>
    <row r="61" spans="1:8">
      <c r="A61" s="659">
        <v>4000002</v>
      </c>
      <c r="B61" s="660" t="s">
        <v>950</v>
      </c>
      <c r="C61" s="660" t="s">
        <v>956</v>
      </c>
      <c r="D61" s="661">
        <v>26.019178082191782</v>
      </c>
      <c r="E61" s="662">
        <v>36343</v>
      </c>
      <c r="F61" s="663">
        <v>45840</v>
      </c>
      <c r="G61" s="664">
        <v>15000000</v>
      </c>
      <c r="H61" s="665">
        <v>4.75</v>
      </c>
    </row>
    <row r="62" spans="1:8">
      <c r="A62" s="667">
        <v>1002469</v>
      </c>
      <c r="B62" s="660" t="s">
        <v>955</v>
      </c>
      <c r="C62" s="660" t="s">
        <v>956</v>
      </c>
      <c r="D62" s="661">
        <v>28.019178082191782</v>
      </c>
      <c r="E62" s="672">
        <v>35642</v>
      </c>
      <c r="F62" s="668">
        <v>45869</v>
      </c>
      <c r="G62" s="664">
        <v>10000000</v>
      </c>
      <c r="H62" s="669">
        <v>6.875</v>
      </c>
    </row>
    <row r="63" spans="1:8">
      <c r="A63" s="659">
        <v>1099</v>
      </c>
      <c r="B63" s="660" t="s">
        <v>950</v>
      </c>
      <c r="C63" s="660" t="s">
        <v>951</v>
      </c>
      <c r="D63" s="661">
        <v>16</v>
      </c>
      <c r="E63" s="662">
        <v>40044</v>
      </c>
      <c r="F63" s="663">
        <v>45884</v>
      </c>
      <c r="G63" s="664">
        <v>10000000</v>
      </c>
      <c r="H63" s="665">
        <v>4.1900000000000004</v>
      </c>
    </row>
    <row r="64" spans="1:8" ht="12.75" customHeight="1">
      <c r="A64" s="667">
        <v>4000025</v>
      </c>
      <c r="B64" s="660" t="s">
        <v>950</v>
      </c>
      <c r="C64" s="660" t="s">
        <v>956</v>
      </c>
      <c r="D64" s="661">
        <v>24.016438356164382</v>
      </c>
      <c r="E64" s="672">
        <v>37151</v>
      </c>
      <c r="F64" s="668">
        <v>45917</v>
      </c>
      <c r="G64" s="664">
        <v>5000000</v>
      </c>
      <c r="H64" s="669">
        <v>5</v>
      </c>
    </row>
    <row r="65" spans="1:8" ht="12.75" customHeight="1">
      <c r="A65" s="659">
        <v>7000466753</v>
      </c>
      <c r="B65" s="660" t="s">
        <v>952</v>
      </c>
      <c r="C65" s="660" t="s">
        <v>953</v>
      </c>
      <c r="D65" s="661">
        <v>36.416438356164385</v>
      </c>
      <c r="E65" s="662">
        <v>32643</v>
      </c>
      <c r="F65" s="663">
        <v>45935</v>
      </c>
      <c r="G65" s="664">
        <v>292545.78999999998</v>
      </c>
      <c r="H65" s="665">
        <v>9.375</v>
      </c>
    </row>
    <row r="66" spans="1:8" ht="12.75" customHeight="1">
      <c r="A66" s="659">
        <v>7000475868</v>
      </c>
      <c r="B66" s="660" t="s">
        <v>952</v>
      </c>
      <c r="C66" s="660" t="s">
        <v>953</v>
      </c>
      <c r="D66" s="661">
        <v>30.446575342465753</v>
      </c>
      <c r="E66" s="662">
        <v>34822</v>
      </c>
      <c r="F66" s="663">
        <v>45935</v>
      </c>
      <c r="G66" s="664">
        <v>1952708.96</v>
      </c>
      <c r="H66" s="665">
        <v>8.5</v>
      </c>
    </row>
    <row r="67" spans="1:8" ht="12.75" customHeight="1">
      <c r="A67" s="667">
        <v>9000475868</v>
      </c>
      <c r="B67" s="660" t="s">
        <v>952</v>
      </c>
      <c r="C67" s="660" t="s">
        <v>954</v>
      </c>
      <c r="D67" s="661">
        <v>30.473972602739725</v>
      </c>
      <c r="E67" s="662">
        <v>34822</v>
      </c>
      <c r="F67" s="668">
        <v>45945</v>
      </c>
      <c r="G67" s="664">
        <v>1843120.46</v>
      </c>
      <c r="H67" s="669">
        <v>8.5</v>
      </c>
    </row>
    <row r="68" spans="1:8" ht="12.75" customHeight="1">
      <c r="A68" s="659">
        <v>710011</v>
      </c>
      <c r="B68" s="660" t="s">
        <v>950</v>
      </c>
      <c r="C68" s="660" t="s">
        <v>953</v>
      </c>
      <c r="D68" s="661">
        <v>25.016438356164382</v>
      </c>
      <c r="E68" s="662">
        <v>36850</v>
      </c>
      <c r="F68" s="663">
        <v>45950</v>
      </c>
      <c r="G68" s="664">
        <v>8000000</v>
      </c>
      <c r="H68" s="665">
        <v>4.75</v>
      </c>
    </row>
    <row r="69" spans="1:8" ht="12.75" customHeight="1">
      <c r="A69" s="659">
        <v>710010</v>
      </c>
      <c r="B69" s="660" t="s">
        <v>950</v>
      </c>
      <c r="C69" s="660" t="s">
        <v>953</v>
      </c>
      <c r="D69" s="661">
        <v>24.994520547945207</v>
      </c>
      <c r="E69" s="662">
        <v>36839</v>
      </c>
      <c r="F69" s="663">
        <v>45962</v>
      </c>
      <c r="G69" s="664">
        <v>8000000</v>
      </c>
      <c r="H69" s="665">
        <v>4.875</v>
      </c>
    </row>
    <row r="70" spans="1:8">
      <c r="A70" s="666">
        <v>1114</v>
      </c>
      <c r="B70" s="660" t="s">
        <v>950</v>
      </c>
      <c r="C70" s="660" t="s">
        <v>951</v>
      </c>
      <c r="D70" s="661">
        <v>15.084931506849315</v>
      </c>
      <c r="E70" s="662">
        <v>40480</v>
      </c>
      <c r="F70" s="663">
        <v>45986</v>
      </c>
      <c r="G70" s="664">
        <v>15000000</v>
      </c>
      <c r="H70" s="665">
        <v>3.95</v>
      </c>
    </row>
    <row r="71" spans="1:8">
      <c r="A71" s="666">
        <v>1900000151</v>
      </c>
      <c r="B71" s="660" t="s">
        <v>950</v>
      </c>
      <c r="C71" s="660" t="s">
        <v>954</v>
      </c>
      <c r="D71" s="661">
        <v>25.016438356164382</v>
      </c>
      <c r="E71" s="662">
        <v>36860</v>
      </c>
      <c r="F71" s="663">
        <v>45991</v>
      </c>
      <c r="G71" s="664">
        <v>5000000</v>
      </c>
      <c r="H71" s="665">
        <v>4.625</v>
      </c>
    </row>
    <row r="72" spans="1:8">
      <c r="A72" s="666">
        <v>1002481</v>
      </c>
      <c r="B72" s="660" t="s">
        <v>955</v>
      </c>
      <c r="C72" s="660" t="s">
        <v>956</v>
      </c>
      <c r="D72" s="661">
        <v>28.019178082191782</v>
      </c>
      <c r="E72" s="662">
        <v>35787</v>
      </c>
      <c r="F72" s="663">
        <v>46014</v>
      </c>
      <c r="G72" s="664">
        <v>5000000</v>
      </c>
      <c r="H72" s="665">
        <v>6.25</v>
      </c>
    </row>
    <row r="73" spans="1:8">
      <c r="A73" s="666">
        <v>1900000245</v>
      </c>
      <c r="B73" s="660" t="s">
        <v>950</v>
      </c>
      <c r="C73" s="660" t="s">
        <v>954</v>
      </c>
      <c r="D73" s="661">
        <v>24.016438356164382</v>
      </c>
      <c r="E73" s="671">
        <v>37300</v>
      </c>
      <c r="F73" s="663">
        <v>46066</v>
      </c>
      <c r="G73" s="664">
        <v>5000000</v>
      </c>
      <c r="H73" s="665">
        <v>5</v>
      </c>
    </row>
    <row r="74" spans="1:8" ht="12.75" customHeight="1">
      <c r="A74" s="659">
        <v>7000457280</v>
      </c>
      <c r="B74" s="660" t="s">
        <v>952</v>
      </c>
      <c r="C74" s="660" t="s">
        <v>953</v>
      </c>
      <c r="D74" s="661">
        <v>40.5013698630137</v>
      </c>
      <c r="E74" s="662">
        <v>31334</v>
      </c>
      <c r="F74" s="663">
        <v>46117</v>
      </c>
      <c r="G74" s="664">
        <v>75860.240000000005</v>
      </c>
      <c r="H74" s="665">
        <v>10.25</v>
      </c>
    </row>
    <row r="75" spans="1:8" ht="12.75" customHeight="1">
      <c r="A75" s="659">
        <v>7000468787</v>
      </c>
      <c r="B75" s="660" t="s">
        <v>952</v>
      </c>
      <c r="C75" s="660" t="s">
        <v>953</v>
      </c>
      <c r="D75" s="661">
        <v>35.542465753424658</v>
      </c>
      <c r="E75" s="662">
        <v>33144</v>
      </c>
      <c r="F75" s="663">
        <v>46117</v>
      </c>
      <c r="G75" s="664">
        <v>227580.72</v>
      </c>
      <c r="H75" s="665">
        <v>11.25</v>
      </c>
    </row>
    <row r="76" spans="1:8" ht="12.75" customHeight="1">
      <c r="A76" s="667">
        <v>7000468941</v>
      </c>
      <c r="B76" s="660" t="s">
        <v>952</v>
      </c>
      <c r="C76" s="660" t="s">
        <v>953</v>
      </c>
      <c r="D76" s="661">
        <v>35.320547945205476</v>
      </c>
      <c r="E76" s="662">
        <v>33225</v>
      </c>
      <c r="F76" s="668">
        <v>46117</v>
      </c>
      <c r="G76" s="664">
        <v>438818.68</v>
      </c>
      <c r="H76" s="669">
        <v>11.25</v>
      </c>
    </row>
    <row r="77" spans="1:8">
      <c r="A77" s="666">
        <v>900002462</v>
      </c>
      <c r="B77" s="660" t="s">
        <v>955</v>
      </c>
      <c r="C77" s="660" t="s">
        <v>954</v>
      </c>
      <c r="D77" s="661">
        <v>29.019178082191782</v>
      </c>
      <c r="E77" s="662">
        <v>35556</v>
      </c>
      <c r="F77" s="663">
        <v>46148</v>
      </c>
      <c r="G77" s="664">
        <v>10000000</v>
      </c>
      <c r="H77" s="665">
        <v>7.625</v>
      </c>
    </row>
    <row r="78" spans="1:8">
      <c r="A78" s="666">
        <v>1002505</v>
      </c>
      <c r="B78" s="660" t="s">
        <v>955</v>
      </c>
      <c r="C78" s="660" t="s">
        <v>956</v>
      </c>
      <c r="D78" s="661">
        <v>28.019178082191782</v>
      </c>
      <c r="E78" s="662">
        <v>35941</v>
      </c>
      <c r="F78" s="663">
        <v>46168</v>
      </c>
      <c r="G78" s="664">
        <v>5000000</v>
      </c>
      <c r="H78" s="665">
        <v>5.75</v>
      </c>
    </row>
    <row r="79" spans="1:8">
      <c r="A79" s="666">
        <v>4000003</v>
      </c>
      <c r="B79" s="660" t="s">
        <v>950</v>
      </c>
      <c r="C79" s="660" t="s">
        <v>956</v>
      </c>
      <c r="D79" s="661">
        <v>27.019178082191782</v>
      </c>
      <c r="E79" s="662">
        <v>36350</v>
      </c>
      <c r="F79" s="663">
        <v>46212</v>
      </c>
      <c r="G79" s="664">
        <v>20000000</v>
      </c>
      <c r="H79" s="665">
        <v>4.75</v>
      </c>
    </row>
    <row r="80" spans="1:8" ht="12.75" customHeight="1">
      <c r="A80" s="659">
        <v>710001</v>
      </c>
      <c r="B80" s="660" t="s">
        <v>950</v>
      </c>
      <c r="C80" s="660" t="s">
        <v>953</v>
      </c>
      <c r="D80" s="661">
        <v>27.019178082191782</v>
      </c>
      <c r="E80" s="662">
        <v>36355</v>
      </c>
      <c r="F80" s="663">
        <v>46217</v>
      </c>
      <c r="G80" s="664">
        <v>25000000</v>
      </c>
      <c r="H80" s="665">
        <v>4.75</v>
      </c>
    </row>
    <row r="81" spans="1:8" ht="12.75" customHeight="1">
      <c r="A81" s="659">
        <v>710002</v>
      </c>
      <c r="B81" s="660" t="s">
        <v>950</v>
      </c>
      <c r="C81" s="660" t="s">
        <v>953</v>
      </c>
      <c r="D81" s="661">
        <v>27.019178082191782</v>
      </c>
      <c r="E81" s="662">
        <v>36398</v>
      </c>
      <c r="F81" s="663">
        <v>46260</v>
      </c>
      <c r="G81" s="664">
        <v>20000000</v>
      </c>
      <c r="H81" s="665">
        <v>4.875</v>
      </c>
    </row>
    <row r="82" spans="1:8" ht="12.75" customHeight="1">
      <c r="A82" s="659">
        <v>7000475873</v>
      </c>
      <c r="B82" s="660" t="s">
        <v>952</v>
      </c>
      <c r="C82" s="660" t="s">
        <v>953</v>
      </c>
      <c r="D82" s="661">
        <v>31.454794520547946</v>
      </c>
      <c r="E82" s="662">
        <v>34819</v>
      </c>
      <c r="F82" s="663">
        <v>46300</v>
      </c>
      <c r="G82" s="664">
        <v>650902.99</v>
      </c>
      <c r="H82" s="665">
        <v>8.5</v>
      </c>
    </row>
    <row r="83" spans="1:8" ht="12.75" customHeight="1">
      <c r="A83" s="667">
        <v>9000475873</v>
      </c>
      <c r="B83" s="660" t="s">
        <v>952</v>
      </c>
      <c r="C83" s="660" t="s">
        <v>954</v>
      </c>
      <c r="D83" s="661">
        <v>31.482191780821918</v>
      </c>
      <c r="E83" s="672">
        <v>34819</v>
      </c>
      <c r="F83" s="668">
        <v>46310</v>
      </c>
      <c r="G83" s="664">
        <v>614373.49</v>
      </c>
      <c r="H83" s="669">
        <v>8.5</v>
      </c>
    </row>
    <row r="84" spans="1:8" ht="12.75" customHeight="1">
      <c r="A84" s="659">
        <v>1002474</v>
      </c>
      <c r="B84" s="660" t="s">
        <v>955</v>
      </c>
      <c r="C84" s="660" t="s">
        <v>956</v>
      </c>
      <c r="D84" s="661">
        <v>29.019178082191782</v>
      </c>
      <c r="E84" s="662">
        <v>35725</v>
      </c>
      <c r="F84" s="663">
        <v>46317</v>
      </c>
      <c r="G84" s="664">
        <v>10000000</v>
      </c>
      <c r="H84" s="665">
        <v>6.5</v>
      </c>
    </row>
    <row r="85" spans="1:8" ht="12.75" customHeight="1">
      <c r="A85" s="659">
        <v>900002413</v>
      </c>
      <c r="B85" s="660" t="s">
        <v>955</v>
      </c>
      <c r="C85" s="660" t="s">
        <v>954</v>
      </c>
      <c r="D85" s="661">
        <v>30.019178082191782</v>
      </c>
      <c r="E85" s="662">
        <v>35408</v>
      </c>
      <c r="F85" s="663">
        <v>46365</v>
      </c>
      <c r="G85" s="664">
        <v>10000000</v>
      </c>
      <c r="H85" s="665">
        <v>7.5</v>
      </c>
    </row>
    <row r="86" spans="1:8">
      <c r="A86" s="666">
        <v>7000457877</v>
      </c>
      <c r="B86" s="660" t="s">
        <v>952</v>
      </c>
      <c r="C86" s="660" t="s">
        <v>953</v>
      </c>
      <c r="D86" s="661">
        <v>31.254794520547946</v>
      </c>
      <c r="E86" s="662">
        <v>35074</v>
      </c>
      <c r="F86" s="663">
        <v>46482</v>
      </c>
      <c r="G86" s="664">
        <v>75860.240000000005</v>
      </c>
      <c r="H86" s="665">
        <v>10.5</v>
      </c>
    </row>
    <row r="87" spans="1:8" ht="12.75" customHeight="1">
      <c r="A87" s="667">
        <v>1002501</v>
      </c>
      <c r="B87" s="660" t="s">
        <v>955</v>
      </c>
      <c r="C87" s="660" t="s">
        <v>956</v>
      </c>
      <c r="D87" s="661">
        <v>29.019178082191782</v>
      </c>
      <c r="E87" s="672">
        <v>35912</v>
      </c>
      <c r="F87" s="668">
        <v>46504</v>
      </c>
      <c r="G87" s="664">
        <v>10000000</v>
      </c>
      <c r="H87" s="669">
        <v>5.625</v>
      </c>
    </row>
    <row r="88" spans="1:8" ht="12.75" customHeight="1">
      <c r="A88" s="667">
        <v>900002506</v>
      </c>
      <c r="B88" s="660" t="s">
        <v>955</v>
      </c>
      <c r="C88" s="660" t="s">
        <v>954</v>
      </c>
      <c r="D88" s="661">
        <v>29.019178082191782</v>
      </c>
      <c r="E88" s="672">
        <v>35955</v>
      </c>
      <c r="F88" s="668">
        <v>46547</v>
      </c>
      <c r="G88" s="664">
        <v>5000000</v>
      </c>
      <c r="H88" s="669">
        <v>5.625</v>
      </c>
    </row>
    <row r="89" spans="1:8" ht="12.75" customHeight="1">
      <c r="A89" s="667">
        <v>1111</v>
      </c>
      <c r="B89" s="660" t="s">
        <v>950</v>
      </c>
      <c r="C89" s="660" t="s">
        <v>951</v>
      </c>
      <c r="D89" s="661">
        <v>16.950684931506849</v>
      </c>
      <c r="E89" s="662">
        <v>40381</v>
      </c>
      <c r="F89" s="668">
        <v>46568</v>
      </c>
      <c r="G89" s="664">
        <v>20000000</v>
      </c>
      <c r="H89" s="669">
        <v>4.1900000000000004</v>
      </c>
    </row>
    <row r="90" spans="1:8" ht="12.75" customHeight="1">
      <c r="A90" s="659">
        <v>1042</v>
      </c>
      <c r="B90" s="660" t="s">
        <v>950</v>
      </c>
      <c r="C90" s="660" t="s">
        <v>951</v>
      </c>
      <c r="D90" s="661">
        <v>22.265753424657536</v>
      </c>
      <c r="E90" s="662">
        <v>38442</v>
      </c>
      <c r="F90" s="663">
        <v>46569</v>
      </c>
      <c r="G90" s="664">
        <v>16000000</v>
      </c>
      <c r="H90" s="665">
        <v>4.3499999999999996</v>
      </c>
    </row>
    <row r="91" spans="1:8" ht="12.75" customHeight="1">
      <c r="A91" s="667">
        <v>1100</v>
      </c>
      <c r="B91" s="660" t="s">
        <v>950</v>
      </c>
      <c r="C91" s="660" t="s">
        <v>951</v>
      </c>
      <c r="D91" s="661">
        <v>17.953424657534246</v>
      </c>
      <c r="E91" s="662">
        <v>40059</v>
      </c>
      <c r="F91" s="668">
        <v>46612</v>
      </c>
      <c r="G91" s="664">
        <v>10000000</v>
      </c>
      <c r="H91" s="669">
        <v>4.07</v>
      </c>
    </row>
    <row r="92" spans="1:8">
      <c r="A92" s="666">
        <v>900002509</v>
      </c>
      <c r="B92" s="660" t="s">
        <v>955</v>
      </c>
      <c r="C92" s="660" t="s">
        <v>954</v>
      </c>
      <c r="D92" s="661">
        <v>29.019178082191782</v>
      </c>
      <c r="E92" s="662">
        <v>36035</v>
      </c>
      <c r="F92" s="663">
        <v>46627</v>
      </c>
      <c r="G92" s="664">
        <v>5000000</v>
      </c>
      <c r="H92" s="665">
        <v>5.375</v>
      </c>
    </row>
    <row r="93" spans="1:8">
      <c r="A93" s="666">
        <v>4000005</v>
      </c>
      <c r="B93" s="660" t="s">
        <v>950</v>
      </c>
      <c r="C93" s="660" t="s">
        <v>956</v>
      </c>
      <c r="D93" s="661">
        <v>28.019178082191782</v>
      </c>
      <c r="E93" s="662">
        <v>36418</v>
      </c>
      <c r="F93" s="663">
        <v>46645</v>
      </c>
      <c r="G93" s="664">
        <v>10000000</v>
      </c>
      <c r="H93" s="665">
        <v>4.75</v>
      </c>
    </row>
    <row r="94" spans="1:8" ht="12.75" customHeight="1">
      <c r="A94" s="667">
        <v>7000466779</v>
      </c>
      <c r="B94" s="660" t="s">
        <v>952</v>
      </c>
      <c r="C94" s="660" t="s">
        <v>953</v>
      </c>
      <c r="D94" s="661">
        <v>38.397260273972606</v>
      </c>
      <c r="E94" s="672">
        <v>32650</v>
      </c>
      <c r="F94" s="668">
        <v>46665</v>
      </c>
      <c r="G94" s="664">
        <v>438818.68</v>
      </c>
      <c r="H94" s="669">
        <v>9.375</v>
      </c>
    </row>
    <row r="95" spans="1:8" ht="12.75" customHeight="1">
      <c r="A95" s="667">
        <v>710003</v>
      </c>
      <c r="B95" s="660" t="s">
        <v>950</v>
      </c>
      <c r="C95" s="660" t="s">
        <v>953</v>
      </c>
      <c r="D95" s="661">
        <v>28.019178082191782</v>
      </c>
      <c r="E95" s="662">
        <v>36465</v>
      </c>
      <c r="F95" s="668">
        <v>46692</v>
      </c>
      <c r="G95" s="664">
        <v>5000000</v>
      </c>
      <c r="H95" s="669">
        <v>4.875</v>
      </c>
    </row>
    <row r="96" spans="1:8" ht="12.75" customHeight="1">
      <c r="A96" s="667">
        <v>1002520</v>
      </c>
      <c r="B96" s="660" t="s">
        <v>955</v>
      </c>
      <c r="C96" s="660" t="s">
        <v>956</v>
      </c>
      <c r="D96" s="661">
        <v>29.019178082191782</v>
      </c>
      <c r="E96" s="672">
        <v>36126</v>
      </c>
      <c r="F96" s="668">
        <v>46718</v>
      </c>
      <c r="G96" s="664">
        <v>5000000</v>
      </c>
      <c r="H96" s="669">
        <v>4.75</v>
      </c>
    </row>
    <row r="97" spans="1:8" ht="12.75" customHeight="1">
      <c r="A97" s="659">
        <v>1002421</v>
      </c>
      <c r="B97" s="660" t="s">
        <v>955</v>
      </c>
      <c r="C97" s="660" t="s">
        <v>956</v>
      </c>
      <c r="D97" s="661">
        <v>31.019178082191782</v>
      </c>
      <c r="E97" s="662">
        <v>35479</v>
      </c>
      <c r="F97" s="663">
        <v>46801</v>
      </c>
      <c r="G97" s="664">
        <v>10000000</v>
      </c>
      <c r="H97" s="665">
        <v>7.375</v>
      </c>
    </row>
    <row r="98" spans="1:8" ht="12.75" customHeight="1">
      <c r="A98" s="667">
        <v>7000468450</v>
      </c>
      <c r="B98" s="660" t="s">
        <v>952</v>
      </c>
      <c r="C98" s="660" t="s">
        <v>953</v>
      </c>
      <c r="D98" s="661">
        <v>38.035616438356165</v>
      </c>
      <c r="E98" s="662">
        <v>32965</v>
      </c>
      <c r="F98" s="668">
        <v>46848</v>
      </c>
      <c r="G98" s="664">
        <v>146272.89000000001</v>
      </c>
      <c r="H98" s="669">
        <v>11.5</v>
      </c>
    </row>
    <row r="99" spans="1:8" ht="12.75" customHeight="1">
      <c r="A99" s="659">
        <v>900002463</v>
      </c>
      <c r="B99" s="660" t="s">
        <v>955</v>
      </c>
      <c r="C99" s="660" t="s">
        <v>954</v>
      </c>
      <c r="D99" s="661">
        <v>31.021917808219179</v>
      </c>
      <c r="E99" s="662">
        <v>35556</v>
      </c>
      <c r="F99" s="663">
        <v>46879</v>
      </c>
      <c r="G99" s="664">
        <v>10000000</v>
      </c>
      <c r="H99" s="665">
        <v>7.625</v>
      </c>
    </row>
    <row r="100" spans="1:8" ht="12.75" customHeight="1">
      <c r="A100" s="659">
        <v>1110</v>
      </c>
      <c r="B100" s="660" t="s">
        <v>950</v>
      </c>
      <c r="C100" s="660" t="s">
        <v>951</v>
      </c>
      <c r="D100" s="661">
        <v>18.043835616438358</v>
      </c>
      <c r="E100" s="662">
        <v>40380</v>
      </c>
      <c r="F100" s="663">
        <v>46966</v>
      </c>
      <c r="G100" s="664">
        <v>20000000</v>
      </c>
      <c r="H100" s="665">
        <v>4.21</v>
      </c>
    </row>
    <row r="101" spans="1:8">
      <c r="A101" s="666">
        <v>4000004</v>
      </c>
      <c r="B101" s="660" t="s">
        <v>950</v>
      </c>
      <c r="C101" s="660" t="s">
        <v>956</v>
      </c>
      <c r="D101" s="661">
        <v>29.021917808219179</v>
      </c>
      <c r="E101" s="662">
        <v>36382</v>
      </c>
      <c r="F101" s="663">
        <v>46975</v>
      </c>
      <c r="G101" s="664">
        <v>15000000</v>
      </c>
      <c r="H101" s="665">
        <v>4.5</v>
      </c>
    </row>
    <row r="102" spans="1:8">
      <c r="A102" s="666">
        <v>1048</v>
      </c>
      <c r="B102" s="660" t="s">
        <v>950</v>
      </c>
      <c r="C102" s="660" t="s">
        <v>951</v>
      </c>
      <c r="D102" s="661">
        <v>22.942465753424656</v>
      </c>
      <c r="E102" s="662">
        <v>38652</v>
      </c>
      <c r="F102" s="663">
        <v>47026</v>
      </c>
      <c r="G102" s="664">
        <v>15000000</v>
      </c>
      <c r="H102" s="665">
        <v>4.45</v>
      </c>
    </row>
    <row r="103" spans="1:8" ht="12.75" customHeight="1">
      <c r="A103" s="667">
        <v>1002521</v>
      </c>
      <c r="B103" s="660" t="s">
        <v>955</v>
      </c>
      <c r="C103" s="660" t="s">
        <v>956</v>
      </c>
      <c r="D103" s="661">
        <v>30.021917808219179</v>
      </c>
      <c r="E103" s="662">
        <v>36126</v>
      </c>
      <c r="F103" s="668">
        <v>47084</v>
      </c>
      <c r="G103" s="664">
        <v>5000000</v>
      </c>
      <c r="H103" s="669">
        <v>4.75</v>
      </c>
    </row>
    <row r="104" spans="1:8" ht="12.75" customHeight="1">
      <c r="A104" s="667">
        <v>900002420</v>
      </c>
      <c r="B104" s="660" t="s">
        <v>955</v>
      </c>
      <c r="C104" s="660" t="s">
        <v>954</v>
      </c>
      <c r="D104" s="661">
        <v>32.021917808219179</v>
      </c>
      <c r="E104" s="662">
        <v>35478</v>
      </c>
      <c r="F104" s="668">
        <v>47166</v>
      </c>
      <c r="G104" s="664">
        <v>10000000</v>
      </c>
      <c r="H104" s="669">
        <v>7.375</v>
      </c>
    </row>
    <row r="105" spans="1:8" ht="12.75" customHeight="1">
      <c r="A105" s="659">
        <v>1002422</v>
      </c>
      <c r="B105" s="660" t="s">
        <v>955</v>
      </c>
      <c r="C105" s="660" t="s">
        <v>956</v>
      </c>
      <c r="D105" s="661">
        <v>32.021917808219179</v>
      </c>
      <c r="E105" s="662">
        <v>35479</v>
      </c>
      <c r="F105" s="663">
        <v>47167</v>
      </c>
      <c r="G105" s="664">
        <v>10000000</v>
      </c>
      <c r="H105" s="665">
        <v>7.375</v>
      </c>
    </row>
    <row r="106" spans="1:8" ht="12.75" customHeight="1">
      <c r="A106" s="659">
        <v>1002527</v>
      </c>
      <c r="B106" s="660" t="s">
        <v>955</v>
      </c>
      <c r="C106" s="660" t="s">
        <v>956</v>
      </c>
      <c r="D106" s="661">
        <v>30.07123287671233</v>
      </c>
      <c r="E106" s="662">
        <v>36216</v>
      </c>
      <c r="F106" s="663">
        <v>47192</v>
      </c>
      <c r="G106" s="664">
        <v>5000000</v>
      </c>
      <c r="H106" s="665">
        <v>4.5</v>
      </c>
    </row>
    <row r="107" spans="1:8" ht="12.75" customHeight="1">
      <c r="A107" s="659">
        <v>1113</v>
      </c>
      <c r="B107" s="660" t="s">
        <v>950</v>
      </c>
      <c r="C107" s="660" t="s">
        <v>951</v>
      </c>
      <c r="D107" s="661">
        <v>18.5013698630137</v>
      </c>
      <c r="E107" s="662">
        <v>40457</v>
      </c>
      <c r="F107" s="663">
        <v>47210</v>
      </c>
      <c r="G107" s="664">
        <v>15000000</v>
      </c>
      <c r="H107" s="665">
        <v>3.85</v>
      </c>
    </row>
    <row r="108" spans="1:8" ht="12.75" customHeight="1">
      <c r="A108" s="659">
        <v>1021</v>
      </c>
      <c r="B108" s="660" t="s">
        <v>950</v>
      </c>
      <c r="C108" s="660" t="s">
        <v>951</v>
      </c>
      <c r="D108" s="661">
        <v>25.027397260273972</v>
      </c>
      <c r="E108" s="662">
        <v>38077</v>
      </c>
      <c r="F108" s="663">
        <v>47212</v>
      </c>
      <c r="G108" s="664">
        <v>25000000</v>
      </c>
      <c r="H108" s="665">
        <v>4.8</v>
      </c>
    </row>
    <row r="109" spans="1:8">
      <c r="A109" s="666">
        <v>4000006</v>
      </c>
      <c r="B109" s="660" t="s">
        <v>950</v>
      </c>
      <c r="C109" s="660" t="s">
        <v>956</v>
      </c>
      <c r="D109" s="661">
        <v>30.021917808219179</v>
      </c>
      <c r="E109" s="662">
        <v>36418</v>
      </c>
      <c r="F109" s="663">
        <v>47376</v>
      </c>
      <c r="G109" s="664">
        <v>10000000</v>
      </c>
      <c r="H109" s="665">
        <v>4.75</v>
      </c>
    </row>
    <row r="110" spans="1:8" ht="12.75" customHeight="1">
      <c r="A110" s="659">
        <v>1023</v>
      </c>
      <c r="B110" s="660" t="s">
        <v>950</v>
      </c>
      <c r="C110" s="660" t="s">
        <v>951</v>
      </c>
      <c r="D110" s="661">
        <v>25.019178082191782</v>
      </c>
      <c r="E110" s="662">
        <v>38259</v>
      </c>
      <c r="F110" s="663">
        <v>47391</v>
      </c>
      <c r="G110" s="664">
        <v>10000000</v>
      </c>
      <c r="H110" s="665">
        <v>4.8</v>
      </c>
    </row>
    <row r="111" spans="1:8" ht="12.75" customHeight="1">
      <c r="A111" s="659">
        <v>7000466777</v>
      </c>
      <c r="B111" s="660" t="s">
        <v>952</v>
      </c>
      <c r="C111" s="660" t="s">
        <v>953</v>
      </c>
      <c r="D111" s="661">
        <v>40.4</v>
      </c>
      <c r="E111" s="662">
        <v>32650</v>
      </c>
      <c r="F111" s="663">
        <v>47396</v>
      </c>
      <c r="G111" s="664">
        <v>585091.57999999996</v>
      </c>
      <c r="H111" s="665">
        <v>9.375</v>
      </c>
    </row>
    <row r="112" spans="1:8" ht="12.75" customHeight="1">
      <c r="A112" s="667">
        <v>1274</v>
      </c>
      <c r="B112" s="660" t="s">
        <v>950</v>
      </c>
      <c r="C112" s="660" t="s">
        <v>951</v>
      </c>
      <c r="D112" s="661">
        <v>6.74</v>
      </c>
      <c r="E112" s="662">
        <v>44993</v>
      </c>
      <c r="F112" s="668">
        <v>47452</v>
      </c>
      <c r="G112" s="664">
        <v>20000000</v>
      </c>
      <c r="H112" s="669">
        <v>3.81</v>
      </c>
    </row>
    <row r="113" spans="1:8" ht="12.75" customHeight="1">
      <c r="A113" s="659">
        <v>1275</v>
      </c>
      <c r="B113" s="660" t="s">
        <v>950</v>
      </c>
      <c r="C113" s="660" t="s">
        <v>951</v>
      </c>
      <c r="D113" s="661">
        <v>6.86</v>
      </c>
      <c r="E113" s="662">
        <v>44995</v>
      </c>
      <c r="F113" s="663">
        <v>47498</v>
      </c>
      <c r="G113" s="664">
        <v>17734000</v>
      </c>
      <c r="H113" s="665">
        <v>3.88</v>
      </c>
    </row>
    <row r="114" spans="1:8" ht="12.75" customHeight="1">
      <c r="A114" s="667">
        <v>900002419</v>
      </c>
      <c r="B114" s="660" t="s">
        <v>955</v>
      </c>
      <c r="C114" s="660" t="s">
        <v>954</v>
      </c>
      <c r="D114" s="661">
        <v>33.021917808219179</v>
      </c>
      <c r="E114" s="662">
        <v>35478</v>
      </c>
      <c r="F114" s="668">
        <v>47531</v>
      </c>
      <c r="G114" s="664">
        <v>10000000</v>
      </c>
      <c r="H114" s="669">
        <v>7.375</v>
      </c>
    </row>
    <row r="115" spans="1:8" ht="12.75" customHeight="1">
      <c r="A115" s="667">
        <v>1002437</v>
      </c>
      <c r="B115" s="660" t="s">
        <v>955</v>
      </c>
      <c r="C115" s="660" t="s">
        <v>956</v>
      </c>
      <c r="D115" s="661">
        <v>33.021917808219179</v>
      </c>
      <c r="E115" s="672">
        <v>35506</v>
      </c>
      <c r="F115" s="668">
        <v>47559</v>
      </c>
      <c r="G115" s="664">
        <v>20000000</v>
      </c>
      <c r="H115" s="669">
        <v>7.5</v>
      </c>
    </row>
    <row r="116" spans="1:8" ht="12.75" customHeight="1">
      <c r="A116" s="659">
        <v>1130</v>
      </c>
      <c r="B116" s="660" t="s">
        <v>950</v>
      </c>
      <c r="C116" s="660" t="s">
        <v>951</v>
      </c>
      <c r="D116" s="661">
        <v>17.490410958904111</v>
      </c>
      <c r="E116" s="662">
        <v>41190</v>
      </c>
      <c r="F116" s="663">
        <v>47574</v>
      </c>
      <c r="G116" s="664">
        <v>20000000</v>
      </c>
      <c r="H116" s="665">
        <v>2.64</v>
      </c>
    </row>
    <row r="117" spans="1:8" ht="12.75" customHeight="1">
      <c r="A117" s="667">
        <v>7000468451</v>
      </c>
      <c r="B117" s="660" t="s">
        <v>952</v>
      </c>
      <c r="C117" s="660" t="s">
        <v>953</v>
      </c>
      <c r="D117" s="661">
        <v>40.035616438356165</v>
      </c>
      <c r="E117" s="672">
        <v>32965</v>
      </c>
      <c r="F117" s="668">
        <v>47578</v>
      </c>
      <c r="G117" s="664">
        <v>146272.89000000001</v>
      </c>
      <c r="H117" s="669">
        <v>11.5</v>
      </c>
    </row>
    <row r="118" spans="1:8" ht="12.75" customHeight="1">
      <c r="A118" s="659">
        <v>1025</v>
      </c>
      <c r="B118" s="660" t="s">
        <v>950</v>
      </c>
      <c r="C118" s="660" t="s">
        <v>951</v>
      </c>
      <c r="D118" s="661">
        <v>25.43013698630137</v>
      </c>
      <c r="E118" s="662">
        <v>38310</v>
      </c>
      <c r="F118" s="663">
        <v>47592</v>
      </c>
      <c r="G118" s="664">
        <v>15000000</v>
      </c>
      <c r="H118" s="665">
        <v>4.6500000000000004</v>
      </c>
    </row>
    <row r="119" spans="1:8">
      <c r="A119" s="666">
        <v>900002507</v>
      </c>
      <c r="B119" s="660" t="s">
        <v>955</v>
      </c>
      <c r="C119" s="660" t="s">
        <v>954</v>
      </c>
      <c r="D119" s="661">
        <v>32.021917808219179</v>
      </c>
      <c r="E119" s="662">
        <v>35965</v>
      </c>
      <c r="F119" s="663">
        <v>47653</v>
      </c>
      <c r="G119" s="664">
        <v>10000000</v>
      </c>
      <c r="H119" s="665">
        <v>5.5</v>
      </c>
    </row>
    <row r="120" spans="1:8">
      <c r="A120" s="666">
        <v>1022</v>
      </c>
      <c r="B120" s="660" t="s">
        <v>950</v>
      </c>
      <c r="C120" s="660" t="s">
        <v>951</v>
      </c>
      <c r="D120" s="661">
        <v>26.016438356164382</v>
      </c>
      <c r="E120" s="662">
        <v>38225</v>
      </c>
      <c r="F120" s="663">
        <v>47721</v>
      </c>
      <c r="G120" s="664">
        <v>8000000</v>
      </c>
      <c r="H120" s="665">
        <v>4.9000000000000004</v>
      </c>
    </row>
    <row r="121" spans="1:8" ht="12.75" customHeight="1">
      <c r="A121" s="667">
        <v>4000007</v>
      </c>
      <c r="B121" s="660" t="s">
        <v>950</v>
      </c>
      <c r="C121" s="660" t="s">
        <v>956</v>
      </c>
      <c r="D121" s="661">
        <v>31.021917808219179</v>
      </c>
      <c r="E121" s="662">
        <v>36476</v>
      </c>
      <c r="F121" s="668">
        <v>47799</v>
      </c>
      <c r="G121" s="664">
        <v>10000000</v>
      </c>
      <c r="H121" s="669">
        <v>4.25</v>
      </c>
    </row>
    <row r="122" spans="1:8" ht="12.75" customHeight="1">
      <c r="A122" s="659">
        <v>1028</v>
      </c>
      <c r="B122" s="660" t="s">
        <v>950</v>
      </c>
      <c r="C122" s="660" t="s">
        <v>951</v>
      </c>
      <c r="D122" s="661">
        <v>26.016438356164382</v>
      </c>
      <c r="E122" s="662">
        <v>38344</v>
      </c>
      <c r="F122" s="663">
        <v>47840</v>
      </c>
      <c r="G122" s="664">
        <v>8500000</v>
      </c>
      <c r="H122" s="665">
        <v>4.5</v>
      </c>
    </row>
    <row r="123" spans="1:8" ht="12.75" customHeight="1">
      <c r="A123" s="659">
        <v>1002438</v>
      </c>
      <c r="B123" s="660" t="s">
        <v>955</v>
      </c>
      <c r="C123" s="660" t="s">
        <v>956</v>
      </c>
      <c r="D123" s="661">
        <v>34.027397260273972</v>
      </c>
      <c r="E123" s="662">
        <v>35506</v>
      </c>
      <c r="F123" s="663">
        <v>47926</v>
      </c>
      <c r="G123" s="664">
        <v>24000000</v>
      </c>
      <c r="H123" s="665">
        <v>7.5</v>
      </c>
    </row>
    <row r="124" spans="1:8" ht="12.75" customHeight="1">
      <c r="A124" s="667">
        <v>7000475839</v>
      </c>
      <c r="B124" s="660" t="s">
        <v>952</v>
      </c>
      <c r="C124" s="660" t="s">
        <v>953</v>
      </c>
      <c r="D124" s="661">
        <v>36.660273972602738</v>
      </c>
      <c r="E124" s="662">
        <v>34562</v>
      </c>
      <c r="F124" s="668">
        <v>47943</v>
      </c>
      <c r="G124" s="664">
        <v>731364.47</v>
      </c>
      <c r="H124" s="669">
        <v>8.5</v>
      </c>
    </row>
    <row r="125" spans="1:8" ht="12.75" customHeight="1">
      <c r="A125" s="659">
        <v>9000475839</v>
      </c>
      <c r="B125" s="660" t="s">
        <v>952</v>
      </c>
      <c r="C125" s="660" t="s">
        <v>954</v>
      </c>
      <c r="D125" s="661">
        <v>36.0027397260274</v>
      </c>
      <c r="E125" s="662">
        <v>34812</v>
      </c>
      <c r="F125" s="663">
        <v>47953</v>
      </c>
      <c r="G125" s="664">
        <v>690319.37</v>
      </c>
      <c r="H125" s="665">
        <v>8.5</v>
      </c>
    </row>
    <row r="126" spans="1:8" ht="12.75" customHeight="1">
      <c r="A126" s="659">
        <v>1261</v>
      </c>
      <c r="B126" s="660" t="s">
        <v>950</v>
      </c>
      <c r="C126" s="660" t="s">
        <v>951</v>
      </c>
      <c r="D126" s="661">
        <v>9.2986301369863007</v>
      </c>
      <c r="E126" s="662">
        <v>44635</v>
      </c>
      <c r="F126" s="663">
        <v>48029</v>
      </c>
      <c r="G126" s="664">
        <v>25000000</v>
      </c>
      <c r="H126" s="665">
        <v>1.6</v>
      </c>
    </row>
    <row r="127" spans="1:8" ht="15" customHeight="1">
      <c r="A127" s="666">
        <v>900002471</v>
      </c>
      <c r="B127" s="660" t="s">
        <v>955</v>
      </c>
      <c r="C127" s="660" t="s">
        <v>954</v>
      </c>
      <c r="D127" s="661">
        <v>34.021917808219179</v>
      </c>
      <c r="E127" s="662">
        <v>35717</v>
      </c>
      <c r="F127" s="663">
        <v>48135</v>
      </c>
      <c r="G127" s="664">
        <v>10000000</v>
      </c>
      <c r="H127" s="665">
        <v>6.5</v>
      </c>
    </row>
    <row r="128" spans="1:8" ht="15" customHeight="1">
      <c r="A128" s="666">
        <v>1027</v>
      </c>
      <c r="B128" s="660" t="s">
        <v>950</v>
      </c>
      <c r="C128" s="660" t="s">
        <v>951</v>
      </c>
      <c r="D128" s="661">
        <v>31.019178082191782</v>
      </c>
      <c r="E128" s="662">
        <v>36860</v>
      </c>
      <c r="F128" s="663">
        <v>48182</v>
      </c>
      <c r="G128" s="664">
        <v>10000000</v>
      </c>
      <c r="H128" s="665">
        <v>4.55</v>
      </c>
    </row>
    <row r="129" spans="1:8" ht="15" customHeight="1">
      <c r="A129" s="666">
        <v>900002414</v>
      </c>
      <c r="B129" s="660" t="s">
        <v>955</v>
      </c>
      <c r="C129" s="660" t="s">
        <v>954</v>
      </c>
      <c r="D129" s="661">
        <v>35.021917808219179</v>
      </c>
      <c r="E129" s="671">
        <v>35408</v>
      </c>
      <c r="F129" s="663">
        <v>48191</v>
      </c>
      <c r="G129" s="664">
        <v>10000000</v>
      </c>
      <c r="H129" s="665">
        <v>7.5</v>
      </c>
    </row>
    <row r="130" spans="1:8">
      <c r="A130" s="659">
        <v>1033</v>
      </c>
      <c r="B130" s="660" t="s">
        <v>950</v>
      </c>
      <c r="C130" s="660" t="s">
        <v>951</v>
      </c>
      <c r="D130" s="661">
        <v>26.93972602739726</v>
      </c>
      <c r="E130" s="662">
        <v>38419</v>
      </c>
      <c r="F130" s="663">
        <v>48252</v>
      </c>
      <c r="G130" s="664">
        <v>18000000</v>
      </c>
      <c r="H130" s="665">
        <v>4.8500000000000005</v>
      </c>
    </row>
    <row r="131" spans="1:8">
      <c r="A131" s="659">
        <v>1031</v>
      </c>
      <c r="B131" s="660" t="s">
        <v>950</v>
      </c>
      <c r="C131" s="660" t="s">
        <v>951</v>
      </c>
      <c r="D131" s="661">
        <v>27.019178082191782</v>
      </c>
      <c r="E131" s="662">
        <v>38408</v>
      </c>
      <c r="F131" s="663">
        <v>48270</v>
      </c>
      <c r="G131" s="664">
        <v>10000000</v>
      </c>
      <c r="H131" s="665">
        <v>4.7</v>
      </c>
    </row>
    <row r="132" spans="1:8">
      <c r="A132" s="659">
        <v>1002526</v>
      </c>
      <c r="B132" s="660" t="s">
        <v>955</v>
      </c>
      <c r="C132" s="660" t="s">
        <v>956</v>
      </c>
      <c r="D132" s="661">
        <v>33.073972602739723</v>
      </c>
      <c r="E132" s="662">
        <v>36216</v>
      </c>
      <c r="F132" s="663">
        <v>48288</v>
      </c>
      <c r="G132" s="664">
        <v>10000000</v>
      </c>
      <c r="H132" s="665">
        <v>4.5</v>
      </c>
    </row>
    <row r="133" spans="1:8">
      <c r="A133" s="659">
        <v>1002451</v>
      </c>
      <c r="B133" s="660" t="s">
        <v>955</v>
      </c>
      <c r="C133" s="660" t="s">
        <v>956</v>
      </c>
      <c r="D133" s="661">
        <v>35.024657534246572</v>
      </c>
      <c r="E133" s="662">
        <v>35514</v>
      </c>
      <c r="F133" s="663">
        <v>48298</v>
      </c>
      <c r="G133" s="664">
        <v>11000000</v>
      </c>
      <c r="H133" s="665">
        <v>7.75</v>
      </c>
    </row>
    <row r="134" spans="1:8">
      <c r="A134" s="667">
        <v>1038</v>
      </c>
      <c r="B134" s="660" t="s">
        <v>950</v>
      </c>
      <c r="C134" s="660" t="s">
        <v>951</v>
      </c>
      <c r="D134" s="661">
        <v>27.523287671232875</v>
      </c>
      <c r="E134" s="662">
        <v>38435</v>
      </c>
      <c r="F134" s="668">
        <v>48481</v>
      </c>
      <c r="G134" s="664">
        <v>10000000</v>
      </c>
      <c r="H134" s="669">
        <v>4.8500000000000005</v>
      </c>
    </row>
    <row r="135" spans="1:8">
      <c r="A135" s="659">
        <v>1002514</v>
      </c>
      <c r="B135" s="660" t="s">
        <v>955</v>
      </c>
      <c r="C135" s="660" t="s">
        <v>956</v>
      </c>
      <c r="D135" s="661">
        <v>34.024657534246572</v>
      </c>
      <c r="E135" s="662">
        <v>36080</v>
      </c>
      <c r="F135" s="663">
        <v>48499</v>
      </c>
      <c r="G135" s="664">
        <v>10000000</v>
      </c>
      <c r="H135" s="665">
        <v>4.5</v>
      </c>
    </row>
    <row r="136" spans="1:8" ht="15" customHeight="1">
      <c r="A136" s="666">
        <v>900002512</v>
      </c>
      <c r="B136" s="660" t="s">
        <v>955</v>
      </c>
      <c r="C136" s="660" t="s">
        <v>954</v>
      </c>
      <c r="D136" s="661">
        <v>34.060273972602737</v>
      </c>
      <c r="E136" s="662">
        <v>36070</v>
      </c>
      <c r="F136" s="663">
        <v>48502</v>
      </c>
      <c r="G136" s="664">
        <v>10000000</v>
      </c>
      <c r="H136" s="665">
        <v>4.75</v>
      </c>
    </row>
    <row r="137" spans="1:8" ht="15" customHeight="1">
      <c r="A137" s="666">
        <v>1024</v>
      </c>
      <c r="B137" s="660" t="s">
        <v>950</v>
      </c>
      <c r="C137" s="660" t="s">
        <v>951</v>
      </c>
      <c r="D137" s="661">
        <v>28.016438356164382</v>
      </c>
      <c r="E137" s="662">
        <v>38289</v>
      </c>
      <c r="F137" s="663">
        <v>48515</v>
      </c>
      <c r="G137" s="664">
        <v>18500000</v>
      </c>
      <c r="H137" s="665">
        <v>4.7</v>
      </c>
    </row>
    <row r="138" spans="1:8" ht="15" customHeight="1">
      <c r="A138" s="666">
        <v>1051</v>
      </c>
      <c r="B138" s="660" t="s">
        <v>950</v>
      </c>
      <c r="C138" s="660" t="s">
        <v>951</v>
      </c>
      <c r="D138" s="661">
        <v>27.021917808219179</v>
      </c>
      <c r="E138" s="662">
        <v>38742</v>
      </c>
      <c r="F138" s="663">
        <v>48605</v>
      </c>
      <c r="G138" s="664">
        <v>17000000</v>
      </c>
      <c r="H138" s="665">
        <v>3.95</v>
      </c>
    </row>
    <row r="139" spans="1:8">
      <c r="A139" s="667">
        <v>1030</v>
      </c>
      <c r="B139" s="660" t="s">
        <v>950</v>
      </c>
      <c r="C139" s="660" t="s">
        <v>951</v>
      </c>
      <c r="D139" s="661">
        <v>28.024657534246575</v>
      </c>
      <c r="E139" s="662">
        <v>38401</v>
      </c>
      <c r="F139" s="668">
        <v>48630</v>
      </c>
      <c r="G139" s="664">
        <v>10000000</v>
      </c>
      <c r="H139" s="669">
        <v>4.55</v>
      </c>
    </row>
    <row r="140" spans="1:8">
      <c r="A140" s="667">
        <v>1032</v>
      </c>
      <c r="B140" s="660" t="s">
        <v>950</v>
      </c>
      <c r="C140" s="660" t="s">
        <v>951</v>
      </c>
      <c r="D140" s="661">
        <v>28.016438356164382</v>
      </c>
      <c r="E140" s="662">
        <v>38411</v>
      </c>
      <c r="F140" s="668">
        <v>48637</v>
      </c>
      <c r="G140" s="664">
        <v>10000000</v>
      </c>
      <c r="H140" s="669">
        <v>4.75</v>
      </c>
    </row>
    <row r="141" spans="1:8">
      <c r="A141" s="659">
        <v>1241</v>
      </c>
      <c r="B141" s="660" t="s">
        <v>950</v>
      </c>
      <c r="C141" s="660" t="s">
        <v>951</v>
      </c>
      <c r="D141" s="661">
        <v>12.15</v>
      </c>
      <c r="E141" s="662">
        <v>44264</v>
      </c>
      <c r="F141" s="663">
        <v>48699</v>
      </c>
      <c r="G141" s="664">
        <v>13318500</v>
      </c>
      <c r="H141" s="665">
        <v>1.1200000000000001</v>
      </c>
    </row>
    <row r="142" spans="1:8">
      <c r="A142" s="659">
        <v>1026</v>
      </c>
      <c r="B142" s="660" t="s">
        <v>950</v>
      </c>
      <c r="C142" s="660" t="s">
        <v>951</v>
      </c>
      <c r="D142" s="661">
        <v>28.608219178082191</v>
      </c>
      <c r="E142" s="662">
        <v>38316</v>
      </c>
      <c r="F142" s="663">
        <v>48758</v>
      </c>
      <c r="G142" s="664">
        <v>20000000</v>
      </c>
      <c r="H142" s="665">
        <v>4.5999999999999996</v>
      </c>
    </row>
    <row r="143" spans="1:8">
      <c r="A143" s="659">
        <v>1002515</v>
      </c>
      <c r="B143" s="660" t="s">
        <v>955</v>
      </c>
      <c r="C143" s="660" t="s">
        <v>956</v>
      </c>
      <c r="D143" s="661">
        <v>35.024657534246572</v>
      </c>
      <c r="E143" s="662">
        <v>36080</v>
      </c>
      <c r="F143" s="663">
        <v>48864</v>
      </c>
      <c r="G143" s="664">
        <v>10000000</v>
      </c>
      <c r="H143" s="665">
        <v>4.5</v>
      </c>
    </row>
    <row r="144" spans="1:8" ht="15" customHeight="1">
      <c r="A144" s="666">
        <v>1900000049</v>
      </c>
      <c r="B144" s="660" t="s">
        <v>950</v>
      </c>
      <c r="C144" s="660" t="s">
        <v>954</v>
      </c>
      <c r="D144" s="661">
        <v>34.024657534246572</v>
      </c>
      <c r="E144" s="662">
        <v>36462</v>
      </c>
      <c r="F144" s="663">
        <v>48881</v>
      </c>
      <c r="G144" s="664">
        <v>10000000</v>
      </c>
      <c r="H144" s="665">
        <v>4.625</v>
      </c>
    </row>
    <row r="145" spans="1:8" ht="15" customHeight="1">
      <c r="A145" s="666">
        <v>1034</v>
      </c>
      <c r="B145" s="660" t="s">
        <v>950</v>
      </c>
      <c r="C145" s="660" t="s">
        <v>951</v>
      </c>
      <c r="D145" s="661">
        <v>29.019178082191782</v>
      </c>
      <c r="E145" s="671">
        <v>38422</v>
      </c>
      <c r="F145" s="663">
        <v>49014</v>
      </c>
      <c r="G145" s="664">
        <v>10000000</v>
      </c>
      <c r="H145" s="665">
        <v>4.8</v>
      </c>
    </row>
    <row r="146" spans="1:8">
      <c r="A146" s="667">
        <v>1035</v>
      </c>
      <c r="B146" s="660" t="s">
        <v>950</v>
      </c>
      <c r="C146" s="660" t="s">
        <v>951</v>
      </c>
      <c r="D146" s="661">
        <v>29.019178082191782</v>
      </c>
      <c r="E146" s="662">
        <v>38426</v>
      </c>
      <c r="F146" s="668">
        <v>49018</v>
      </c>
      <c r="G146" s="664">
        <v>20000000</v>
      </c>
      <c r="H146" s="669">
        <v>4.9000000000000004</v>
      </c>
    </row>
    <row r="147" spans="1:8">
      <c r="A147" s="667">
        <v>1036</v>
      </c>
      <c r="B147" s="660" t="s">
        <v>950</v>
      </c>
      <c r="C147" s="660" t="s">
        <v>951</v>
      </c>
      <c r="D147" s="661">
        <v>13.087671232876712</v>
      </c>
      <c r="E147" s="662">
        <v>44258</v>
      </c>
      <c r="F147" s="668">
        <v>49035</v>
      </c>
      <c r="G147" s="664">
        <v>20000000</v>
      </c>
      <c r="H147" s="669">
        <v>1.21</v>
      </c>
    </row>
    <row r="148" spans="1:8" ht="15" customHeight="1">
      <c r="A148" s="666">
        <v>1039</v>
      </c>
      <c r="B148" s="660" t="s">
        <v>950</v>
      </c>
      <c r="C148" s="660" t="s">
        <v>951</v>
      </c>
      <c r="D148" s="661">
        <v>29.271232876712329</v>
      </c>
      <c r="E148" s="662">
        <v>38441</v>
      </c>
      <c r="F148" s="663">
        <v>49125</v>
      </c>
      <c r="G148" s="664">
        <v>10000000</v>
      </c>
      <c r="H148" s="665">
        <v>4.8500000000000005</v>
      </c>
    </row>
    <row r="149" spans="1:8">
      <c r="A149" s="667">
        <v>1900000025</v>
      </c>
      <c r="B149" s="660" t="s">
        <v>950</v>
      </c>
      <c r="C149" s="660" t="s">
        <v>954</v>
      </c>
      <c r="D149" s="661">
        <v>35.027397260273972</v>
      </c>
      <c r="E149" s="662">
        <v>36343</v>
      </c>
      <c r="F149" s="668">
        <v>49128</v>
      </c>
      <c r="G149" s="664">
        <v>5000000</v>
      </c>
      <c r="H149" s="669">
        <v>4.75</v>
      </c>
    </row>
    <row r="150" spans="1:8">
      <c r="A150" s="667">
        <v>1037</v>
      </c>
      <c r="B150" s="660" t="s">
        <v>950</v>
      </c>
      <c r="C150" s="660" t="s">
        <v>951</v>
      </c>
      <c r="D150" s="661">
        <v>29.424657534246574</v>
      </c>
      <c r="E150" s="662">
        <v>38433</v>
      </c>
      <c r="F150" s="668">
        <v>49173</v>
      </c>
      <c r="G150" s="664">
        <v>20000000</v>
      </c>
      <c r="H150" s="669">
        <v>4.8500000000000005</v>
      </c>
    </row>
    <row r="151" spans="1:8">
      <c r="A151" s="659">
        <v>1040</v>
      </c>
      <c r="B151" s="660" t="s">
        <v>950</v>
      </c>
      <c r="C151" s="660" t="s">
        <v>951</v>
      </c>
      <c r="D151" s="661">
        <v>29.520547945205479</v>
      </c>
      <c r="E151" s="662">
        <v>38442</v>
      </c>
      <c r="F151" s="663">
        <v>49217</v>
      </c>
      <c r="G151" s="664">
        <v>7900000</v>
      </c>
      <c r="H151" s="665">
        <v>4.8500000000000005</v>
      </c>
    </row>
    <row r="152" spans="1:8">
      <c r="A152" s="659">
        <v>1036</v>
      </c>
      <c r="B152" s="660" t="s">
        <v>950</v>
      </c>
      <c r="C152" s="660" t="s">
        <v>951</v>
      </c>
      <c r="D152" s="661">
        <v>30.016438356164382</v>
      </c>
      <c r="E152" s="662">
        <v>38429</v>
      </c>
      <c r="F152" s="663">
        <v>49385</v>
      </c>
      <c r="G152" s="664">
        <v>21500000</v>
      </c>
      <c r="H152" s="665">
        <v>4.8</v>
      </c>
    </row>
    <row r="153" spans="1:8">
      <c r="A153" s="659">
        <v>1037</v>
      </c>
      <c r="B153" s="660" t="s">
        <v>950</v>
      </c>
      <c r="C153" s="660" t="s">
        <v>951</v>
      </c>
      <c r="D153" s="661">
        <v>14.161643835616438</v>
      </c>
      <c r="E153" s="662">
        <v>44260</v>
      </c>
      <c r="F153" s="663">
        <v>49429</v>
      </c>
      <c r="G153" s="664">
        <v>20000000</v>
      </c>
      <c r="H153" s="665">
        <v>1.19</v>
      </c>
    </row>
    <row r="154" spans="1:8">
      <c r="A154" s="667">
        <v>1047</v>
      </c>
      <c r="B154" s="660" t="s">
        <v>950</v>
      </c>
      <c r="C154" s="660" t="s">
        <v>951</v>
      </c>
      <c r="D154" s="661">
        <v>29.602739726027398</v>
      </c>
      <c r="E154" s="662">
        <v>38625</v>
      </c>
      <c r="F154" s="668">
        <v>49430</v>
      </c>
      <c r="G154" s="664">
        <v>31000000</v>
      </c>
      <c r="H154" s="669">
        <v>4.3999999999999995</v>
      </c>
    </row>
    <row r="155" spans="1:8">
      <c r="A155" s="659">
        <v>1049</v>
      </c>
      <c r="B155" s="660" t="s">
        <v>950</v>
      </c>
      <c r="C155" s="660" t="s">
        <v>951</v>
      </c>
      <c r="D155" s="661">
        <v>30.602739726027398</v>
      </c>
      <c r="E155" s="662">
        <v>38383</v>
      </c>
      <c r="F155" s="663">
        <v>49553</v>
      </c>
      <c r="G155" s="664">
        <v>5000000</v>
      </c>
      <c r="H155" s="665">
        <v>4.5</v>
      </c>
    </row>
    <row r="156" spans="1:8" ht="15" customHeight="1">
      <c r="A156" s="666">
        <v>7000458934</v>
      </c>
      <c r="B156" s="660" t="s">
        <v>952</v>
      </c>
      <c r="C156" s="660" t="s">
        <v>953</v>
      </c>
      <c r="D156" s="661">
        <v>49.558904109589044</v>
      </c>
      <c r="E156" s="662">
        <v>31498</v>
      </c>
      <c r="F156" s="663">
        <v>49587</v>
      </c>
      <c r="G156" s="664">
        <v>37930.120000000003</v>
      </c>
      <c r="H156" s="665">
        <v>9.25</v>
      </c>
    </row>
    <row r="157" spans="1:8">
      <c r="A157" s="659">
        <v>900002513</v>
      </c>
      <c r="B157" s="660" t="s">
        <v>955</v>
      </c>
      <c r="C157" s="660" t="s">
        <v>954</v>
      </c>
      <c r="D157" s="661">
        <v>37.032876712328765</v>
      </c>
      <c r="E157" s="662">
        <v>36080</v>
      </c>
      <c r="F157" s="663">
        <v>49597</v>
      </c>
      <c r="G157" s="664">
        <v>2500000</v>
      </c>
      <c r="H157" s="665">
        <v>4.5</v>
      </c>
    </row>
    <row r="158" spans="1:8">
      <c r="A158" s="667">
        <v>1050</v>
      </c>
      <c r="B158" s="660" t="s">
        <v>950</v>
      </c>
      <c r="C158" s="660" t="s">
        <v>951</v>
      </c>
      <c r="D158" s="661">
        <v>29.93972602739726</v>
      </c>
      <c r="E158" s="662">
        <v>38686</v>
      </c>
      <c r="F158" s="668">
        <v>49614</v>
      </c>
      <c r="G158" s="664">
        <v>12000000</v>
      </c>
      <c r="H158" s="669">
        <v>4.25</v>
      </c>
    </row>
    <row r="159" spans="1:8">
      <c r="A159" s="667">
        <v>1209</v>
      </c>
      <c r="B159" s="660" t="s">
        <v>950</v>
      </c>
      <c r="C159" s="660" t="s">
        <v>951</v>
      </c>
      <c r="D159" s="661">
        <v>16.438356164383563</v>
      </c>
      <c r="E159" s="662">
        <v>43780</v>
      </c>
      <c r="F159" s="668">
        <v>49780</v>
      </c>
      <c r="G159" s="664">
        <v>20000000</v>
      </c>
      <c r="H159" s="669">
        <v>1.22</v>
      </c>
    </row>
    <row r="160" spans="1:8">
      <c r="A160" s="666">
        <v>1101</v>
      </c>
      <c r="B160" s="660" t="s">
        <v>950</v>
      </c>
      <c r="C160" s="660" t="s">
        <v>951</v>
      </c>
      <c r="D160" s="661">
        <v>26.994520547945207</v>
      </c>
      <c r="E160" s="662">
        <v>40084</v>
      </c>
      <c r="F160" s="663">
        <v>49937</v>
      </c>
      <c r="G160" s="664">
        <v>20000000</v>
      </c>
      <c r="H160" s="665">
        <v>4.3099999999999996</v>
      </c>
    </row>
    <row r="161" spans="1:8">
      <c r="A161" s="667">
        <v>1062</v>
      </c>
      <c r="B161" s="660" t="s">
        <v>950</v>
      </c>
      <c r="C161" s="660" t="s">
        <v>951</v>
      </c>
      <c r="D161" s="661">
        <v>29.027397260273972</v>
      </c>
      <c r="E161" s="662">
        <v>39470</v>
      </c>
      <c r="F161" s="668">
        <v>50065</v>
      </c>
      <c r="G161" s="664">
        <v>10000000</v>
      </c>
      <c r="H161" s="669">
        <v>4.46</v>
      </c>
    </row>
    <row r="162" spans="1:8">
      <c r="A162" s="659">
        <v>1207</v>
      </c>
      <c r="B162" s="660" t="s">
        <v>950</v>
      </c>
      <c r="C162" s="660" t="s">
        <v>951</v>
      </c>
      <c r="D162" s="661">
        <v>17.432876712328767</v>
      </c>
      <c r="E162" s="662">
        <v>43774</v>
      </c>
      <c r="F162" s="663">
        <v>50137</v>
      </c>
      <c r="G162" s="664">
        <v>20000000</v>
      </c>
      <c r="H162" s="665">
        <v>1.1499999999999999</v>
      </c>
    </row>
    <row r="163" spans="1:8">
      <c r="A163" s="659">
        <v>1102</v>
      </c>
      <c r="B163" s="660" t="s">
        <v>950</v>
      </c>
      <c r="C163" s="660" t="s">
        <v>951</v>
      </c>
      <c r="D163" s="661">
        <v>27.964383561643835</v>
      </c>
      <c r="E163" s="662">
        <v>40107</v>
      </c>
      <c r="F163" s="663">
        <v>50314</v>
      </c>
      <c r="G163" s="664">
        <v>10000000</v>
      </c>
      <c r="H163" s="665">
        <v>4.2799999999999994</v>
      </c>
    </row>
    <row r="164" spans="1:8">
      <c r="A164" s="659">
        <v>7000464213</v>
      </c>
      <c r="B164" s="660" t="s">
        <v>952</v>
      </c>
      <c r="C164" s="660" t="s">
        <v>953</v>
      </c>
      <c r="D164" s="661">
        <v>49.564383561643837</v>
      </c>
      <c r="E164" s="662">
        <v>32227</v>
      </c>
      <c r="F164" s="663">
        <v>50318</v>
      </c>
      <c r="G164" s="664">
        <v>93090.52</v>
      </c>
      <c r="H164" s="665">
        <v>9.125</v>
      </c>
    </row>
    <row r="165" spans="1:8">
      <c r="A165" s="667">
        <v>1063</v>
      </c>
      <c r="B165" s="660" t="s">
        <v>950</v>
      </c>
      <c r="C165" s="660" t="s">
        <v>951</v>
      </c>
      <c r="D165" s="661">
        <v>29.898630136986302</v>
      </c>
      <c r="E165" s="662">
        <v>39476</v>
      </c>
      <c r="F165" s="668">
        <v>50389</v>
      </c>
      <c r="G165" s="664">
        <v>10000000</v>
      </c>
      <c r="H165" s="669">
        <v>4.4799999999999995</v>
      </c>
    </row>
    <row r="166" spans="1:8">
      <c r="A166" s="667">
        <v>1137</v>
      </c>
      <c r="B166" s="660" t="s">
        <v>950</v>
      </c>
      <c r="C166" s="660" t="s">
        <v>951</v>
      </c>
      <c r="D166" s="661">
        <v>24.720547945205478</v>
      </c>
      <c r="E166" s="662">
        <v>41473</v>
      </c>
      <c r="F166" s="668">
        <v>50496</v>
      </c>
      <c r="G166" s="664">
        <v>20000000</v>
      </c>
      <c r="H166" s="669">
        <v>3.53</v>
      </c>
    </row>
    <row r="167" spans="1:8">
      <c r="A167" s="667">
        <v>1214</v>
      </c>
      <c r="B167" s="660" t="s">
        <v>950</v>
      </c>
      <c r="C167" s="660" t="s">
        <v>951</v>
      </c>
      <c r="D167" s="661">
        <v>18.336986301369862</v>
      </c>
      <c r="E167" s="662">
        <v>43847</v>
      </c>
      <c r="F167" s="668">
        <v>50540</v>
      </c>
      <c r="G167" s="664">
        <v>25000000</v>
      </c>
      <c r="H167" s="669">
        <v>1.26</v>
      </c>
    </row>
    <row r="168" spans="1:8">
      <c r="A168" s="667">
        <v>7000453331</v>
      </c>
      <c r="B168" s="660" t="s">
        <v>952</v>
      </c>
      <c r="C168" s="660" t="s">
        <v>953</v>
      </c>
      <c r="D168" s="661">
        <v>54.909589041095892</v>
      </c>
      <c r="E168" s="662">
        <v>30641</v>
      </c>
      <c r="F168" s="668">
        <v>50683</v>
      </c>
      <c r="G168" s="664">
        <v>75860.240000000005</v>
      </c>
      <c r="H168" s="669">
        <v>10.125</v>
      </c>
    </row>
    <row r="169" spans="1:8">
      <c r="A169" s="659">
        <v>1211</v>
      </c>
      <c r="B169" s="660" t="s">
        <v>950</v>
      </c>
      <c r="C169" s="660" t="s">
        <v>951</v>
      </c>
      <c r="D169" s="661">
        <v>19.358904109589041</v>
      </c>
      <c r="E169" s="662">
        <v>43809</v>
      </c>
      <c r="F169" s="663">
        <v>50875</v>
      </c>
      <c r="G169" s="664">
        <v>20000000</v>
      </c>
      <c r="H169" s="665">
        <v>1.35</v>
      </c>
    </row>
    <row r="170" spans="1:8">
      <c r="A170" s="659">
        <v>1215</v>
      </c>
      <c r="B170" s="660" t="s">
        <v>950</v>
      </c>
      <c r="C170" s="660" t="s">
        <v>951</v>
      </c>
      <c r="D170" s="661">
        <v>19.336986301369862</v>
      </c>
      <c r="E170" s="662">
        <v>43852</v>
      </c>
      <c r="F170" s="663">
        <v>50910</v>
      </c>
      <c r="G170" s="664">
        <v>20000000</v>
      </c>
      <c r="H170" s="665">
        <v>1.25</v>
      </c>
    </row>
    <row r="171" spans="1:8">
      <c r="A171" s="659">
        <v>1220</v>
      </c>
      <c r="B171" s="660" t="s">
        <v>950</v>
      </c>
      <c r="C171" s="660" t="s">
        <v>951</v>
      </c>
      <c r="D171" s="661">
        <v>20.175342465753424</v>
      </c>
      <c r="E171" s="662">
        <v>43872</v>
      </c>
      <c r="F171" s="663">
        <v>51236</v>
      </c>
      <c r="G171" s="664">
        <v>20000000</v>
      </c>
      <c r="H171" s="665">
        <v>1.19</v>
      </c>
    </row>
    <row r="172" spans="1:8">
      <c r="A172" s="659">
        <v>1054</v>
      </c>
      <c r="B172" s="660" t="s">
        <v>950</v>
      </c>
      <c r="C172" s="660" t="s">
        <v>951</v>
      </c>
      <c r="D172" s="661">
        <v>35.030136986301372</v>
      </c>
      <c r="E172" s="662">
        <v>38776</v>
      </c>
      <c r="F172" s="663">
        <v>51562</v>
      </c>
      <c r="G172" s="664">
        <v>7000000</v>
      </c>
      <c r="H172" s="665">
        <v>3.95</v>
      </c>
    </row>
    <row r="173" spans="1:8" ht="15" customHeight="1">
      <c r="A173" s="666">
        <v>7000451995</v>
      </c>
      <c r="B173" s="660" t="s">
        <v>952</v>
      </c>
      <c r="C173" s="660" t="s">
        <v>953</v>
      </c>
      <c r="D173" s="661">
        <v>58.005479452054793</v>
      </c>
      <c r="E173" s="662">
        <v>30424</v>
      </c>
      <c r="F173" s="663">
        <v>51596</v>
      </c>
      <c r="G173" s="664">
        <v>56895.18</v>
      </c>
      <c r="H173" s="665">
        <v>10.25</v>
      </c>
    </row>
    <row r="174" spans="1:8">
      <c r="A174" s="667">
        <v>9000451995</v>
      </c>
      <c r="B174" s="660" t="s">
        <v>952</v>
      </c>
      <c r="C174" s="660" t="s">
        <v>954</v>
      </c>
      <c r="D174" s="661">
        <v>58.032876712328765</v>
      </c>
      <c r="E174" s="662">
        <v>30424</v>
      </c>
      <c r="F174" s="668">
        <v>51606</v>
      </c>
      <c r="G174" s="664">
        <v>53702.15</v>
      </c>
      <c r="H174" s="669">
        <v>10.25</v>
      </c>
    </row>
    <row r="175" spans="1:8">
      <c r="A175" s="667">
        <v>1218</v>
      </c>
      <c r="B175" s="660" t="s">
        <v>950</v>
      </c>
      <c r="C175" s="660" t="s">
        <v>951</v>
      </c>
      <c r="D175" s="661">
        <v>21.24931506849315</v>
      </c>
      <c r="E175" s="662">
        <v>43865</v>
      </c>
      <c r="F175" s="668">
        <v>51621</v>
      </c>
      <c r="G175" s="664">
        <v>20000000</v>
      </c>
      <c r="H175" s="669">
        <v>1.18</v>
      </c>
    </row>
    <row r="176" spans="1:8">
      <c r="A176" s="659">
        <v>1221</v>
      </c>
      <c r="B176" s="660" t="s">
        <v>950</v>
      </c>
      <c r="C176" s="660" t="s">
        <v>951</v>
      </c>
      <c r="D176" s="661">
        <v>22.13150684931507</v>
      </c>
      <c r="E176" s="662">
        <v>43908</v>
      </c>
      <c r="F176" s="663">
        <v>51986</v>
      </c>
      <c r="G176" s="664">
        <v>20000000</v>
      </c>
      <c r="H176" s="665">
        <v>0.99</v>
      </c>
    </row>
    <row r="177" spans="1:8" ht="15" customHeight="1">
      <c r="A177" s="666">
        <v>7000452318</v>
      </c>
      <c r="B177" s="660" t="s">
        <v>952</v>
      </c>
      <c r="C177" s="660" t="s">
        <v>953</v>
      </c>
      <c r="D177" s="661">
        <v>59.372602739726027</v>
      </c>
      <c r="E177" s="662">
        <v>30473</v>
      </c>
      <c r="F177" s="663">
        <v>52144</v>
      </c>
      <c r="G177" s="664">
        <v>75860.240000000005</v>
      </c>
      <c r="H177" s="665">
        <v>10.375</v>
      </c>
    </row>
    <row r="178" spans="1:8">
      <c r="A178" s="659">
        <v>9000452318</v>
      </c>
      <c r="B178" s="660" t="s">
        <v>952</v>
      </c>
      <c r="C178" s="660" t="s">
        <v>954</v>
      </c>
      <c r="D178" s="661">
        <v>59.4</v>
      </c>
      <c r="E178" s="662">
        <v>30473</v>
      </c>
      <c r="F178" s="663">
        <v>52154</v>
      </c>
      <c r="G178" s="664">
        <v>71602.87</v>
      </c>
      <c r="H178" s="665">
        <v>10.375</v>
      </c>
    </row>
    <row r="179" spans="1:8">
      <c r="A179" s="667">
        <v>1064</v>
      </c>
      <c r="B179" s="660" t="s">
        <v>950</v>
      </c>
      <c r="C179" s="660" t="s">
        <v>951</v>
      </c>
      <c r="D179" s="661">
        <v>34.857534246575341</v>
      </c>
      <c r="E179" s="662">
        <v>39478</v>
      </c>
      <c r="F179" s="668">
        <v>52201</v>
      </c>
      <c r="G179" s="664">
        <v>10000000</v>
      </c>
      <c r="H179" s="669">
        <v>4.4799999999999995</v>
      </c>
    </row>
    <row r="180" spans="1:8">
      <c r="A180" s="659">
        <v>1217</v>
      </c>
      <c r="B180" s="660" t="s">
        <v>950</v>
      </c>
      <c r="C180" s="660" t="s">
        <v>951</v>
      </c>
      <c r="D180" s="661">
        <v>24.145205479452056</v>
      </c>
      <c r="E180" s="662">
        <v>43858</v>
      </c>
      <c r="F180" s="663">
        <v>52671</v>
      </c>
      <c r="G180" s="664">
        <v>20000000</v>
      </c>
      <c r="H180" s="665">
        <v>1.24</v>
      </c>
    </row>
    <row r="181" spans="1:8">
      <c r="A181" s="659">
        <v>1216</v>
      </c>
      <c r="B181" s="660" t="s">
        <v>950</v>
      </c>
      <c r="C181" s="660" t="s">
        <v>951</v>
      </c>
      <c r="D181" s="661">
        <v>24.273972602739725</v>
      </c>
      <c r="E181" s="662">
        <v>43857</v>
      </c>
      <c r="F181" s="663">
        <v>52717</v>
      </c>
      <c r="G181" s="664">
        <v>20000000</v>
      </c>
      <c r="H181" s="665">
        <v>1.25</v>
      </c>
    </row>
    <row r="182" spans="1:8">
      <c r="A182" s="659">
        <v>1221</v>
      </c>
      <c r="B182" s="660" t="s">
        <v>950</v>
      </c>
      <c r="C182" s="660" t="s">
        <v>951</v>
      </c>
      <c r="D182" s="661">
        <v>25.887671232876713</v>
      </c>
      <c r="E182" s="662">
        <v>43908</v>
      </c>
      <c r="F182" s="663">
        <v>53357</v>
      </c>
      <c r="G182" s="664">
        <v>20000000</v>
      </c>
      <c r="H182" s="665">
        <v>1</v>
      </c>
    </row>
    <row r="183" spans="1:8">
      <c r="A183" s="667">
        <v>1053</v>
      </c>
      <c r="B183" s="660" t="s">
        <v>950</v>
      </c>
      <c r="C183" s="660" t="s">
        <v>951</v>
      </c>
      <c r="D183" s="661">
        <v>40.032876712328765</v>
      </c>
      <c r="E183" s="662">
        <v>38771</v>
      </c>
      <c r="F183" s="668">
        <v>53383</v>
      </c>
      <c r="G183" s="664">
        <v>10000000</v>
      </c>
      <c r="H183" s="669">
        <v>3.95</v>
      </c>
    </row>
    <row r="184" spans="1:8" ht="15" customHeight="1">
      <c r="A184" s="666">
        <v>1056</v>
      </c>
      <c r="B184" s="660" t="s">
        <v>950</v>
      </c>
      <c r="C184" s="660" t="s">
        <v>951</v>
      </c>
      <c r="D184" s="661">
        <v>40.145205479452052</v>
      </c>
      <c r="E184" s="662">
        <v>38792</v>
      </c>
      <c r="F184" s="663">
        <v>53445</v>
      </c>
      <c r="G184" s="664">
        <v>14400000</v>
      </c>
      <c r="H184" s="665">
        <v>4.1000000000000005</v>
      </c>
    </row>
    <row r="185" spans="1:8" ht="15" customHeight="1">
      <c r="A185" s="666">
        <v>1061</v>
      </c>
      <c r="B185" s="660" t="s">
        <v>950</v>
      </c>
      <c r="C185" s="660" t="s">
        <v>951</v>
      </c>
      <c r="D185" s="661">
        <v>40.030136986301372</v>
      </c>
      <c r="E185" s="671">
        <v>39171</v>
      </c>
      <c r="F185" s="663">
        <v>53782</v>
      </c>
      <c r="G185" s="664">
        <v>15000000</v>
      </c>
      <c r="H185" s="665">
        <v>4.5</v>
      </c>
    </row>
    <row r="186" spans="1:8">
      <c r="A186" s="667">
        <v>1057</v>
      </c>
      <c r="B186" s="660" t="s">
        <v>950</v>
      </c>
      <c r="C186" s="660" t="s">
        <v>951</v>
      </c>
      <c r="D186" s="661">
        <v>41.027397260273972</v>
      </c>
      <c r="E186" s="662">
        <v>38860</v>
      </c>
      <c r="F186" s="668">
        <v>53835</v>
      </c>
      <c r="G186" s="664">
        <v>15000000</v>
      </c>
      <c r="H186" s="669">
        <v>4.2</v>
      </c>
    </row>
    <row r="187" spans="1:8">
      <c r="A187" s="659">
        <v>1219</v>
      </c>
      <c r="B187" s="660" t="s">
        <v>950</v>
      </c>
      <c r="C187" s="660" t="s">
        <v>951</v>
      </c>
      <c r="D187" s="661">
        <v>28.252054794520546</v>
      </c>
      <c r="E187" s="662">
        <v>43866</v>
      </c>
      <c r="F187" s="663">
        <v>54178</v>
      </c>
      <c r="G187" s="664">
        <v>20000000</v>
      </c>
      <c r="H187" s="665">
        <v>1.18</v>
      </c>
    </row>
    <row r="188" spans="1:8">
      <c r="A188" s="667">
        <v>1058</v>
      </c>
      <c r="B188" s="660" t="s">
        <v>950</v>
      </c>
      <c r="C188" s="660" t="s">
        <v>951</v>
      </c>
      <c r="D188" s="661">
        <v>42.030136986301372</v>
      </c>
      <c r="E188" s="662">
        <v>38862</v>
      </c>
      <c r="F188" s="668">
        <v>54203</v>
      </c>
      <c r="G188" s="664">
        <v>10000000</v>
      </c>
      <c r="H188" s="669">
        <v>4.25</v>
      </c>
    </row>
    <row r="189" spans="1:8">
      <c r="A189" s="659">
        <v>1210</v>
      </c>
      <c r="B189" s="660" t="s">
        <v>950</v>
      </c>
      <c r="C189" s="660" t="s">
        <v>951</v>
      </c>
      <c r="D189" s="661">
        <v>30.301369863013697</v>
      </c>
      <c r="E189" s="662">
        <v>43802</v>
      </c>
      <c r="F189" s="663">
        <v>54862</v>
      </c>
      <c r="G189" s="664">
        <v>20000000</v>
      </c>
      <c r="H189" s="665">
        <v>1.33</v>
      </c>
    </row>
    <row r="190" spans="1:8">
      <c r="A190" s="659">
        <v>1052</v>
      </c>
      <c r="B190" s="660" t="s">
        <v>950</v>
      </c>
      <c r="C190" s="660" t="s">
        <v>951</v>
      </c>
      <c r="D190" s="661">
        <v>45.032876712328765</v>
      </c>
      <c r="E190" s="662">
        <v>38743</v>
      </c>
      <c r="F190" s="663">
        <v>55180</v>
      </c>
      <c r="G190" s="664">
        <v>17000000</v>
      </c>
      <c r="H190" s="665">
        <v>3.6999999999999997</v>
      </c>
    </row>
    <row r="191" spans="1:8">
      <c r="A191" s="667">
        <v>1223</v>
      </c>
      <c r="B191" s="660" t="s">
        <v>950</v>
      </c>
      <c r="C191" s="660" t="s">
        <v>951</v>
      </c>
      <c r="D191" s="661">
        <v>30.890410958904109</v>
      </c>
      <c r="E191" s="662">
        <v>43908</v>
      </c>
      <c r="F191" s="668">
        <v>55183</v>
      </c>
      <c r="G191" s="664">
        <v>19312000</v>
      </c>
      <c r="H191" s="669">
        <v>0.96</v>
      </c>
    </row>
    <row r="192" spans="1:8">
      <c r="A192" s="667">
        <v>1055</v>
      </c>
      <c r="B192" s="660" t="s">
        <v>950</v>
      </c>
      <c r="C192" s="660" t="s">
        <v>951</v>
      </c>
      <c r="D192" s="661">
        <v>45.115068493150687</v>
      </c>
      <c r="E192" s="662">
        <v>38791</v>
      </c>
      <c r="F192" s="668">
        <v>55258</v>
      </c>
      <c r="G192" s="664">
        <v>20000000</v>
      </c>
      <c r="H192" s="669">
        <v>4.1000000000000005</v>
      </c>
    </row>
    <row r="193" spans="1:8">
      <c r="A193" s="659">
        <v>1059</v>
      </c>
      <c r="B193" s="660" t="s">
        <v>950</v>
      </c>
      <c r="C193" s="660" t="s">
        <v>951</v>
      </c>
      <c r="D193" s="661">
        <v>45.038356164383565</v>
      </c>
      <c r="E193" s="662">
        <v>39155</v>
      </c>
      <c r="F193" s="663">
        <v>55594</v>
      </c>
      <c r="G193" s="664">
        <v>15000000</v>
      </c>
      <c r="H193" s="665">
        <v>4.3499999999999996</v>
      </c>
    </row>
    <row r="194" spans="1:8">
      <c r="A194" s="667">
        <v>1060</v>
      </c>
      <c r="B194" s="660" t="s">
        <v>950</v>
      </c>
      <c r="C194" s="660" t="s">
        <v>951</v>
      </c>
      <c r="D194" s="661">
        <v>45.052054794520551</v>
      </c>
      <c r="E194" s="662">
        <v>39169</v>
      </c>
      <c r="F194" s="668">
        <v>55613</v>
      </c>
      <c r="G194" s="664">
        <v>14600000</v>
      </c>
      <c r="H194" s="669">
        <v>4.3999999999999995</v>
      </c>
    </row>
    <row r="195" spans="1:8">
      <c r="A195" s="667">
        <v>1069</v>
      </c>
      <c r="B195" s="660" t="s">
        <v>950</v>
      </c>
      <c r="C195" s="660" t="s">
        <v>951</v>
      </c>
      <c r="D195" s="661">
        <v>44.561643835616437</v>
      </c>
      <c r="E195" s="662">
        <v>39520</v>
      </c>
      <c r="F195" s="668">
        <v>55785</v>
      </c>
      <c r="G195" s="664">
        <v>12000000</v>
      </c>
      <c r="H195" s="669">
        <v>4.42</v>
      </c>
    </row>
    <row r="196" spans="1:8">
      <c r="A196" s="659">
        <v>1208</v>
      </c>
      <c r="B196" s="660" t="s">
        <v>950</v>
      </c>
      <c r="C196" s="660" t="s">
        <v>951</v>
      </c>
      <c r="D196" s="661">
        <v>34.336986301369862</v>
      </c>
      <c r="E196" s="662">
        <v>43776</v>
      </c>
      <c r="F196" s="663">
        <v>56309</v>
      </c>
      <c r="G196" s="664">
        <v>20000000</v>
      </c>
      <c r="H196" s="665">
        <v>1.33</v>
      </c>
    </row>
    <row r="197" spans="1:8">
      <c r="A197" s="659">
        <v>1263</v>
      </c>
      <c r="B197" s="660" t="s">
        <v>950</v>
      </c>
      <c r="C197" s="660" t="s">
        <v>951</v>
      </c>
      <c r="D197" s="661">
        <v>32.25</v>
      </c>
      <c r="E197" s="662">
        <v>44901</v>
      </c>
      <c r="F197" s="663">
        <v>56673</v>
      </c>
      <c r="G197" s="664">
        <v>15000000</v>
      </c>
      <c r="H197" s="665">
        <v>3.43</v>
      </c>
    </row>
    <row r="198" spans="1:8">
      <c r="A198" s="659">
        <v>1153</v>
      </c>
      <c r="B198" s="660" t="s">
        <v>950</v>
      </c>
      <c r="C198" s="660" t="s">
        <v>951</v>
      </c>
      <c r="D198" s="661">
        <v>40.178082191780824</v>
      </c>
      <c r="E198" s="662">
        <v>42013</v>
      </c>
      <c r="F198" s="663">
        <v>56678</v>
      </c>
      <c r="G198" s="664">
        <v>15000000</v>
      </c>
      <c r="H198" s="665">
        <v>2.4500000000000002</v>
      </c>
    </row>
    <row r="199" spans="1:8">
      <c r="A199" s="659">
        <v>1213</v>
      </c>
      <c r="B199" s="660" t="s">
        <v>950</v>
      </c>
      <c r="C199" s="660" t="s">
        <v>951</v>
      </c>
      <c r="D199" s="661">
        <v>35.243835616438353</v>
      </c>
      <c r="E199" s="662">
        <v>43840</v>
      </c>
      <c r="F199" s="663">
        <v>56704</v>
      </c>
      <c r="G199" s="664">
        <v>20000000</v>
      </c>
      <c r="H199" s="665">
        <v>1.3</v>
      </c>
    </row>
    <row r="200" spans="1:8" ht="12.75" customHeight="1">
      <c r="A200" s="659">
        <v>1154</v>
      </c>
      <c r="B200" s="660" t="s">
        <v>950</v>
      </c>
      <c r="C200" s="660" t="s">
        <v>951</v>
      </c>
      <c r="D200" s="661">
        <v>40.720547945205482</v>
      </c>
      <c r="E200" s="662">
        <v>42024</v>
      </c>
      <c r="F200" s="663">
        <v>56887</v>
      </c>
      <c r="G200" s="664">
        <v>15000000</v>
      </c>
      <c r="H200" s="665">
        <v>2.2999999999999998</v>
      </c>
    </row>
    <row r="201" spans="1:8" ht="12.75" customHeight="1">
      <c r="A201" s="667">
        <v>1262</v>
      </c>
      <c r="B201" s="660" t="s">
        <v>950</v>
      </c>
      <c r="C201" s="660" t="s">
        <v>951</v>
      </c>
      <c r="D201" s="661">
        <v>33.270000000000003</v>
      </c>
      <c r="E201" s="662">
        <v>44897</v>
      </c>
      <c r="F201" s="668">
        <v>57040</v>
      </c>
      <c r="G201" s="664">
        <v>15000000</v>
      </c>
      <c r="H201" s="669">
        <v>3.4</v>
      </c>
    </row>
    <row r="202" spans="1:8">
      <c r="A202" s="659">
        <v>1212</v>
      </c>
      <c r="B202" s="660" t="s">
        <v>950</v>
      </c>
      <c r="C202" s="660" t="s">
        <v>951</v>
      </c>
      <c r="D202" s="661">
        <v>36.260273972602739</v>
      </c>
      <c r="E202" s="662">
        <v>43819</v>
      </c>
      <c r="F202" s="663">
        <v>57054</v>
      </c>
      <c r="G202" s="664">
        <v>20000000</v>
      </c>
      <c r="H202" s="665">
        <v>1.31</v>
      </c>
    </row>
    <row r="203" spans="1:8" ht="12.75" customHeight="1">
      <c r="A203" s="659">
        <v>1068</v>
      </c>
      <c r="B203" s="660" t="s">
        <v>950</v>
      </c>
      <c r="C203" s="660" t="s">
        <v>951</v>
      </c>
      <c r="D203" s="661">
        <v>48.586301369863016</v>
      </c>
      <c r="E203" s="662">
        <v>39518</v>
      </c>
      <c r="F203" s="663">
        <v>57252</v>
      </c>
      <c r="G203" s="664">
        <v>20000000</v>
      </c>
      <c r="H203" s="665">
        <v>4.4400000000000004</v>
      </c>
    </row>
    <row r="204" spans="1:8">
      <c r="A204" s="659">
        <v>1072</v>
      </c>
      <c r="B204" s="660" t="s">
        <v>950</v>
      </c>
      <c r="C204" s="660" t="s">
        <v>951</v>
      </c>
      <c r="D204" s="661">
        <v>48.591780821917808</v>
      </c>
      <c r="E204" s="662">
        <v>39527</v>
      </c>
      <c r="F204" s="663">
        <v>57263</v>
      </c>
      <c r="G204" s="664">
        <v>15000000</v>
      </c>
      <c r="H204" s="665">
        <v>4.45</v>
      </c>
    </row>
    <row r="205" spans="1:8">
      <c r="A205" s="659">
        <v>1065</v>
      </c>
      <c r="B205" s="660" t="s">
        <v>950</v>
      </c>
      <c r="C205" s="660" t="s">
        <v>951</v>
      </c>
      <c r="D205" s="661">
        <v>49.038356164383565</v>
      </c>
      <c r="E205" s="662">
        <v>39505</v>
      </c>
      <c r="F205" s="663">
        <v>57404</v>
      </c>
      <c r="G205" s="664">
        <v>16500000</v>
      </c>
      <c r="H205" s="665">
        <v>4.5699999999999994</v>
      </c>
    </row>
    <row r="206" spans="1:8">
      <c r="A206" s="659">
        <v>1267</v>
      </c>
      <c r="B206" s="660" t="s">
        <v>950</v>
      </c>
      <c r="C206" s="660" t="s">
        <v>951</v>
      </c>
      <c r="D206" s="661">
        <v>34.18</v>
      </c>
      <c r="E206" s="662">
        <v>44942</v>
      </c>
      <c r="F206" s="663">
        <v>57419</v>
      </c>
      <c r="G206" s="664">
        <v>17500000</v>
      </c>
      <c r="H206" s="665">
        <v>3.73</v>
      </c>
    </row>
    <row r="207" spans="1:8">
      <c r="A207" s="659">
        <v>1140</v>
      </c>
      <c r="B207" s="660" t="s">
        <v>950</v>
      </c>
      <c r="C207" s="660" t="s">
        <v>951</v>
      </c>
      <c r="D207" s="661">
        <v>43.558904109589044</v>
      </c>
      <c r="E207" s="662">
        <v>41536</v>
      </c>
      <c r="F207" s="663">
        <v>57435</v>
      </c>
      <c r="G207" s="664">
        <v>20000000</v>
      </c>
      <c r="H207" s="665">
        <v>3.73</v>
      </c>
    </row>
    <row r="208" spans="1:8">
      <c r="A208" s="659">
        <v>1066</v>
      </c>
      <c r="B208" s="660" t="s">
        <v>950</v>
      </c>
      <c r="C208" s="660" t="s">
        <v>951</v>
      </c>
      <c r="D208" s="661">
        <v>49.150684931506852</v>
      </c>
      <c r="E208" s="662">
        <v>39505</v>
      </c>
      <c r="F208" s="663">
        <v>57445</v>
      </c>
      <c r="G208" s="664">
        <v>5000000</v>
      </c>
      <c r="H208" s="665">
        <v>4.5699999999999994</v>
      </c>
    </row>
    <row r="209" spans="1:8">
      <c r="A209" s="659">
        <v>1078</v>
      </c>
      <c r="B209" s="660" t="s">
        <v>950</v>
      </c>
      <c r="C209" s="660" t="s">
        <v>951</v>
      </c>
      <c r="D209" s="661">
        <v>49.084931506849315</v>
      </c>
      <c r="E209" s="662">
        <v>39703</v>
      </c>
      <c r="F209" s="663">
        <v>57619</v>
      </c>
      <c r="G209" s="664">
        <v>35000000</v>
      </c>
      <c r="H209" s="665">
        <v>4.42</v>
      </c>
    </row>
    <row r="210" spans="1:8">
      <c r="A210" s="659">
        <v>1083</v>
      </c>
      <c r="B210" s="660" t="s">
        <v>950</v>
      </c>
      <c r="C210" s="660" t="s">
        <v>951</v>
      </c>
      <c r="D210" s="661">
        <v>49.041095890410958</v>
      </c>
      <c r="E210" s="662">
        <v>39780</v>
      </c>
      <c r="F210" s="663">
        <v>57680</v>
      </c>
      <c r="G210" s="664">
        <v>10000000</v>
      </c>
      <c r="H210" s="665">
        <v>4.2799999999999994</v>
      </c>
    </row>
    <row r="211" spans="1:8">
      <c r="A211" s="659">
        <v>1073</v>
      </c>
      <c r="B211" s="660" t="s">
        <v>950</v>
      </c>
      <c r="C211" s="660" t="s">
        <v>951</v>
      </c>
      <c r="D211" s="661">
        <v>49.830136986301369</v>
      </c>
      <c r="E211" s="662">
        <v>39527</v>
      </c>
      <c r="F211" s="663">
        <v>57715</v>
      </c>
      <c r="G211" s="664">
        <v>15000000</v>
      </c>
      <c r="H211" s="665">
        <v>4.45</v>
      </c>
    </row>
    <row r="212" spans="1:8" ht="15" customHeight="1">
      <c r="A212" s="666">
        <v>1071</v>
      </c>
      <c r="B212" s="660" t="s">
        <v>950</v>
      </c>
      <c r="C212" s="660" t="s">
        <v>951</v>
      </c>
      <c r="D212" s="661">
        <v>49.871232876712327</v>
      </c>
      <c r="E212" s="662">
        <v>39524</v>
      </c>
      <c r="F212" s="663">
        <v>57727</v>
      </c>
      <c r="G212" s="664">
        <v>15000000</v>
      </c>
      <c r="H212" s="665">
        <v>4.46</v>
      </c>
    </row>
    <row r="213" spans="1:8" ht="12.75" customHeight="1">
      <c r="A213" s="667">
        <v>1077</v>
      </c>
      <c r="B213" s="660" t="s">
        <v>950</v>
      </c>
      <c r="C213" s="660" t="s">
        <v>951</v>
      </c>
      <c r="D213" s="661">
        <v>49.531506849315072</v>
      </c>
      <c r="E213" s="662">
        <v>39692</v>
      </c>
      <c r="F213" s="668">
        <v>57771</v>
      </c>
      <c r="G213" s="664">
        <v>20000000</v>
      </c>
      <c r="H213" s="669">
        <v>4.42</v>
      </c>
    </row>
    <row r="214" spans="1:8">
      <c r="A214" s="659">
        <v>1067</v>
      </c>
      <c r="B214" s="660" t="s">
        <v>950</v>
      </c>
      <c r="C214" s="660" t="s">
        <v>951</v>
      </c>
      <c r="D214" s="661">
        <v>50.027397260273972</v>
      </c>
      <c r="E214" s="662">
        <v>39512</v>
      </c>
      <c r="F214" s="663">
        <v>57772</v>
      </c>
      <c r="G214" s="664">
        <v>15000000</v>
      </c>
      <c r="H214" s="665">
        <v>4.46</v>
      </c>
    </row>
    <row r="215" spans="1:8">
      <c r="A215" s="659">
        <v>1076</v>
      </c>
      <c r="B215" s="660" t="s">
        <v>950</v>
      </c>
      <c r="C215" s="660" t="s">
        <v>951</v>
      </c>
      <c r="D215" s="661">
        <v>49.624657534246573</v>
      </c>
      <c r="E215" s="662">
        <v>39661</v>
      </c>
      <c r="F215" s="671">
        <v>57774</v>
      </c>
      <c r="G215" s="664">
        <v>5000000</v>
      </c>
      <c r="H215" s="665">
        <v>4.4799999999999995</v>
      </c>
    </row>
    <row r="216" spans="1:8">
      <c r="A216" s="659">
        <v>1074</v>
      </c>
      <c r="B216" s="660" t="s">
        <v>950</v>
      </c>
      <c r="C216" s="660" t="s">
        <v>951</v>
      </c>
      <c r="D216" s="661">
        <v>50.030136986301372</v>
      </c>
      <c r="E216" s="662">
        <v>39597</v>
      </c>
      <c r="F216" s="663">
        <v>57858</v>
      </c>
      <c r="G216" s="664">
        <v>15000000</v>
      </c>
      <c r="H216" s="665">
        <v>4.49</v>
      </c>
    </row>
    <row r="217" spans="1:8">
      <c r="A217" s="659">
        <v>1081</v>
      </c>
      <c r="B217" s="660" t="s">
        <v>950</v>
      </c>
      <c r="C217" s="660" t="s">
        <v>951</v>
      </c>
      <c r="D217" s="661">
        <v>49.646575342465752</v>
      </c>
      <c r="E217" s="662">
        <v>39750</v>
      </c>
      <c r="F217" s="663">
        <v>57871</v>
      </c>
      <c r="G217" s="664">
        <v>10000000</v>
      </c>
      <c r="H217" s="665">
        <v>4.3900000000000006</v>
      </c>
    </row>
    <row r="218" spans="1:8" ht="15" customHeight="1">
      <c r="A218" s="659">
        <v>1075</v>
      </c>
      <c r="B218" s="660" t="s">
        <v>950</v>
      </c>
      <c r="C218" s="660" t="s">
        <v>951</v>
      </c>
      <c r="D218" s="661">
        <v>50.027397260273972</v>
      </c>
      <c r="E218" s="662">
        <v>39631</v>
      </c>
      <c r="F218" s="671">
        <v>57891</v>
      </c>
      <c r="G218" s="664">
        <v>30000000</v>
      </c>
      <c r="H218" s="665">
        <v>4.5199999999999996</v>
      </c>
    </row>
    <row r="219" spans="1:8">
      <c r="A219" s="659">
        <v>1082</v>
      </c>
      <c r="B219" s="660" t="s">
        <v>950</v>
      </c>
      <c r="C219" s="660" t="s">
        <v>951</v>
      </c>
      <c r="D219" s="661">
        <v>49.893150684931506</v>
      </c>
      <c r="E219" s="662">
        <v>39752</v>
      </c>
      <c r="F219" s="663">
        <v>57963</v>
      </c>
      <c r="G219" s="664">
        <v>25000000</v>
      </c>
      <c r="H219" s="665">
        <v>4.43</v>
      </c>
    </row>
    <row r="220" spans="1:8" ht="12.75" customHeight="1">
      <c r="A220" s="666">
        <v>1079</v>
      </c>
      <c r="B220" s="660" t="s">
        <v>950</v>
      </c>
      <c r="C220" s="660" t="s">
        <v>951</v>
      </c>
      <c r="D220" s="661">
        <v>49.972602739726028</v>
      </c>
      <c r="E220" s="662">
        <v>39743</v>
      </c>
      <c r="F220" s="663">
        <v>57983</v>
      </c>
      <c r="G220" s="664">
        <v>10000000</v>
      </c>
      <c r="H220" s="665">
        <v>4.47</v>
      </c>
    </row>
    <row r="221" spans="1:8" ht="15" customHeight="1">
      <c r="A221" s="659">
        <v>1144</v>
      </c>
      <c r="B221" s="660" t="s">
        <v>950</v>
      </c>
      <c r="C221" s="660" t="s">
        <v>951</v>
      </c>
      <c r="D221" s="661">
        <v>44.679452054794524</v>
      </c>
      <c r="E221" s="662">
        <v>41675</v>
      </c>
      <c r="F221" s="663">
        <v>57983</v>
      </c>
      <c r="G221" s="664">
        <v>20000000</v>
      </c>
      <c r="H221" s="665">
        <v>3.55</v>
      </c>
    </row>
    <row r="222" spans="1:8">
      <c r="A222" s="659">
        <v>1146</v>
      </c>
      <c r="B222" s="660" t="s">
        <v>950</v>
      </c>
      <c r="C222" s="660" t="s">
        <v>951</v>
      </c>
      <c r="D222" s="661">
        <v>45.227397260273975</v>
      </c>
      <c r="E222" s="662">
        <v>41687</v>
      </c>
      <c r="F222" s="663">
        <v>58195</v>
      </c>
      <c r="G222" s="664">
        <v>20000000</v>
      </c>
      <c r="H222" s="665">
        <v>3.62</v>
      </c>
    </row>
    <row r="223" spans="1:8" ht="15" customHeight="1">
      <c r="A223" s="659">
        <v>1145</v>
      </c>
      <c r="B223" s="660" t="s">
        <v>950</v>
      </c>
      <c r="C223" s="660" t="s">
        <v>951</v>
      </c>
      <c r="D223" s="661">
        <v>45.424657534246577</v>
      </c>
      <c r="E223" s="662">
        <v>41677</v>
      </c>
      <c r="F223" s="671">
        <v>58257</v>
      </c>
      <c r="G223" s="664">
        <v>20000000</v>
      </c>
      <c r="H223" s="665">
        <v>3.54</v>
      </c>
    </row>
    <row r="224" spans="1:8" ht="15" customHeight="1">
      <c r="A224" s="666">
        <v>1269</v>
      </c>
      <c r="B224" s="660" t="s">
        <v>950</v>
      </c>
      <c r="C224" s="660" t="s">
        <v>951</v>
      </c>
      <c r="D224" s="661">
        <v>37.130000000000003</v>
      </c>
      <c r="E224" s="662">
        <v>44946</v>
      </c>
      <c r="F224" s="663">
        <v>58499</v>
      </c>
      <c r="G224" s="664">
        <v>17500000</v>
      </c>
      <c r="H224" s="665">
        <v>3.68</v>
      </c>
    </row>
    <row r="225" spans="1:8" ht="15" customHeight="1">
      <c r="A225" s="659">
        <v>1125</v>
      </c>
      <c r="B225" s="660" t="s">
        <v>950</v>
      </c>
      <c r="C225" s="660" t="s">
        <v>951</v>
      </c>
      <c r="D225" s="661">
        <v>49.038356164383565</v>
      </c>
      <c r="E225" s="662">
        <v>40613</v>
      </c>
      <c r="F225" s="671">
        <v>58512</v>
      </c>
      <c r="G225" s="664">
        <v>22945000</v>
      </c>
      <c r="H225" s="665">
        <v>4.43</v>
      </c>
    </row>
    <row r="226" spans="1:8" ht="15" customHeight="1">
      <c r="A226" s="659">
        <v>1126</v>
      </c>
      <c r="B226" s="660" t="s">
        <v>950</v>
      </c>
      <c r="C226" s="660" t="s">
        <v>951</v>
      </c>
      <c r="D226" s="661">
        <v>49.054794520547944</v>
      </c>
      <c r="E226" s="662">
        <v>40620</v>
      </c>
      <c r="F226" s="671">
        <v>58525</v>
      </c>
      <c r="G226" s="664">
        <v>15000000</v>
      </c>
      <c r="H226" s="665">
        <v>4.34</v>
      </c>
    </row>
    <row r="227" spans="1:8">
      <c r="A227" s="659">
        <v>1127</v>
      </c>
      <c r="B227" s="660" t="s">
        <v>950</v>
      </c>
      <c r="C227" s="660" t="s">
        <v>951</v>
      </c>
      <c r="D227" s="661">
        <v>49.054794520547944</v>
      </c>
      <c r="E227" s="662">
        <v>40626</v>
      </c>
      <c r="F227" s="671">
        <v>58531</v>
      </c>
      <c r="G227" s="664">
        <v>15000000</v>
      </c>
      <c r="H227" s="665">
        <v>4.37</v>
      </c>
    </row>
    <row r="228" spans="1:8">
      <c r="A228" s="659">
        <v>1147</v>
      </c>
      <c r="B228" s="660" t="s">
        <v>950</v>
      </c>
      <c r="C228" s="660" t="s">
        <v>951</v>
      </c>
      <c r="D228" s="661">
        <v>46.227397260273975</v>
      </c>
      <c r="E228" s="662">
        <v>41688</v>
      </c>
      <c r="F228" s="663">
        <v>58561</v>
      </c>
      <c r="G228" s="664">
        <v>20000000</v>
      </c>
      <c r="H228" s="665">
        <v>3.62</v>
      </c>
    </row>
    <row r="229" spans="1:8" ht="12.75" customHeight="1">
      <c r="A229" s="666">
        <v>1150</v>
      </c>
      <c r="B229" s="660" t="s">
        <v>950</v>
      </c>
      <c r="C229" s="660" t="s">
        <v>951</v>
      </c>
      <c r="D229" s="661">
        <v>46.18904109589041</v>
      </c>
      <c r="E229" s="662">
        <v>41703</v>
      </c>
      <c r="F229" s="663">
        <v>58562</v>
      </c>
      <c r="G229" s="664">
        <v>20000000</v>
      </c>
      <c r="H229" s="665">
        <v>3.52</v>
      </c>
    </row>
    <row r="230" spans="1:8" ht="12.75" customHeight="1">
      <c r="A230" s="666">
        <v>1152</v>
      </c>
      <c r="B230" s="660" t="s">
        <v>950</v>
      </c>
      <c r="C230" s="660" t="s">
        <v>951</v>
      </c>
      <c r="D230" s="661">
        <v>46.054794520547944</v>
      </c>
      <c r="E230" s="671">
        <v>41843</v>
      </c>
      <c r="F230" s="663">
        <v>58653</v>
      </c>
      <c r="G230" s="664">
        <v>30000000</v>
      </c>
      <c r="H230" s="665">
        <v>3.38</v>
      </c>
    </row>
    <row r="231" spans="1:8">
      <c r="A231" s="659">
        <v>1115</v>
      </c>
      <c r="B231" s="660" t="s">
        <v>950</v>
      </c>
      <c r="C231" s="660" t="s">
        <v>951</v>
      </c>
      <c r="D231" s="661">
        <v>49.926027397260277</v>
      </c>
      <c r="E231" s="662">
        <v>40492</v>
      </c>
      <c r="F231" s="671">
        <v>58715</v>
      </c>
      <c r="G231" s="664">
        <v>15000000</v>
      </c>
      <c r="H231" s="665">
        <v>4.2700000000000005</v>
      </c>
    </row>
    <row r="232" spans="1:8">
      <c r="A232" s="659">
        <v>1143</v>
      </c>
      <c r="B232" s="660" t="s">
        <v>950</v>
      </c>
      <c r="C232" s="660" t="s">
        <v>951</v>
      </c>
      <c r="D232" s="661">
        <v>47.010958904109586</v>
      </c>
      <c r="E232" s="662">
        <v>41556</v>
      </c>
      <c r="F232" s="671">
        <v>58715</v>
      </c>
      <c r="G232" s="664">
        <v>20000000</v>
      </c>
      <c r="H232" s="665">
        <v>3.5999999999999996</v>
      </c>
    </row>
    <row r="233" spans="1:8" ht="12.75" customHeight="1">
      <c r="A233" s="666">
        <v>1175</v>
      </c>
      <c r="B233" s="660" t="s">
        <v>950</v>
      </c>
      <c r="C233" s="660" t="s">
        <v>951</v>
      </c>
      <c r="D233" s="661">
        <v>44.035616438356165</v>
      </c>
      <c r="E233" s="662">
        <v>42823</v>
      </c>
      <c r="F233" s="663">
        <v>58896</v>
      </c>
      <c r="G233" s="664">
        <v>10000000</v>
      </c>
      <c r="H233" s="665">
        <v>1.7000000000000002</v>
      </c>
    </row>
    <row r="234" spans="1:8" ht="12.75" customHeight="1">
      <c r="A234" s="666">
        <v>1270</v>
      </c>
      <c r="B234" s="660" t="s">
        <v>950</v>
      </c>
      <c r="C234" s="660" t="s">
        <v>951</v>
      </c>
      <c r="D234" s="661">
        <v>38.18</v>
      </c>
      <c r="E234" s="671">
        <v>44960</v>
      </c>
      <c r="F234" s="663">
        <v>58896</v>
      </c>
      <c r="G234" s="664">
        <v>20000000</v>
      </c>
      <c r="H234" s="665">
        <v>3.69</v>
      </c>
    </row>
    <row r="235" spans="1:8">
      <c r="A235" s="659">
        <v>1149</v>
      </c>
      <c r="B235" s="660" t="s">
        <v>950</v>
      </c>
      <c r="C235" s="660" t="s">
        <v>951</v>
      </c>
      <c r="D235" s="661">
        <v>47.205479452054796</v>
      </c>
      <c r="E235" s="662">
        <v>41696</v>
      </c>
      <c r="F235" s="663">
        <v>58926</v>
      </c>
      <c r="G235" s="664">
        <v>20000000</v>
      </c>
      <c r="H235" s="665">
        <v>3.5999999999999996</v>
      </c>
    </row>
    <row r="236" spans="1:8">
      <c r="A236" s="659">
        <v>1148</v>
      </c>
      <c r="B236" s="660" t="s">
        <v>950</v>
      </c>
      <c r="C236" s="660" t="s">
        <v>951</v>
      </c>
      <c r="D236" s="661">
        <v>47.265753424657532</v>
      </c>
      <c r="E236" s="662">
        <v>41689</v>
      </c>
      <c r="F236" s="671">
        <v>58941</v>
      </c>
      <c r="G236" s="664">
        <v>20000000</v>
      </c>
      <c r="H236" s="665">
        <v>3.5999999999999996</v>
      </c>
    </row>
    <row r="237" spans="1:8">
      <c r="A237" s="659">
        <v>1151</v>
      </c>
      <c r="B237" s="660" t="s">
        <v>950</v>
      </c>
      <c r="C237" s="660" t="s">
        <v>951</v>
      </c>
      <c r="D237" s="661">
        <v>47.098630136986301</v>
      </c>
      <c r="E237" s="662">
        <v>41821</v>
      </c>
      <c r="F237" s="671">
        <v>59012</v>
      </c>
      <c r="G237" s="664">
        <v>30000000</v>
      </c>
      <c r="H237" s="665">
        <v>3.44</v>
      </c>
    </row>
    <row r="238" spans="1:8">
      <c r="A238" s="659">
        <v>1138</v>
      </c>
      <c r="B238" s="660" t="s">
        <v>950</v>
      </c>
      <c r="C238" s="660" t="s">
        <v>951</v>
      </c>
      <c r="D238" s="661">
        <v>48.049315068493151</v>
      </c>
      <c r="E238" s="662">
        <v>41480</v>
      </c>
      <c r="F238" s="671">
        <v>59018</v>
      </c>
      <c r="G238" s="664">
        <v>15000000</v>
      </c>
      <c r="H238" s="665">
        <v>3.61</v>
      </c>
    </row>
    <row r="239" spans="1:8">
      <c r="A239" s="659">
        <v>1162</v>
      </c>
      <c r="B239" s="660" t="s">
        <v>950</v>
      </c>
      <c r="C239" s="660" t="s">
        <v>951</v>
      </c>
      <c r="D239" s="661">
        <v>45.087671232876716</v>
      </c>
      <c r="E239" s="662">
        <v>42683</v>
      </c>
      <c r="F239" s="663">
        <v>59140</v>
      </c>
      <c r="G239" s="664">
        <v>10000000</v>
      </c>
      <c r="H239" s="665">
        <v>1.76</v>
      </c>
    </row>
    <row r="240" spans="1:8">
      <c r="A240" s="674">
        <v>1193</v>
      </c>
      <c r="B240" s="660" t="s">
        <v>950</v>
      </c>
      <c r="C240" s="660" t="s">
        <v>951</v>
      </c>
      <c r="D240" s="661">
        <v>43.07123287671233</v>
      </c>
      <c r="E240" s="662">
        <v>43431</v>
      </c>
      <c r="F240" s="671">
        <v>59152</v>
      </c>
      <c r="G240" s="664">
        <v>15000000</v>
      </c>
      <c r="H240" s="665">
        <v>1.96</v>
      </c>
    </row>
    <row r="241" spans="1:8">
      <c r="A241" s="659">
        <v>1199</v>
      </c>
      <c r="B241" s="660" t="s">
        <v>950</v>
      </c>
      <c r="C241" s="660" t="s">
        <v>951</v>
      </c>
      <c r="D241" s="661">
        <v>43.090410958904108</v>
      </c>
      <c r="E241" s="662">
        <v>43474</v>
      </c>
      <c r="F241" s="663">
        <v>59202</v>
      </c>
      <c r="G241" s="664">
        <v>20000000</v>
      </c>
      <c r="H241" s="665">
        <v>1.8</v>
      </c>
    </row>
    <row r="242" spans="1:8">
      <c r="A242" s="659">
        <v>1173</v>
      </c>
      <c r="B242" s="660" t="s">
        <v>950</v>
      </c>
      <c r="C242" s="660" t="s">
        <v>951</v>
      </c>
      <c r="D242" s="661">
        <v>45.049315068493151</v>
      </c>
      <c r="E242" s="662">
        <v>42818</v>
      </c>
      <c r="F242" s="663">
        <v>59261</v>
      </c>
      <c r="G242" s="664">
        <v>15000000</v>
      </c>
      <c r="H242" s="665">
        <v>1.73</v>
      </c>
    </row>
    <row r="243" spans="1:8">
      <c r="A243" s="659">
        <v>1136</v>
      </c>
      <c r="B243" s="660" t="s">
        <v>950</v>
      </c>
      <c r="C243" s="660" t="s">
        <v>951</v>
      </c>
      <c r="D243" s="661">
        <v>49.090410958904108</v>
      </c>
      <c r="E243" s="662">
        <v>41344</v>
      </c>
      <c r="F243" s="671">
        <v>59262</v>
      </c>
      <c r="G243" s="664">
        <v>20000000</v>
      </c>
      <c r="H243" s="665">
        <v>3.51</v>
      </c>
    </row>
    <row r="244" spans="1:8">
      <c r="A244" s="659">
        <v>1128</v>
      </c>
      <c r="B244" s="660" t="s">
        <v>950</v>
      </c>
      <c r="C244" s="660" t="s">
        <v>951</v>
      </c>
      <c r="D244" s="661">
        <v>49.775342465753425</v>
      </c>
      <c r="E244" s="662">
        <v>41184</v>
      </c>
      <c r="F244" s="663">
        <v>59352</v>
      </c>
      <c r="G244" s="664">
        <v>20000000</v>
      </c>
      <c r="H244" s="665">
        <v>3.26</v>
      </c>
    </row>
    <row r="245" spans="1:8">
      <c r="A245" s="659">
        <v>1129</v>
      </c>
      <c r="B245" s="660" t="s">
        <v>950</v>
      </c>
      <c r="C245" s="660" t="s">
        <v>951</v>
      </c>
      <c r="D245" s="661">
        <v>49.849315068493148</v>
      </c>
      <c r="E245" s="662">
        <v>41187</v>
      </c>
      <c r="F245" s="671">
        <v>59382</v>
      </c>
      <c r="G245" s="664">
        <v>20000000</v>
      </c>
      <c r="H245" s="665">
        <v>3.27</v>
      </c>
    </row>
    <row r="246" spans="1:8" ht="12.75" customHeight="1">
      <c r="A246" s="659">
        <v>1131</v>
      </c>
      <c r="B246" s="660" t="s">
        <v>950</v>
      </c>
      <c r="C246" s="660" t="s">
        <v>951</v>
      </c>
      <c r="D246" s="661">
        <v>49.561643835616437</v>
      </c>
      <c r="E246" s="662">
        <v>41292</v>
      </c>
      <c r="F246" s="663">
        <v>59382</v>
      </c>
      <c r="G246" s="664">
        <v>15000000</v>
      </c>
      <c r="H246" s="665">
        <v>3.4299999999999997</v>
      </c>
    </row>
    <row r="247" spans="1:8">
      <c r="A247" s="659">
        <v>1203</v>
      </c>
      <c r="B247" s="660" t="s">
        <v>950</v>
      </c>
      <c r="C247" s="660" t="s">
        <v>951</v>
      </c>
      <c r="D247" s="661">
        <v>43.638356164383559</v>
      </c>
      <c r="E247" s="662">
        <v>43516</v>
      </c>
      <c r="F247" s="671">
        <v>59444</v>
      </c>
      <c r="G247" s="664">
        <v>20000000</v>
      </c>
      <c r="H247" s="665">
        <v>1.68</v>
      </c>
    </row>
    <row r="248" spans="1:8">
      <c r="A248" s="674">
        <v>1198</v>
      </c>
      <c r="B248" s="660" t="s">
        <v>950</v>
      </c>
      <c r="C248" s="660" t="s">
        <v>951</v>
      </c>
      <c r="D248" s="661">
        <v>43.8</v>
      </c>
      <c r="E248" s="662">
        <v>43458</v>
      </c>
      <c r="F248" s="671">
        <v>59445</v>
      </c>
      <c r="G248" s="664">
        <v>15000000</v>
      </c>
      <c r="H248" s="665">
        <v>1.79</v>
      </c>
    </row>
    <row r="249" spans="1:8">
      <c r="A249" s="659">
        <v>1161</v>
      </c>
      <c r="B249" s="660" t="s">
        <v>950</v>
      </c>
      <c r="C249" s="660" t="s">
        <v>951</v>
      </c>
      <c r="D249" s="661">
        <v>46.087671232876716</v>
      </c>
      <c r="E249" s="662">
        <v>42683</v>
      </c>
      <c r="F249" s="663">
        <v>59505</v>
      </c>
      <c r="G249" s="664">
        <v>15000000</v>
      </c>
      <c r="H249" s="665">
        <v>1.76</v>
      </c>
    </row>
    <row r="250" spans="1:8">
      <c r="A250" s="659">
        <v>1191</v>
      </c>
      <c r="B250" s="660" t="s">
        <v>950</v>
      </c>
      <c r="C250" s="660" t="s">
        <v>951</v>
      </c>
      <c r="D250" s="661">
        <v>44.057534246575344</v>
      </c>
      <c r="E250" s="662">
        <v>43424</v>
      </c>
      <c r="F250" s="663">
        <v>59505</v>
      </c>
      <c r="G250" s="664">
        <v>15000000</v>
      </c>
      <c r="H250" s="665">
        <v>1.97</v>
      </c>
    </row>
    <row r="251" spans="1:8">
      <c r="A251" s="659">
        <v>1174</v>
      </c>
      <c r="B251" s="660" t="s">
        <v>950</v>
      </c>
      <c r="C251" s="660" t="s">
        <v>951</v>
      </c>
      <c r="D251" s="661">
        <v>46.049315068493151</v>
      </c>
      <c r="E251" s="662">
        <v>42818</v>
      </c>
      <c r="F251" s="663">
        <v>59626</v>
      </c>
      <c r="G251" s="664">
        <v>10000000</v>
      </c>
      <c r="H251" s="665">
        <v>1.73</v>
      </c>
    </row>
    <row r="252" spans="1:8">
      <c r="A252" s="659">
        <v>1139</v>
      </c>
      <c r="B252" s="660" t="s">
        <v>950</v>
      </c>
      <c r="C252" s="660" t="s">
        <v>951</v>
      </c>
      <c r="D252" s="661">
        <v>49.758904109589039</v>
      </c>
      <c r="E252" s="662">
        <v>41495</v>
      </c>
      <c r="F252" s="671">
        <v>59657</v>
      </c>
      <c r="G252" s="664">
        <v>10000000</v>
      </c>
      <c r="H252" s="665">
        <v>3.62</v>
      </c>
    </row>
    <row r="253" spans="1:8">
      <c r="A253" s="659">
        <v>1142</v>
      </c>
      <c r="B253" s="660" t="s">
        <v>950</v>
      </c>
      <c r="C253" s="660" t="s">
        <v>951</v>
      </c>
      <c r="D253" s="661">
        <v>49.605479452054794</v>
      </c>
      <c r="E253" s="662">
        <v>41551</v>
      </c>
      <c r="F253" s="663">
        <v>59657</v>
      </c>
      <c r="G253" s="664">
        <v>20000000</v>
      </c>
      <c r="H253" s="665">
        <v>3.56</v>
      </c>
    </row>
    <row r="254" spans="1:8">
      <c r="A254" s="659">
        <v>1192</v>
      </c>
      <c r="B254" s="660" t="s">
        <v>950</v>
      </c>
      <c r="C254" s="660" t="s">
        <v>951</v>
      </c>
      <c r="D254" s="661">
        <v>44.471232876712328</v>
      </c>
      <c r="E254" s="662">
        <v>43425</v>
      </c>
      <c r="F254" s="671">
        <v>59657</v>
      </c>
      <c r="G254" s="664">
        <v>15000000</v>
      </c>
      <c r="H254" s="665">
        <v>1.99</v>
      </c>
    </row>
    <row r="255" spans="1:8">
      <c r="A255" s="659">
        <v>1194</v>
      </c>
      <c r="B255" s="660" t="s">
        <v>950</v>
      </c>
      <c r="C255" s="660" t="s">
        <v>951</v>
      </c>
      <c r="D255" s="661">
        <v>44.536986301369865</v>
      </c>
      <c r="E255" s="662">
        <v>43432</v>
      </c>
      <c r="F255" s="663">
        <v>59688</v>
      </c>
      <c r="G255" s="664">
        <v>15000000</v>
      </c>
      <c r="H255" s="665">
        <v>1.97</v>
      </c>
    </row>
    <row r="256" spans="1:8">
      <c r="A256" s="659">
        <v>1200</v>
      </c>
      <c r="B256" s="660" t="s">
        <v>950</v>
      </c>
      <c r="C256" s="660" t="s">
        <v>951</v>
      </c>
      <c r="D256" s="661">
        <v>44.654794520547945</v>
      </c>
      <c r="E256" s="662">
        <v>43480</v>
      </c>
      <c r="F256" s="671">
        <v>59779</v>
      </c>
      <c r="G256" s="664">
        <v>20000000</v>
      </c>
      <c r="H256" s="665">
        <v>1.76</v>
      </c>
    </row>
    <row r="257" spans="1:8">
      <c r="A257" s="659">
        <v>1169</v>
      </c>
      <c r="B257" s="660" t="s">
        <v>950</v>
      </c>
      <c r="C257" s="660" t="s">
        <v>951</v>
      </c>
      <c r="D257" s="661">
        <v>46.594520547945208</v>
      </c>
      <c r="E257" s="662">
        <v>42787</v>
      </c>
      <c r="F257" s="663">
        <v>59794</v>
      </c>
      <c r="G257" s="664">
        <v>25000000</v>
      </c>
      <c r="H257" s="665">
        <v>1.8599999999999999</v>
      </c>
    </row>
    <row r="258" spans="1:8">
      <c r="A258" s="659">
        <v>1141</v>
      </c>
      <c r="B258" s="660" t="s">
        <v>950</v>
      </c>
      <c r="C258" s="660" t="s">
        <v>951</v>
      </c>
      <c r="D258" s="661">
        <v>50.024657534246572</v>
      </c>
      <c r="E258" s="662">
        <v>41551</v>
      </c>
      <c r="F258" s="663">
        <v>59810</v>
      </c>
      <c r="G258" s="664">
        <v>20000000</v>
      </c>
      <c r="H258" s="665">
        <v>3.56</v>
      </c>
    </row>
    <row r="259" spans="1:8">
      <c r="A259" s="659">
        <v>1160</v>
      </c>
      <c r="B259" s="660" t="s">
        <v>950</v>
      </c>
      <c r="C259" s="660" t="s">
        <v>951</v>
      </c>
      <c r="D259" s="661">
        <v>47.101369863013701</v>
      </c>
      <c r="E259" s="662">
        <v>42678</v>
      </c>
      <c r="F259" s="663">
        <v>59870</v>
      </c>
      <c r="G259" s="664">
        <v>25000000</v>
      </c>
      <c r="H259" s="665">
        <v>1.79</v>
      </c>
    </row>
    <row r="260" spans="1:8">
      <c r="A260" s="666">
        <v>1165</v>
      </c>
      <c r="B260" s="660" t="s">
        <v>950</v>
      </c>
      <c r="C260" s="660" t="s">
        <v>951</v>
      </c>
      <c r="D260" s="661">
        <v>47.032876712328765</v>
      </c>
      <c r="E260" s="662">
        <v>42725</v>
      </c>
      <c r="F260" s="663">
        <v>59892</v>
      </c>
      <c r="G260" s="664">
        <v>10000000</v>
      </c>
      <c r="H260" s="665">
        <v>1.9800000000000002</v>
      </c>
    </row>
    <row r="261" spans="1:8">
      <c r="A261" s="659">
        <v>1158</v>
      </c>
      <c r="B261" s="660" t="s">
        <v>950</v>
      </c>
      <c r="C261" s="660" t="s">
        <v>951</v>
      </c>
      <c r="D261" s="661">
        <v>47.526027397260272</v>
      </c>
      <c r="E261" s="662">
        <v>42646</v>
      </c>
      <c r="F261" s="663">
        <v>59993</v>
      </c>
      <c r="G261" s="664">
        <v>20000000</v>
      </c>
      <c r="H261" s="665">
        <v>1.4200000000000002</v>
      </c>
    </row>
    <row r="262" spans="1:8">
      <c r="A262" s="659">
        <v>1177</v>
      </c>
      <c r="B262" s="660" t="s">
        <v>950</v>
      </c>
      <c r="C262" s="660" t="s">
        <v>951</v>
      </c>
      <c r="D262" s="661">
        <v>46.627397260273973</v>
      </c>
      <c r="E262" s="662">
        <v>43084</v>
      </c>
      <c r="F262" s="663">
        <v>60103</v>
      </c>
      <c r="G262" s="664">
        <v>15000000</v>
      </c>
      <c r="H262" s="665">
        <v>1.69</v>
      </c>
    </row>
    <row r="263" spans="1:8" ht="12.75" customHeight="1">
      <c r="A263" s="659">
        <v>1159</v>
      </c>
      <c r="B263" s="660" t="s">
        <v>950</v>
      </c>
      <c r="C263" s="660" t="s">
        <v>951</v>
      </c>
      <c r="D263" s="661">
        <v>48.104109589041094</v>
      </c>
      <c r="E263" s="662">
        <v>42647</v>
      </c>
      <c r="F263" s="663">
        <v>60205</v>
      </c>
      <c r="G263" s="664">
        <v>16000000</v>
      </c>
      <c r="H263" s="665">
        <v>1.37</v>
      </c>
    </row>
    <row r="264" spans="1:8" ht="12.75" customHeight="1">
      <c r="A264" s="659">
        <v>1163</v>
      </c>
      <c r="B264" s="660" t="s">
        <v>950</v>
      </c>
      <c r="C264" s="660" t="s">
        <v>951</v>
      </c>
      <c r="D264" s="661">
        <v>48.049315068493151</v>
      </c>
      <c r="E264" s="662">
        <v>42718</v>
      </c>
      <c r="F264" s="663">
        <v>60256</v>
      </c>
      <c r="G264" s="664">
        <v>25000000</v>
      </c>
      <c r="H264" s="665">
        <v>2.0299999999999998</v>
      </c>
    </row>
    <row r="265" spans="1:8">
      <c r="A265" s="659">
        <v>1184</v>
      </c>
      <c r="B265" s="660" t="s">
        <v>950</v>
      </c>
      <c r="C265" s="660" t="s">
        <v>951</v>
      </c>
      <c r="D265" s="661">
        <v>46.978082191780821</v>
      </c>
      <c r="E265" s="662">
        <v>43140</v>
      </c>
      <c r="F265" s="663">
        <v>60287</v>
      </c>
      <c r="G265" s="664">
        <v>15000000</v>
      </c>
      <c r="H265" s="665">
        <v>1.83</v>
      </c>
    </row>
    <row r="266" spans="1:8">
      <c r="A266" s="659">
        <v>1164</v>
      </c>
      <c r="B266" s="660" t="s">
        <v>950</v>
      </c>
      <c r="C266" s="660" t="s">
        <v>951</v>
      </c>
      <c r="D266" s="661">
        <v>48.145205479452052</v>
      </c>
      <c r="E266" s="662">
        <v>42725</v>
      </c>
      <c r="F266" s="663">
        <v>60298</v>
      </c>
      <c r="G266" s="664">
        <v>15000000</v>
      </c>
      <c r="H266" s="665">
        <v>1.9800000000000002</v>
      </c>
    </row>
    <row r="267" spans="1:8">
      <c r="A267" s="659">
        <v>1171</v>
      </c>
      <c r="B267" s="660" t="s">
        <v>950</v>
      </c>
      <c r="C267" s="660" t="s">
        <v>951</v>
      </c>
      <c r="D267" s="661">
        <v>48.07123287671233</v>
      </c>
      <c r="E267" s="662">
        <v>42795</v>
      </c>
      <c r="F267" s="663">
        <v>60341</v>
      </c>
      <c r="G267" s="664">
        <v>25000000</v>
      </c>
      <c r="H267" s="665">
        <v>1.7500000000000002</v>
      </c>
    </row>
    <row r="268" spans="1:8">
      <c r="A268" s="659">
        <v>1187</v>
      </c>
      <c r="B268" s="660" t="s">
        <v>950</v>
      </c>
      <c r="C268" s="660" t="s">
        <v>951</v>
      </c>
      <c r="D268" s="661">
        <v>47.043835616438358</v>
      </c>
      <c r="E268" s="662">
        <v>43175</v>
      </c>
      <c r="F268" s="663">
        <v>60346</v>
      </c>
      <c r="G268" s="664">
        <v>20000000</v>
      </c>
      <c r="H268" s="665">
        <v>1.7500000000000002</v>
      </c>
    </row>
    <row r="269" spans="1:8">
      <c r="A269" s="659">
        <v>1176</v>
      </c>
      <c r="B269" s="660" t="s">
        <v>950</v>
      </c>
      <c r="C269" s="660" t="s">
        <v>951</v>
      </c>
      <c r="D269" s="661">
        <v>48.035616438356165</v>
      </c>
      <c r="E269" s="662">
        <v>42823</v>
      </c>
      <c r="F269" s="663">
        <v>60356</v>
      </c>
      <c r="G269" s="664">
        <v>16845500</v>
      </c>
      <c r="H269" s="665">
        <v>1.7000000000000002</v>
      </c>
    </row>
    <row r="270" spans="1:8" ht="12.75" customHeight="1">
      <c r="A270" s="659">
        <v>1190</v>
      </c>
      <c r="B270" s="660" t="s">
        <v>950</v>
      </c>
      <c r="C270" s="660" t="s">
        <v>951</v>
      </c>
      <c r="D270" s="661">
        <v>47.276712328767125</v>
      </c>
      <c r="E270" s="662">
        <v>43182</v>
      </c>
      <c r="F270" s="663">
        <v>60438</v>
      </c>
      <c r="G270" s="664">
        <v>12649400</v>
      </c>
      <c r="H270" s="665">
        <v>1.6500000000000001</v>
      </c>
    </row>
    <row r="271" spans="1:8">
      <c r="A271" s="659">
        <v>1156</v>
      </c>
      <c r="B271" s="660" t="s">
        <v>950</v>
      </c>
      <c r="C271" s="660" t="s">
        <v>951</v>
      </c>
      <c r="D271" s="661">
        <v>49.758904109589039</v>
      </c>
      <c r="E271" s="662">
        <v>42440</v>
      </c>
      <c r="F271" s="663">
        <v>60602</v>
      </c>
      <c r="G271" s="664">
        <v>40000000</v>
      </c>
      <c r="H271" s="665">
        <v>2.25</v>
      </c>
    </row>
    <row r="272" spans="1:8">
      <c r="A272" s="659">
        <v>1157</v>
      </c>
      <c r="B272" s="660" t="s">
        <v>950</v>
      </c>
      <c r="C272" s="660" t="s">
        <v>951</v>
      </c>
      <c r="D272" s="661">
        <v>49.871232876712327</v>
      </c>
      <c r="E272" s="662">
        <v>42443</v>
      </c>
      <c r="F272" s="663">
        <v>60646</v>
      </c>
      <c r="G272" s="664">
        <v>20000000</v>
      </c>
      <c r="H272" s="665">
        <v>2.2399999999999998</v>
      </c>
    </row>
    <row r="273" spans="1:8">
      <c r="A273" s="659">
        <v>1155</v>
      </c>
      <c r="B273" s="660" t="s">
        <v>950</v>
      </c>
      <c r="C273" s="660" t="s">
        <v>951</v>
      </c>
      <c r="D273" s="661">
        <v>49.934246575342463</v>
      </c>
      <c r="E273" s="662">
        <v>42438</v>
      </c>
      <c r="F273" s="663">
        <v>60664</v>
      </c>
      <c r="G273" s="664">
        <v>40000000</v>
      </c>
      <c r="H273" s="665">
        <v>2.2999999999999998</v>
      </c>
    </row>
    <row r="274" spans="1:8">
      <c r="A274" s="659">
        <v>1266</v>
      </c>
      <c r="B274" s="660" t="s">
        <v>950</v>
      </c>
      <c r="C274" s="660" t="s">
        <v>951</v>
      </c>
      <c r="D274" s="661">
        <v>43.2</v>
      </c>
      <c r="E274" s="662">
        <v>44937</v>
      </c>
      <c r="F274" s="663">
        <v>60706</v>
      </c>
      <c r="G274" s="664">
        <v>17500000</v>
      </c>
      <c r="H274" s="665">
        <v>3.82</v>
      </c>
    </row>
    <row r="275" spans="1:8" ht="12.75" customHeight="1">
      <c r="A275" s="659">
        <v>1186</v>
      </c>
      <c r="B275" s="660" t="s">
        <v>950</v>
      </c>
      <c r="C275" s="660" t="s">
        <v>951</v>
      </c>
      <c r="D275" s="661">
        <v>48.084931506849315</v>
      </c>
      <c r="E275" s="662">
        <v>43165</v>
      </c>
      <c r="F275" s="663">
        <v>60716</v>
      </c>
      <c r="G275" s="664">
        <v>20000000</v>
      </c>
      <c r="H275" s="665">
        <v>1.72</v>
      </c>
    </row>
    <row r="276" spans="1:8">
      <c r="A276" s="674" t="s">
        <v>957</v>
      </c>
      <c r="B276" s="660" t="s">
        <v>950</v>
      </c>
      <c r="C276" s="660" t="s">
        <v>951</v>
      </c>
      <c r="D276" s="661">
        <v>48.358904109589041</v>
      </c>
      <c r="E276" s="662">
        <v>43182</v>
      </c>
      <c r="F276" s="663">
        <v>60833</v>
      </c>
      <c r="G276" s="664">
        <v>20000000</v>
      </c>
      <c r="H276" s="665">
        <v>1.6500000000000001</v>
      </c>
    </row>
    <row r="277" spans="1:8">
      <c r="A277" s="674" t="s">
        <v>958</v>
      </c>
      <c r="B277" s="660" t="s">
        <v>950</v>
      </c>
      <c r="C277" s="660" t="s">
        <v>951</v>
      </c>
      <c r="D277" s="661">
        <v>49.739726027397261</v>
      </c>
      <c r="E277" s="662">
        <v>42751</v>
      </c>
      <c r="F277" s="663">
        <v>60906</v>
      </c>
      <c r="G277" s="664">
        <v>15000000</v>
      </c>
      <c r="H277" s="665">
        <v>1.87</v>
      </c>
    </row>
    <row r="278" spans="1:8" ht="15" customHeight="1">
      <c r="A278" s="674" t="s">
        <v>959</v>
      </c>
      <c r="B278" s="660" t="s">
        <v>950</v>
      </c>
      <c r="C278" s="660" t="s">
        <v>951</v>
      </c>
      <c r="D278" s="661">
        <v>49.832876712328769</v>
      </c>
      <c r="E278" s="662">
        <v>42748</v>
      </c>
      <c r="F278" s="663">
        <v>60937</v>
      </c>
      <c r="G278" s="664">
        <v>15000000</v>
      </c>
      <c r="H278" s="665">
        <v>1.8900000000000001</v>
      </c>
    </row>
    <row r="279" spans="1:8" ht="15" customHeight="1">
      <c r="A279" s="674" t="s">
        <v>960</v>
      </c>
      <c r="B279" s="660" t="s">
        <v>950</v>
      </c>
      <c r="C279" s="660" t="s">
        <v>951</v>
      </c>
      <c r="D279" s="661">
        <v>49.920547945205477</v>
      </c>
      <c r="E279" s="662">
        <v>42746</v>
      </c>
      <c r="F279" s="663">
        <v>60967</v>
      </c>
      <c r="G279" s="664">
        <v>20000000</v>
      </c>
      <c r="H279" s="665">
        <v>1.8900000000000001</v>
      </c>
    </row>
    <row r="280" spans="1:8" ht="15" customHeight="1">
      <c r="A280" s="674" t="s">
        <v>961</v>
      </c>
      <c r="B280" s="660" t="s">
        <v>950</v>
      </c>
      <c r="C280" s="660" t="s">
        <v>951</v>
      </c>
      <c r="D280" s="661">
        <v>49.843835616438355</v>
      </c>
      <c r="E280" s="662">
        <v>42788</v>
      </c>
      <c r="F280" s="663">
        <v>60981</v>
      </c>
      <c r="G280" s="664">
        <v>25000000</v>
      </c>
      <c r="H280" s="665">
        <v>1.8499999999999999</v>
      </c>
    </row>
    <row r="281" spans="1:8" ht="15" customHeight="1">
      <c r="A281" s="659">
        <v>1180</v>
      </c>
      <c r="B281" s="660" t="s">
        <v>950</v>
      </c>
      <c r="C281" s="660" t="s">
        <v>951</v>
      </c>
      <c r="D281" s="661">
        <v>49.052054794520551</v>
      </c>
      <c r="E281" s="662">
        <v>43123</v>
      </c>
      <c r="F281" s="663">
        <v>61027</v>
      </c>
      <c r="G281" s="664">
        <v>15000000</v>
      </c>
      <c r="H281" s="665">
        <v>1.72</v>
      </c>
    </row>
    <row r="282" spans="1:8" ht="15" customHeight="1">
      <c r="A282" s="659">
        <v>1183</v>
      </c>
      <c r="B282" s="660" t="s">
        <v>950</v>
      </c>
      <c r="C282" s="660" t="s">
        <v>951</v>
      </c>
      <c r="D282" s="661">
        <v>49.016438356164386</v>
      </c>
      <c r="E282" s="662">
        <v>43137</v>
      </c>
      <c r="F282" s="663">
        <v>61028</v>
      </c>
      <c r="G282" s="664">
        <v>15000000</v>
      </c>
      <c r="H282" s="665">
        <v>1.8399999999999999</v>
      </c>
    </row>
    <row r="283" spans="1:8" ht="15" customHeight="1">
      <c r="A283" s="659">
        <v>1172</v>
      </c>
      <c r="B283" s="660" t="s">
        <v>950</v>
      </c>
      <c r="C283" s="660" t="s">
        <v>951</v>
      </c>
      <c r="D283" s="661">
        <v>49.975342465753428</v>
      </c>
      <c r="E283" s="662">
        <v>42816</v>
      </c>
      <c r="F283" s="663">
        <v>61057</v>
      </c>
      <c r="G283" s="664">
        <v>30000000</v>
      </c>
      <c r="H283" s="665">
        <v>1.77</v>
      </c>
    </row>
    <row r="284" spans="1:8" ht="15" customHeight="1">
      <c r="A284" s="659">
        <v>1178</v>
      </c>
      <c r="B284" s="660" t="s">
        <v>950</v>
      </c>
      <c r="C284" s="660" t="s">
        <v>951</v>
      </c>
      <c r="D284" s="661">
        <v>49.797260273972604</v>
      </c>
      <c r="E284" s="675">
        <v>43084</v>
      </c>
      <c r="F284" s="663">
        <v>61260</v>
      </c>
      <c r="G284" s="664">
        <v>15000000</v>
      </c>
      <c r="H284" s="665">
        <v>1.69</v>
      </c>
    </row>
    <row r="285" spans="1:8" ht="15" customHeight="1">
      <c r="A285" s="659">
        <v>1182</v>
      </c>
      <c r="B285" s="660" t="s">
        <v>950</v>
      </c>
      <c r="C285" s="660" t="s">
        <v>951</v>
      </c>
      <c r="D285" s="661">
        <v>49.701369863013696</v>
      </c>
      <c r="E285" s="662">
        <v>43130</v>
      </c>
      <c r="F285" s="663">
        <v>61271</v>
      </c>
      <c r="G285" s="664">
        <v>20000000</v>
      </c>
      <c r="H285" s="665">
        <v>1.7399999999999998</v>
      </c>
    </row>
    <row r="286" spans="1:8" ht="15" customHeight="1">
      <c r="A286" s="659">
        <v>1179</v>
      </c>
      <c r="B286" s="660" t="s">
        <v>950</v>
      </c>
      <c r="C286" s="660" t="s">
        <v>951</v>
      </c>
      <c r="D286" s="661">
        <v>49.865753424657534</v>
      </c>
      <c r="E286" s="662">
        <v>43088</v>
      </c>
      <c r="F286" s="663">
        <v>61289</v>
      </c>
      <c r="G286" s="664">
        <v>20000000</v>
      </c>
      <c r="H286" s="665">
        <v>1.6099999999999999</v>
      </c>
    </row>
    <row r="287" spans="1:8" ht="15" customHeight="1">
      <c r="A287" s="659">
        <v>1195</v>
      </c>
      <c r="B287" s="660" t="s">
        <v>950</v>
      </c>
      <c r="C287" s="660" t="s">
        <v>951</v>
      </c>
      <c r="D287" s="661">
        <v>49.008219178082193</v>
      </c>
      <c r="E287" s="662">
        <v>43444</v>
      </c>
      <c r="F287" s="663">
        <v>61332</v>
      </c>
      <c r="G287" s="664">
        <v>15000000</v>
      </c>
      <c r="H287" s="665">
        <v>1.92</v>
      </c>
    </row>
    <row r="288" spans="1:8" ht="15" customHeight="1">
      <c r="A288" s="659">
        <v>1185</v>
      </c>
      <c r="B288" s="660" t="s">
        <v>950</v>
      </c>
      <c r="C288" s="660" t="s">
        <v>951</v>
      </c>
      <c r="D288" s="661">
        <v>49.838356164383562</v>
      </c>
      <c r="E288" s="662">
        <v>43150</v>
      </c>
      <c r="F288" s="663">
        <v>61341</v>
      </c>
      <c r="G288" s="664">
        <v>20000000</v>
      </c>
      <c r="H288" s="665">
        <v>1.92</v>
      </c>
    </row>
    <row r="289" spans="1:8" ht="15" customHeight="1">
      <c r="A289" s="659">
        <v>1181</v>
      </c>
      <c r="B289" s="660" t="s">
        <v>950</v>
      </c>
      <c r="C289" s="660" t="s">
        <v>951</v>
      </c>
      <c r="D289" s="661">
        <v>49.936986301369863</v>
      </c>
      <c r="E289" s="662">
        <v>43124</v>
      </c>
      <c r="F289" s="663">
        <v>61351</v>
      </c>
      <c r="G289" s="664">
        <v>15000000</v>
      </c>
      <c r="H289" s="665">
        <v>1.72</v>
      </c>
    </row>
    <row r="290" spans="1:8" ht="15" customHeight="1">
      <c r="A290" s="666">
        <v>1202</v>
      </c>
      <c r="B290" s="660" t="s">
        <v>950</v>
      </c>
      <c r="C290" s="660" t="s">
        <v>951</v>
      </c>
      <c r="D290" s="661">
        <v>48.906849315068492</v>
      </c>
      <c r="E290" s="662">
        <v>43500</v>
      </c>
      <c r="F290" s="663">
        <v>61351</v>
      </c>
      <c r="G290" s="664">
        <v>20000000</v>
      </c>
      <c r="H290" s="665">
        <v>1.7</v>
      </c>
    </row>
    <row r="291" spans="1:8" ht="15" customHeight="1">
      <c r="A291" s="666">
        <v>1197</v>
      </c>
      <c r="B291" s="660" t="s">
        <v>950</v>
      </c>
      <c r="C291" s="660" t="s">
        <v>951</v>
      </c>
      <c r="D291" s="661">
        <v>49.172602739726024</v>
      </c>
      <c r="E291" s="662">
        <v>43446</v>
      </c>
      <c r="F291" s="663">
        <v>61394</v>
      </c>
      <c r="G291" s="664">
        <v>15000000</v>
      </c>
      <c r="H291" s="665">
        <v>1.78</v>
      </c>
    </row>
    <row r="292" spans="1:8" ht="15" customHeight="1">
      <c r="A292" s="666">
        <v>1188</v>
      </c>
      <c r="B292" s="660" t="s">
        <v>950</v>
      </c>
      <c r="C292" s="660" t="s">
        <v>951</v>
      </c>
      <c r="D292" s="661">
        <v>49.980821917808221</v>
      </c>
      <c r="E292" s="662">
        <v>43180</v>
      </c>
      <c r="F292" s="663">
        <v>61423</v>
      </c>
      <c r="G292" s="664">
        <v>20000000</v>
      </c>
      <c r="H292" s="665">
        <v>1.67</v>
      </c>
    </row>
    <row r="293" spans="1:8" ht="15" customHeight="1">
      <c r="A293" s="659">
        <v>1206</v>
      </c>
      <c r="B293" s="660" t="s">
        <v>950</v>
      </c>
      <c r="C293" s="660" t="s">
        <v>951</v>
      </c>
      <c r="D293" s="661">
        <v>49.665753424657531</v>
      </c>
      <c r="E293" s="662">
        <v>43539</v>
      </c>
      <c r="F293" s="663">
        <v>61667</v>
      </c>
      <c r="G293" s="664">
        <v>28291000</v>
      </c>
      <c r="H293" s="665">
        <v>1.72</v>
      </c>
    </row>
    <row r="294" spans="1:8" ht="15" customHeight="1">
      <c r="A294" s="659">
        <v>1196</v>
      </c>
      <c r="B294" s="660" t="s">
        <v>950</v>
      </c>
      <c r="C294" s="660" t="s">
        <v>951</v>
      </c>
      <c r="D294" s="661">
        <v>50.010958904109586</v>
      </c>
      <c r="E294" s="662">
        <v>43444</v>
      </c>
      <c r="F294" s="663">
        <v>61698</v>
      </c>
      <c r="G294" s="664">
        <v>15000000</v>
      </c>
      <c r="H294" s="665">
        <v>1.92</v>
      </c>
    </row>
    <row r="295" spans="1:8" ht="15" customHeight="1">
      <c r="A295" s="666">
        <v>1271</v>
      </c>
      <c r="B295" s="660" t="s">
        <v>950</v>
      </c>
      <c r="C295" s="660" t="s">
        <v>951</v>
      </c>
      <c r="D295" s="661">
        <v>45.89</v>
      </c>
      <c r="E295" s="662">
        <v>44963</v>
      </c>
      <c r="F295" s="671">
        <v>61712</v>
      </c>
      <c r="G295" s="664">
        <v>20000000</v>
      </c>
      <c r="H295" s="665">
        <v>3.6</v>
      </c>
    </row>
    <row r="296" spans="1:8" ht="15" customHeight="1">
      <c r="A296" s="666">
        <v>1201</v>
      </c>
      <c r="B296" s="660" t="s">
        <v>950</v>
      </c>
      <c r="C296" s="660" t="s">
        <v>951</v>
      </c>
      <c r="D296" s="661">
        <v>50</v>
      </c>
      <c r="E296" s="662">
        <v>43488</v>
      </c>
      <c r="F296" s="671">
        <v>61738</v>
      </c>
      <c r="G296" s="664">
        <v>20000000</v>
      </c>
      <c r="H296" s="665">
        <v>1.83</v>
      </c>
    </row>
    <row r="297" spans="1:8" ht="15" customHeight="1">
      <c r="A297" s="666">
        <v>1204</v>
      </c>
      <c r="B297" s="660" t="s">
        <v>950</v>
      </c>
      <c r="C297" s="660" t="s">
        <v>951</v>
      </c>
      <c r="D297" s="661">
        <v>49.93150684931507</v>
      </c>
      <c r="E297" s="662">
        <v>43518</v>
      </c>
      <c r="F297" s="671">
        <v>61743</v>
      </c>
      <c r="G297" s="664">
        <v>20000000</v>
      </c>
      <c r="H297" s="665">
        <v>1.7</v>
      </c>
    </row>
    <row r="298" spans="1:8" ht="15" customHeight="1">
      <c r="A298" s="666">
        <v>1205</v>
      </c>
      <c r="B298" s="660" t="s">
        <v>950</v>
      </c>
      <c r="C298" s="660" t="s">
        <v>951</v>
      </c>
      <c r="D298" s="661">
        <v>49.926027397260277</v>
      </c>
      <c r="E298" s="662">
        <v>43536</v>
      </c>
      <c r="F298" s="671">
        <v>61759</v>
      </c>
      <c r="G298" s="664">
        <v>20000000</v>
      </c>
      <c r="H298" s="665">
        <v>1.67</v>
      </c>
    </row>
    <row r="299" spans="1:8" ht="15" customHeight="1">
      <c r="A299" s="666">
        <v>1269</v>
      </c>
      <c r="B299" s="660" t="s">
        <v>950</v>
      </c>
      <c r="C299" s="660" t="s">
        <v>951</v>
      </c>
      <c r="D299" s="661">
        <v>46.17</v>
      </c>
      <c r="E299" s="662">
        <v>44949</v>
      </c>
      <c r="F299" s="671">
        <v>61802</v>
      </c>
      <c r="G299" s="664">
        <v>17500000</v>
      </c>
      <c r="H299" s="665">
        <v>3.52</v>
      </c>
    </row>
    <row r="300" spans="1:8" ht="15" customHeight="1">
      <c r="A300" s="666">
        <v>1264</v>
      </c>
      <c r="B300" s="660" t="s">
        <v>950</v>
      </c>
      <c r="C300" s="660" t="s">
        <v>951</v>
      </c>
      <c r="D300" s="661">
        <v>46.34</v>
      </c>
      <c r="E300" s="662">
        <v>44904</v>
      </c>
      <c r="F300" s="663">
        <v>61818</v>
      </c>
      <c r="G300" s="664">
        <v>15000000</v>
      </c>
      <c r="H300" s="665">
        <v>3.18</v>
      </c>
    </row>
    <row r="301" spans="1:8" ht="12.75" customHeight="1">
      <c r="A301" s="666">
        <v>1206</v>
      </c>
      <c r="B301" s="660" t="s">
        <v>950</v>
      </c>
      <c r="C301" s="660" t="s">
        <v>951</v>
      </c>
      <c r="D301" s="661">
        <v>49.263013698630139</v>
      </c>
      <c r="E301" s="662">
        <v>44020</v>
      </c>
      <c r="F301" s="671">
        <v>62001</v>
      </c>
      <c r="G301" s="664">
        <v>18000000</v>
      </c>
      <c r="H301" s="665">
        <v>0.64</v>
      </c>
    </row>
    <row r="302" spans="1:8">
      <c r="A302" s="666">
        <v>1207</v>
      </c>
      <c r="B302" s="660" t="s">
        <v>950</v>
      </c>
      <c r="C302" s="660" t="s">
        <v>951</v>
      </c>
      <c r="D302" s="661">
        <v>48.813698630136983</v>
      </c>
      <c r="E302" s="662">
        <v>44230</v>
      </c>
      <c r="F302" s="671">
        <v>62047</v>
      </c>
      <c r="G302" s="664">
        <v>20000000</v>
      </c>
      <c r="H302" s="665">
        <v>0.87</v>
      </c>
    </row>
    <row r="303" spans="1:8">
      <c r="A303" s="666">
        <v>1208</v>
      </c>
      <c r="B303" s="660" t="s">
        <v>950</v>
      </c>
      <c r="C303" s="660" t="s">
        <v>951</v>
      </c>
      <c r="D303" s="661">
        <v>49.115068493150687</v>
      </c>
      <c r="E303" s="662">
        <v>44181</v>
      </c>
      <c r="F303" s="663">
        <v>62108</v>
      </c>
      <c r="G303" s="664">
        <v>25000000</v>
      </c>
      <c r="H303" s="665">
        <v>0.68</v>
      </c>
    </row>
    <row r="304" spans="1:8">
      <c r="A304" s="666">
        <v>1224</v>
      </c>
      <c r="B304" s="660" t="s">
        <v>950</v>
      </c>
      <c r="C304" s="660" t="s">
        <v>951</v>
      </c>
      <c r="D304" s="661">
        <v>49.575342465753423</v>
      </c>
      <c r="E304" s="675">
        <v>44018</v>
      </c>
      <c r="F304" s="663">
        <v>62113</v>
      </c>
      <c r="G304" s="664">
        <v>18000000</v>
      </c>
      <c r="H304" s="665">
        <v>0.64</v>
      </c>
    </row>
    <row r="305" spans="1:8">
      <c r="A305" s="666">
        <v>1225</v>
      </c>
      <c r="B305" s="660" t="s">
        <v>950</v>
      </c>
      <c r="C305" s="660" t="s">
        <v>951</v>
      </c>
      <c r="D305" s="661">
        <v>49.632876712328766</v>
      </c>
      <c r="E305" s="662">
        <v>44050</v>
      </c>
      <c r="F305" s="671">
        <v>62166</v>
      </c>
      <c r="G305" s="664">
        <v>20000000</v>
      </c>
      <c r="H305" s="665">
        <v>0.59</v>
      </c>
    </row>
    <row r="306" spans="1:8">
      <c r="A306" s="666">
        <v>1265</v>
      </c>
      <c r="B306" s="660" t="s">
        <v>950</v>
      </c>
      <c r="C306" s="660" t="s">
        <v>951</v>
      </c>
      <c r="D306" s="661">
        <v>47.24</v>
      </c>
      <c r="E306" s="662">
        <v>44908</v>
      </c>
      <c r="F306" s="663">
        <v>62152</v>
      </c>
      <c r="G306" s="664">
        <v>15000000</v>
      </c>
      <c r="H306" s="665">
        <v>3.3</v>
      </c>
    </row>
    <row r="307" spans="1:8">
      <c r="A307" s="666">
        <v>1226</v>
      </c>
      <c r="B307" s="660" t="s">
        <v>950</v>
      </c>
      <c r="C307" s="660" t="s">
        <v>951</v>
      </c>
      <c r="D307" s="661">
        <v>49.139726027397259</v>
      </c>
      <c r="E307" s="675">
        <v>44231</v>
      </c>
      <c r="F307" s="663">
        <v>62167</v>
      </c>
      <c r="G307" s="664">
        <v>25000000</v>
      </c>
      <c r="H307" s="665">
        <v>0.88</v>
      </c>
    </row>
    <row r="308" spans="1:8">
      <c r="A308" s="666">
        <v>1227</v>
      </c>
      <c r="B308" s="660" t="s">
        <v>950</v>
      </c>
      <c r="C308" s="660" t="s">
        <v>951</v>
      </c>
      <c r="D308" s="661">
        <v>49.767123287671232</v>
      </c>
      <c r="E308" s="662">
        <v>44048</v>
      </c>
      <c r="F308" s="663">
        <v>62213</v>
      </c>
      <c r="G308" s="664">
        <v>20000000</v>
      </c>
      <c r="H308" s="665">
        <v>0.63</v>
      </c>
    </row>
    <row r="309" spans="1:8" ht="15" customHeight="1">
      <c r="A309" s="666">
        <v>1228</v>
      </c>
      <c r="B309" s="660" t="s">
        <v>950</v>
      </c>
      <c r="C309" s="660" t="s">
        <v>951</v>
      </c>
      <c r="D309" s="661">
        <v>49.673972602739724</v>
      </c>
      <c r="E309" s="676">
        <v>44110</v>
      </c>
      <c r="F309" s="663">
        <v>62241</v>
      </c>
      <c r="G309" s="664">
        <v>15000000</v>
      </c>
      <c r="H309" s="665">
        <v>0.78</v>
      </c>
    </row>
    <row r="310" spans="1:8">
      <c r="A310" s="666">
        <v>1229</v>
      </c>
      <c r="B310" s="660" t="s">
        <v>950</v>
      </c>
      <c r="C310" s="660" t="s">
        <v>951</v>
      </c>
      <c r="D310" s="661">
        <v>49.767123287671232</v>
      </c>
      <c r="E310" s="662">
        <v>44109</v>
      </c>
      <c r="F310" s="663">
        <v>62274</v>
      </c>
      <c r="G310" s="664">
        <v>15000000</v>
      </c>
      <c r="H310" s="665">
        <v>0.78</v>
      </c>
    </row>
    <row r="311" spans="1:8">
      <c r="A311" s="666">
        <v>1230</v>
      </c>
      <c r="B311" s="660" t="s">
        <v>950</v>
      </c>
      <c r="C311" s="660" t="s">
        <v>951</v>
      </c>
      <c r="D311" s="661">
        <v>49.671232876712331</v>
      </c>
      <c r="E311" s="662">
        <v>44144</v>
      </c>
      <c r="F311" s="663">
        <v>62274</v>
      </c>
      <c r="G311" s="664">
        <v>25000000</v>
      </c>
      <c r="H311" s="665">
        <v>0.69</v>
      </c>
    </row>
    <row r="312" spans="1:8">
      <c r="A312" s="666">
        <v>1231</v>
      </c>
      <c r="B312" s="660" t="s">
        <v>950</v>
      </c>
      <c r="C312" s="660" t="s">
        <v>951</v>
      </c>
      <c r="D312" s="661">
        <v>49.797260273972604</v>
      </c>
      <c r="E312" s="675">
        <v>44113</v>
      </c>
      <c r="F312" s="663">
        <v>62289</v>
      </c>
      <c r="G312" s="664">
        <v>15000000</v>
      </c>
      <c r="H312" s="665">
        <v>0.84</v>
      </c>
    </row>
    <row r="313" spans="1:8">
      <c r="A313" s="666">
        <v>1232</v>
      </c>
      <c r="B313" s="660" t="s">
        <v>950</v>
      </c>
      <c r="C313" s="660" t="s">
        <v>951</v>
      </c>
      <c r="D313" s="661">
        <v>49.69315068493151</v>
      </c>
      <c r="E313" s="662">
        <v>44167</v>
      </c>
      <c r="F313" s="663">
        <v>62305</v>
      </c>
      <c r="G313" s="664">
        <v>20000000</v>
      </c>
      <c r="H313" s="665">
        <v>0.8</v>
      </c>
    </row>
    <row r="314" spans="1:8">
      <c r="A314" s="666">
        <v>1233</v>
      </c>
      <c r="B314" s="660" t="s">
        <v>950</v>
      </c>
      <c r="C314" s="660" t="s">
        <v>951</v>
      </c>
      <c r="D314" s="661">
        <v>49.632876712328766</v>
      </c>
      <c r="E314" s="675">
        <v>44204</v>
      </c>
      <c r="F314" s="663">
        <v>62320</v>
      </c>
      <c r="G314" s="664">
        <v>20000000</v>
      </c>
      <c r="H314" s="665">
        <v>0.77</v>
      </c>
    </row>
    <row r="315" spans="1:8">
      <c r="A315" s="666">
        <v>1234</v>
      </c>
      <c r="B315" s="660" t="s">
        <v>950</v>
      </c>
      <c r="C315" s="660" t="s">
        <v>951</v>
      </c>
      <c r="D315" s="661">
        <v>49.936986301369863</v>
      </c>
      <c r="E315" s="662">
        <v>44139</v>
      </c>
      <c r="F315" s="671">
        <v>62366</v>
      </c>
      <c r="G315" s="664">
        <v>20000000</v>
      </c>
      <c r="H315" s="665">
        <v>0.79</v>
      </c>
    </row>
    <row r="316" spans="1:8">
      <c r="A316" s="666">
        <v>1235</v>
      </c>
      <c r="B316" s="660" t="s">
        <v>950</v>
      </c>
      <c r="C316" s="660" t="s">
        <v>951</v>
      </c>
      <c r="D316" s="661">
        <v>49.791780821917811</v>
      </c>
      <c r="E316" s="662">
        <v>44207</v>
      </c>
      <c r="F316" s="671">
        <v>62381</v>
      </c>
      <c r="G316" s="664">
        <v>25000000</v>
      </c>
      <c r="H316" s="665">
        <v>0.8</v>
      </c>
    </row>
    <row r="317" spans="1:8">
      <c r="A317" s="666">
        <v>1253</v>
      </c>
      <c r="B317" s="660" t="s">
        <v>950</v>
      </c>
      <c r="C317" s="660" t="s">
        <v>951</v>
      </c>
      <c r="D317" s="661">
        <v>49.183561643835617</v>
      </c>
      <c r="E317" s="662">
        <v>44580</v>
      </c>
      <c r="F317" s="671">
        <v>62532</v>
      </c>
      <c r="G317" s="664">
        <v>20000000</v>
      </c>
      <c r="H317" s="665">
        <v>1.1299999999999999</v>
      </c>
    </row>
    <row r="318" spans="1:8">
      <c r="A318" s="666">
        <v>1258</v>
      </c>
      <c r="B318" s="660" t="s">
        <v>950</v>
      </c>
      <c r="C318" s="660" t="s">
        <v>951</v>
      </c>
      <c r="D318" s="661">
        <v>49.079452054794523</v>
      </c>
      <c r="E318" s="662">
        <v>44628</v>
      </c>
      <c r="F318" s="671">
        <v>62542</v>
      </c>
      <c r="G318" s="664">
        <v>20000000</v>
      </c>
      <c r="H318" s="665">
        <v>1.4</v>
      </c>
    </row>
    <row r="319" spans="1:8">
      <c r="A319" s="666">
        <v>1251</v>
      </c>
      <c r="B319" s="660" t="s">
        <v>950</v>
      </c>
      <c r="C319" s="660" t="s">
        <v>951</v>
      </c>
      <c r="D319" s="661">
        <v>49.249315068493154</v>
      </c>
      <c r="E319" s="662">
        <v>44572</v>
      </c>
      <c r="F319" s="671">
        <v>62548</v>
      </c>
      <c r="G319" s="664">
        <v>15000000</v>
      </c>
      <c r="H319" s="665">
        <v>1.1399999999999999</v>
      </c>
    </row>
    <row r="320" spans="1:8">
      <c r="A320" s="666">
        <v>1255</v>
      </c>
      <c r="B320" s="660" t="s">
        <v>950</v>
      </c>
      <c r="C320" s="660" t="s">
        <v>951</v>
      </c>
      <c r="D320" s="661">
        <v>49.169863013698631</v>
      </c>
      <c r="E320" s="662">
        <v>44601</v>
      </c>
      <c r="F320" s="671">
        <v>62548</v>
      </c>
      <c r="G320" s="664">
        <v>20000000</v>
      </c>
      <c r="H320" s="665">
        <v>1.35</v>
      </c>
    </row>
    <row r="321" spans="1:8">
      <c r="A321" s="666">
        <v>1259</v>
      </c>
      <c r="B321" s="660" t="s">
        <v>950</v>
      </c>
      <c r="C321" s="660" t="s">
        <v>951</v>
      </c>
      <c r="D321" s="661">
        <v>49.095890410958901</v>
      </c>
      <c r="E321" s="662">
        <v>44629</v>
      </c>
      <c r="F321" s="671">
        <v>62549</v>
      </c>
      <c r="G321" s="664">
        <v>14848900</v>
      </c>
      <c r="H321" s="665">
        <v>1.38</v>
      </c>
    </row>
    <row r="322" spans="1:8">
      <c r="A322" s="666">
        <v>1250</v>
      </c>
      <c r="B322" s="660" t="s">
        <v>950</v>
      </c>
      <c r="C322" s="660" t="s">
        <v>951</v>
      </c>
      <c r="D322" s="661">
        <v>49.389041095890413</v>
      </c>
      <c r="E322" s="675">
        <v>44536</v>
      </c>
      <c r="F322" s="671">
        <v>62563</v>
      </c>
      <c r="G322" s="664">
        <v>20000000</v>
      </c>
      <c r="H322" s="665">
        <v>0.71</v>
      </c>
    </row>
    <row r="323" spans="1:8">
      <c r="A323" s="666">
        <v>1242</v>
      </c>
      <c r="B323" s="660" t="s">
        <v>950</v>
      </c>
      <c r="C323" s="660" t="s">
        <v>951</v>
      </c>
      <c r="D323" s="661">
        <v>49.594520547945208</v>
      </c>
      <c r="E323" s="675">
        <v>44476</v>
      </c>
      <c r="F323" s="671">
        <v>62578</v>
      </c>
      <c r="G323" s="664">
        <v>15000000</v>
      </c>
      <c r="H323" s="665">
        <v>1.3</v>
      </c>
    </row>
    <row r="324" spans="1:8">
      <c r="A324" s="666">
        <v>1243</v>
      </c>
      <c r="B324" s="660" t="s">
        <v>950</v>
      </c>
      <c r="C324" s="660" t="s">
        <v>951</v>
      </c>
      <c r="D324" s="661">
        <v>49.665753424657531</v>
      </c>
      <c r="E324" s="675">
        <v>44481</v>
      </c>
      <c r="F324" s="671">
        <v>62609</v>
      </c>
      <c r="G324" s="664">
        <v>20000000</v>
      </c>
      <c r="H324" s="665">
        <v>1.4</v>
      </c>
    </row>
    <row r="325" spans="1:8">
      <c r="A325" s="666">
        <v>1247</v>
      </c>
      <c r="B325" s="660" t="s">
        <v>950</v>
      </c>
      <c r="C325" s="660" t="s">
        <v>951</v>
      </c>
      <c r="D325" s="661">
        <v>49.589041095890408</v>
      </c>
      <c r="E325" s="662">
        <v>44524</v>
      </c>
      <c r="F325" s="671">
        <v>62624</v>
      </c>
      <c r="G325" s="664">
        <v>20000000</v>
      </c>
      <c r="H325" s="665">
        <v>0.88</v>
      </c>
    </row>
    <row r="326" spans="1:8">
      <c r="A326" s="677">
        <v>1244</v>
      </c>
      <c r="B326" s="660" t="s">
        <v>950</v>
      </c>
      <c r="C326" s="660" t="s">
        <v>951</v>
      </c>
      <c r="D326" s="661">
        <v>49.69315068493151</v>
      </c>
      <c r="E326" s="662">
        <v>44501</v>
      </c>
      <c r="F326" s="663">
        <v>62639</v>
      </c>
      <c r="G326" s="664">
        <v>15000000</v>
      </c>
      <c r="H326" s="665">
        <v>0.98</v>
      </c>
    </row>
    <row r="327" spans="1:8">
      <c r="A327" s="678">
        <v>1249</v>
      </c>
      <c r="B327" s="660" t="s">
        <v>950</v>
      </c>
      <c r="C327" s="660" t="s">
        <v>951</v>
      </c>
      <c r="D327" s="661">
        <v>49.646575342465752</v>
      </c>
      <c r="E327" s="662">
        <v>44533</v>
      </c>
      <c r="F327" s="671">
        <v>62654</v>
      </c>
      <c r="G327" s="664">
        <v>15000000</v>
      </c>
      <c r="H327" s="665">
        <v>0.65</v>
      </c>
    </row>
    <row r="328" spans="1:8">
      <c r="A328" s="678">
        <v>1245</v>
      </c>
      <c r="B328" s="660" t="s">
        <v>950</v>
      </c>
      <c r="C328" s="660" t="s">
        <v>951</v>
      </c>
      <c r="D328" s="661">
        <v>49.772602739726025</v>
      </c>
      <c r="E328" s="662">
        <v>44503</v>
      </c>
      <c r="F328" s="671">
        <v>62670</v>
      </c>
      <c r="G328" s="664">
        <v>15000000</v>
      </c>
      <c r="H328" s="665">
        <v>1.01</v>
      </c>
    </row>
    <row r="329" spans="1:8">
      <c r="A329" s="677">
        <v>1246</v>
      </c>
      <c r="B329" s="660" t="s">
        <v>950</v>
      </c>
      <c r="C329" s="660" t="s">
        <v>951</v>
      </c>
      <c r="D329" s="661">
        <v>49.841095890410962</v>
      </c>
      <c r="E329" s="662">
        <v>44509</v>
      </c>
      <c r="F329" s="663">
        <v>62701</v>
      </c>
      <c r="G329" s="664">
        <v>15000000</v>
      </c>
      <c r="H329" s="665">
        <v>1</v>
      </c>
    </row>
    <row r="330" spans="1:8">
      <c r="A330" s="677">
        <v>1252</v>
      </c>
      <c r="B330" s="660" t="s">
        <v>950</v>
      </c>
      <c r="C330" s="660" t="s">
        <v>951</v>
      </c>
      <c r="D330" s="661">
        <v>49.706849315068496</v>
      </c>
      <c r="E330" s="662">
        <v>44573</v>
      </c>
      <c r="F330" s="663">
        <v>62716</v>
      </c>
      <c r="G330" s="664">
        <v>15000000</v>
      </c>
      <c r="H330" s="665">
        <v>1.1599999999999999</v>
      </c>
    </row>
    <row r="331" spans="1:8">
      <c r="A331" s="666">
        <v>1248</v>
      </c>
      <c r="B331" s="660" t="s">
        <v>950</v>
      </c>
      <c r="C331" s="660" t="s">
        <v>951</v>
      </c>
      <c r="D331" s="661">
        <v>49.860273972602741</v>
      </c>
      <c r="E331" s="662">
        <v>44532</v>
      </c>
      <c r="F331" s="671">
        <v>62731</v>
      </c>
      <c r="G331" s="664">
        <v>15000000</v>
      </c>
      <c r="H331" s="665">
        <v>0.71</v>
      </c>
    </row>
    <row r="332" spans="1:8">
      <c r="A332" s="659">
        <v>1256</v>
      </c>
      <c r="B332" s="660" t="s">
        <v>950</v>
      </c>
      <c r="C332" s="660" t="s">
        <v>951</v>
      </c>
      <c r="D332" s="661">
        <v>49.69315068493151</v>
      </c>
      <c r="E332" s="662">
        <v>44608</v>
      </c>
      <c r="F332" s="671">
        <v>62746</v>
      </c>
      <c r="G332" s="664">
        <v>15000000</v>
      </c>
      <c r="H332" s="665">
        <v>1.41</v>
      </c>
    </row>
    <row r="333" spans="1:8">
      <c r="A333" s="678">
        <v>1254</v>
      </c>
      <c r="B333" s="660" t="s">
        <v>950</v>
      </c>
      <c r="C333" s="660" t="s">
        <v>951</v>
      </c>
      <c r="D333" s="661">
        <v>49.936986301369863</v>
      </c>
      <c r="E333" s="662">
        <v>44596</v>
      </c>
      <c r="F333" s="671">
        <v>62823</v>
      </c>
      <c r="G333" s="664">
        <v>20000000</v>
      </c>
      <c r="H333" s="665">
        <v>1.27</v>
      </c>
    </row>
    <row r="334" spans="1:8">
      <c r="A334" s="666">
        <v>1257</v>
      </c>
      <c r="B334" s="660" t="s">
        <v>950</v>
      </c>
      <c r="C334" s="660" t="s">
        <v>951</v>
      </c>
      <c r="D334" s="661">
        <v>49.901369863013699</v>
      </c>
      <c r="E334" s="662">
        <v>44624</v>
      </c>
      <c r="F334" s="663">
        <v>62838</v>
      </c>
      <c r="G334" s="664">
        <v>20000000</v>
      </c>
      <c r="H334" s="665">
        <v>1.33</v>
      </c>
    </row>
    <row r="335" spans="1:8">
      <c r="A335" s="678">
        <v>1260</v>
      </c>
      <c r="B335" s="660" t="s">
        <v>950</v>
      </c>
      <c r="C335" s="660" t="s">
        <v>951</v>
      </c>
      <c r="D335" s="661">
        <v>49.958904109589042</v>
      </c>
      <c r="E335" s="662">
        <v>44634</v>
      </c>
      <c r="F335" s="671">
        <v>62869</v>
      </c>
      <c r="G335" s="664">
        <v>25000000</v>
      </c>
      <c r="H335" s="665">
        <v>1.57</v>
      </c>
    </row>
    <row r="336" spans="1:8">
      <c r="A336" s="666">
        <v>1261</v>
      </c>
      <c r="B336" s="660" t="s">
        <v>950</v>
      </c>
      <c r="C336" s="660" t="s">
        <v>951</v>
      </c>
      <c r="D336" s="661">
        <v>49.24</v>
      </c>
      <c r="E336" s="662">
        <v>44972</v>
      </c>
      <c r="F336" s="663">
        <v>62945</v>
      </c>
      <c r="G336" s="664">
        <v>20000000</v>
      </c>
      <c r="H336" s="665">
        <v>3.72</v>
      </c>
    </row>
    <row r="337" spans="1:8">
      <c r="A337" s="666">
        <v>1272</v>
      </c>
      <c r="B337" s="660" t="s">
        <v>950</v>
      </c>
      <c r="C337" s="660" t="s">
        <v>951</v>
      </c>
      <c r="D337" s="661">
        <v>49.84</v>
      </c>
      <c r="E337" s="1195">
        <v>44965</v>
      </c>
      <c r="F337" s="679">
        <v>63158</v>
      </c>
      <c r="G337" s="664">
        <v>20000000</v>
      </c>
      <c r="H337" s="665">
        <v>3.57</v>
      </c>
    </row>
    <row r="338" spans="1:8">
      <c r="A338" s="659"/>
      <c r="B338" s="660"/>
      <c r="C338" s="660"/>
      <c r="D338" s="661"/>
      <c r="E338" s="662"/>
      <c r="F338" s="671"/>
      <c r="G338" s="664"/>
      <c r="H338" s="665"/>
    </row>
    <row r="339" spans="1:8">
      <c r="A339" s="666"/>
      <c r="B339" s="660"/>
      <c r="C339" s="660"/>
      <c r="D339" s="661"/>
      <c r="E339" s="662"/>
      <c r="F339" s="671"/>
      <c r="G339" s="664"/>
      <c r="H339" s="665"/>
    </row>
    <row r="340" spans="1:8">
      <c r="A340" s="666"/>
      <c r="B340" s="660"/>
      <c r="C340" s="660"/>
      <c r="D340" s="661"/>
      <c r="E340" s="662"/>
      <c r="F340" s="671"/>
      <c r="G340" s="664"/>
      <c r="H340" s="665"/>
    </row>
    <row r="341" spans="1:8">
      <c r="A341" s="666"/>
      <c r="B341" s="660"/>
      <c r="C341" s="660"/>
      <c r="D341" s="661"/>
      <c r="E341" s="662"/>
      <c r="F341" s="671"/>
      <c r="G341" s="664"/>
      <c r="H341" s="665"/>
    </row>
    <row r="342" spans="1:8">
      <c r="A342" s="659"/>
      <c r="B342" s="660"/>
      <c r="C342" s="660"/>
      <c r="D342" s="661"/>
      <c r="E342" s="662"/>
      <c r="F342" s="671"/>
      <c r="G342" s="664"/>
      <c r="H342" s="665"/>
    </row>
    <row r="343" spans="1:8">
      <c r="A343" s="659"/>
      <c r="B343" s="660"/>
      <c r="C343" s="660"/>
      <c r="D343" s="661"/>
      <c r="E343" s="662"/>
      <c r="F343" s="671"/>
      <c r="G343" s="664"/>
      <c r="H343" s="665"/>
    </row>
    <row r="344" spans="1:8">
      <c r="A344" s="659"/>
      <c r="B344" s="660"/>
      <c r="C344" s="660"/>
      <c r="D344" s="661"/>
      <c r="E344" s="662"/>
      <c r="F344" s="671"/>
      <c r="G344" s="664"/>
      <c r="H344" s="665"/>
    </row>
    <row r="345" spans="1:8">
      <c r="A345" s="659"/>
      <c r="B345" s="660"/>
      <c r="C345" s="660"/>
      <c r="D345" s="661"/>
      <c r="E345" s="662"/>
      <c r="F345" s="671"/>
      <c r="G345" s="664"/>
      <c r="H345" s="665"/>
    </row>
    <row r="346" spans="1:8">
      <c r="A346" s="659"/>
      <c r="B346" s="660"/>
      <c r="C346" s="660"/>
      <c r="D346" s="661"/>
      <c r="E346" s="662"/>
      <c r="F346" s="671"/>
      <c r="G346" s="664"/>
      <c r="H346" s="665"/>
    </row>
    <row r="347" spans="1:8">
      <c r="A347" s="659"/>
      <c r="B347" s="660"/>
      <c r="C347" s="660"/>
      <c r="D347" s="661"/>
      <c r="E347" s="662"/>
      <c r="F347" s="671"/>
      <c r="G347" s="664"/>
      <c r="H347" s="665"/>
    </row>
    <row r="348" spans="1:8">
      <c r="A348" s="659"/>
      <c r="B348" s="660"/>
      <c r="C348" s="660"/>
      <c r="D348" s="661"/>
      <c r="E348" s="662"/>
      <c r="F348" s="671"/>
      <c r="G348" s="680"/>
      <c r="H348" s="665"/>
    </row>
    <row r="349" spans="1:8">
      <c r="A349" s="659"/>
      <c r="B349" s="660"/>
      <c r="C349" s="660"/>
      <c r="D349" s="661"/>
      <c r="E349" s="662"/>
      <c r="F349" s="671"/>
      <c r="G349" s="680"/>
      <c r="H349" s="665"/>
    </row>
    <row r="350" spans="1:8">
      <c r="A350" s="659"/>
      <c r="B350" s="660"/>
      <c r="C350" s="660"/>
      <c r="D350" s="661"/>
      <c r="E350" s="662"/>
      <c r="F350" s="671"/>
      <c r="G350" s="680"/>
      <c r="H350" s="665"/>
    </row>
    <row r="351" spans="1:8">
      <c r="A351" s="659"/>
      <c r="B351" s="660"/>
      <c r="C351" s="660"/>
      <c r="D351" s="661"/>
      <c r="E351" s="662"/>
      <c r="F351" s="671"/>
      <c r="G351" s="680"/>
      <c r="H351" s="665"/>
    </row>
    <row r="352" spans="1:8">
      <c r="A352" s="659"/>
      <c r="B352" s="660"/>
      <c r="C352" s="660"/>
      <c r="D352" s="661"/>
      <c r="E352" s="662"/>
      <c r="F352" s="671"/>
      <c r="G352" s="680"/>
      <c r="H352" s="665"/>
    </row>
    <row r="353" spans="1:8">
      <c r="A353" s="659"/>
      <c r="B353" s="660"/>
      <c r="C353" s="660"/>
      <c r="D353" s="661"/>
      <c r="E353" s="662"/>
      <c r="F353" s="671"/>
      <c r="G353" s="680"/>
      <c r="H353" s="665"/>
    </row>
    <row r="354" spans="1:8">
      <c r="A354" s="659"/>
      <c r="B354" s="660"/>
      <c r="C354" s="660"/>
      <c r="D354" s="660"/>
      <c r="E354" s="670"/>
      <c r="F354" s="670"/>
      <c r="G354" s="681"/>
      <c r="H354" s="682"/>
    </row>
    <row r="355" spans="1:8">
      <c r="A355" s="659"/>
      <c r="B355" s="660"/>
      <c r="C355" s="660"/>
      <c r="D355" s="660"/>
      <c r="E355" s="670"/>
      <c r="F355" s="670"/>
      <c r="G355" s="681"/>
      <c r="H355" s="682"/>
    </row>
    <row r="356" spans="1:8">
      <c r="A356" s="659"/>
      <c r="B356" s="660"/>
      <c r="C356" s="660"/>
      <c r="D356" s="660"/>
      <c r="E356" s="670"/>
      <c r="F356" s="670"/>
      <c r="G356" s="681"/>
      <c r="H356" s="682"/>
    </row>
    <row r="357" spans="1:8">
      <c r="A357" s="659"/>
      <c r="B357" s="660"/>
      <c r="C357" s="660"/>
      <c r="D357" s="660"/>
      <c r="E357" s="670"/>
      <c r="F357" s="670"/>
      <c r="G357" s="681"/>
      <c r="H357" s="682"/>
    </row>
    <row r="358" spans="1:8">
      <c r="A358" s="659"/>
      <c r="B358" s="660"/>
      <c r="C358" s="660"/>
      <c r="D358" s="660"/>
      <c r="E358" s="670"/>
      <c r="F358" s="670"/>
      <c r="G358" s="681"/>
      <c r="H358" s="682"/>
    </row>
    <row r="359" spans="1:8">
      <c r="A359" s="659"/>
      <c r="B359" s="660"/>
      <c r="C359" s="660"/>
      <c r="D359" s="660"/>
      <c r="E359" s="670"/>
      <c r="F359" s="670"/>
      <c r="G359" s="681"/>
      <c r="H359" s="682"/>
    </row>
    <row r="360" spans="1:8">
      <c r="A360" s="659"/>
      <c r="B360" s="660"/>
      <c r="C360" s="660"/>
      <c r="D360" s="660"/>
      <c r="E360" s="670"/>
      <c r="F360" s="670"/>
      <c r="G360" s="681"/>
      <c r="H360" s="682"/>
    </row>
    <row r="361" spans="1:8">
      <c r="A361" s="659"/>
      <c r="B361" s="660"/>
      <c r="C361" s="660"/>
      <c r="D361" s="660"/>
      <c r="E361" s="670"/>
      <c r="F361" s="670"/>
      <c r="G361" s="681"/>
      <c r="H361" s="682"/>
    </row>
    <row r="362" spans="1:8">
      <c r="A362" s="659"/>
      <c r="B362" s="660"/>
      <c r="C362" s="660"/>
      <c r="D362" s="660"/>
      <c r="E362" s="670"/>
      <c r="F362" s="670"/>
      <c r="G362" s="681"/>
      <c r="H362" s="682"/>
    </row>
    <row r="363" spans="1:8">
      <c r="A363" s="659"/>
      <c r="B363" s="660"/>
      <c r="C363" s="660"/>
      <c r="D363" s="660"/>
      <c r="E363" s="670"/>
      <c r="F363" s="670"/>
      <c r="G363" s="681"/>
      <c r="H363" s="682"/>
    </row>
    <row r="364" spans="1:8">
      <c r="A364" s="659"/>
      <c r="B364" s="660"/>
      <c r="C364" s="660"/>
      <c r="D364" s="660"/>
      <c r="E364" s="670"/>
      <c r="F364" s="670"/>
      <c r="G364" s="681"/>
      <c r="H364" s="682"/>
    </row>
    <row r="365" spans="1:8">
      <c r="A365" s="659"/>
      <c r="B365" s="660"/>
      <c r="C365" s="660"/>
      <c r="D365" s="660"/>
      <c r="E365" s="670"/>
      <c r="F365" s="670"/>
      <c r="G365" s="681"/>
      <c r="H365" s="682"/>
    </row>
    <row r="366" spans="1:8">
      <c r="A366" s="659"/>
      <c r="B366" s="660"/>
      <c r="C366" s="660"/>
      <c r="D366" s="660"/>
      <c r="E366" s="670"/>
      <c r="F366" s="670"/>
      <c r="G366" s="681"/>
      <c r="H366" s="682"/>
    </row>
    <row r="367" spans="1:8">
      <c r="A367" s="659"/>
      <c r="B367" s="660"/>
      <c r="C367" s="660"/>
      <c r="D367" s="660"/>
      <c r="E367" s="670"/>
      <c r="F367" s="670"/>
      <c r="G367" s="681"/>
      <c r="H367" s="682"/>
    </row>
    <row r="368" spans="1:8">
      <c r="A368" s="659"/>
      <c r="B368" s="660"/>
      <c r="C368" s="660"/>
      <c r="D368" s="660"/>
      <c r="E368" s="670"/>
      <c r="F368" s="670"/>
      <c r="G368" s="681"/>
      <c r="H368" s="682"/>
    </row>
    <row r="369" spans="1:8">
      <c r="A369" s="659"/>
      <c r="B369" s="660"/>
      <c r="C369" s="660"/>
      <c r="D369" s="660"/>
      <c r="E369" s="670"/>
      <c r="F369" s="670"/>
      <c r="G369" s="681"/>
      <c r="H369" s="682"/>
    </row>
    <row r="370" spans="1:8">
      <c r="A370" s="659"/>
      <c r="B370" s="660"/>
      <c r="C370" s="660"/>
      <c r="D370" s="660"/>
      <c r="E370" s="670"/>
      <c r="F370" s="670"/>
      <c r="G370" s="681"/>
      <c r="H370" s="682"/>
    </row>
    <row r="371" spans="1:8">
      <c r="A371" s="659"/>
      <c r="B371" s="660"/>
      <c r="C371" s="660"/>
      <c r="D371" s="660"/>
      <c r="E371" s="670"/>
      <c r="F371" s="670"/>
      <c r="G371" s="681"/>
      <c r="H371" s="682"/>
    </row>
    <row r="372" spans="1:8">
      <c r="A372" s="659"/>
      <c r="B372" s="660"/>
      <c r="C372" s="660"/>
      <c r="D372" s="660"/>
      <c r="E372" s="670"/>
      <c r="F372" s="670"/>
      <c r="G372" s="681"/>
      <c r="H372" s="682"/>
    </row>
    <row r="373" spans="1:8">
      <c r="A373" s="659"/>
      <c r="B373" s="660"/>
      <c r="C373" s="660"/>
      <c r="D373" s="660"/>
      <c r="E373" s="670"/>
      <c r="F373" s="670"/>
      <c r="G373" s="681"/>
      <c r="H373" s="682"/>
    </row>
    <row r="374" spans="1:8">
      <c r="A374" s="659"/>
      <c r="B374" s="660"/>
      <c r="C374" s="660"/>
      <c r="D374" s="660"/>
      <c r="E374" s="670"/>
      <c r="F374" s="670"/>
      <c r="G374" s="681"/>
      <c r="H374" s="682"/>
    </row>
    <row r="375" spans="1:8">
      <c r="A375" s="659"/>
      <c r="B375" s="660"/>
      <c r="C375" s="660"/>
      <c r="D375" s="660"/>
      <c r="E375" s="670"/>
      <c r="F375" s="670"/>
      <c r="G375" s="681"/>
      <c r="H375" s="682"/>
    </row>
    <row r="376" spans="1:8">
      <c r="A376" s="659"/>
      <c r="B376" s="660"/>
      <c r="C376" s="660"/>
      <c r="D376" s="660"/>
      <c r="E376" s="670"/>
      <c r="F376" s="670"/>
      <c r="G376" s="681"/>
      <c r="H376" s="682"/>
    </row>
    <row r="377" spans="1:8">
      <c r="A377" s="659"/>
      <c r="B377" s="660"/>
      <c r="C377" s="660"/>
      <c r="D377" s="660"/>
      <c r="E377" s="670"/>
      <c r="F377" s="670"/>
      <c r="G377" s="681"/>
      <c r="H377" s="682"/>
    </row>
    <row r="378" spans="1:8">
      <c r="A378" s="659"/>
      <c r="B378" s="660"/>
      <c r="C378" s="660"/>
      <c r="D378" s="660"/>
      <c r="E378" s="670"/>
      <c r="F378" s="670"/>
      <c r="G378" s="681"/>
      <c r="H378" s="682"/>
    </row>
    <row r="379" spans="1:8">
      <c r="A379" s="659"/>
      <c r="B379" s="660"/>
      <c r="C379" s="660"/>
      <c r="D379" s="660"/>
      <c r="E379" s="670"/>
      <c r="F379" s="670"/>
      <c r="G379" s="681"/>
      <c r="H379" s="682"/>
    </row>
    <row r="380" spans="1:8">
      <c r="A380" s="659"/>
      <c r="B380" s="660"/>
      <c r="C380" s="660"/>
      <c r="D380" s="660"/>
      <c r="E380" s="670"/>
      <c r="F380" s="670"/>
      <c r="G380" s="681"/>
      <c r="H380" s="682"/>
    </row>
    <row r="381" spans="1:8">
      <c r="A381" s="659"/>
      <c r="B381" s="660"/>
      <c r="C381" s="660"/>
      <c r="D381" s="660"/>
      <c r="E381" s="670"/>
      <c r="F381" s="670"/>
      <c r="G381" s="681"/>
      <c r="H381" s="682"/>
    </row>
    <row r="382" spans="1:8">
      <c r="A382" s="659"/>
      <c r="B382" s="660"/>
      <c r="C382" s="660"/>
      <c r="D382" s="660"/>
      <c r="E382" s="670"/>
      <c r="F382" s="670"/>
      <c r="G382" s="681"/>
      <c r="H382" s="682"/>
    </row>
    <row r="383" spans="1:8">
      <c r="A383" s="659"/>
      <c r="B383" s="660"/>
      <c r="C383" s="660"/>
      <c r="D383" s="660"/>
      <c r="E383" s="670"/>
      <c r="F383" s="670"/>
      <c r="G383" s="681"/>
      <c r="H383" s="682"/>
    </row>
    <row r="384" spans="1:8">
      <c r="A384" s="659"/>
      <c r="B384" s="660"/>
      <c r="C384" s="660"/>
      <c r="D384" s="660"/>
      <c r="E384" s="670"/>
      <c r="F384" s="670"/>
      <c r="G384" s="681"/>
      <c r="H384" s="682"/>
    </row>
    <row r="385" spans="1:8">
      <c r="A385" s="659"/>
      <c r="B385" s="660"/>
      <c r="C385" s="660"/>
      <c r="D385" s="660"/>
      <c r="E385" s="670"/>
      <c r="F385" s="670"/>
      <c r="G385" s="681"/>
      <c r="H385" s="682"/>
    </row>
    <row r="386" spans="1:8">
      <c r="A386" s="659"/>
      <c r="B386" s="660"/>
      <c r="C386" s="660"/>
      <c r="D386" s="660"/>
      <c r="E386" s="670"/>
      <c r="F386" s="670"/>
      <c r="G386" s="681"/>
      <c r="H386" s="682"/>
    </row>
    <row r="387" spans="1:8">
      <c r="A387" s="659"/>
      <c r="B387" s="660"/>
      <c r="C387" s="660"/>
      <c r="D387" s="660"/>
      <c r="E387" s="670"/>
      <c r="F387" s="670"/>
      <c r="G387" s="681"/>
      <c r="H387" s="682"/>
    </row>
    <row r="388" spans="1:8">
      <c r="A388" s="659"/>
      <c r="B388" s="660"/>
      <c r="C388" s="660"/>
      <c r="D388" s="660"/>
      <c r="E388" s="670"/>
      <c r="F388" s="670"/>
      <c r="G388" s="681"/>
      <c r="H388" s="682"/>
    </row>
    <row r="389" spans="1:8">
      <c r="A389" s="659"/>
      <c r="B389" s="660"/>
      <c r="C389" s="660"/>
      <c r="D389" s="660"/>
      <c r="E389" s="670"/>
      <c r="F389" s="670"/>
      <c r="G389" s="681"/>
      <c r="H389" s="682"/>
    </row>
    <row r="390" spans="1:8">
      <c r="A390" s="659"/>
      <c r="B390" s="660"/>
      <c r="C390" s="660"/>
      <c r="D390" s="660"/>
      <c r="E390" s="670"/>
      <c r="F390" s="670"/>
      <c r="G390" s="681"/>
      <c r="H390" s="682"/>
    </row>
    <row r="391" spans="1:8">
      <c r="A391" s="659"/>
      <c r="B391" s="660"/>
      <c r="C391" s="660"/>
      <c r="D391" s="660"/>
      <c r="E391" s="670"/>
      <c r="F391" s="670"/>
      <c r="G391" s="681"/>
      <c r="H391" s="682"/>
    </row>
    <row r="392" spans="1:8">
      <c r="A392" s="659"/>
      <c r="B392" s="660"/>
      <c r="C392" s="660"/>
      <c r="D392" s="660"/>
      <c r="E392" s="670"/>
      <c r="F392" s="670"/>
      <c r="G392" s="681"/>
      <c r="H392" s="682"/>
    </row>
    <row r="393" spans="1:8">
      <c r="A393" s="659"/>
      <c r="B393" s="660"/>
      <c r="C393" s="660"/>
      <c r="D393" s="660"/>
      <c r="E393" s="670"/>
      <c r="F393" s="670"/>
      <c r="G393" s="681"/>
      <c r="H393" s="682"/>
    </row>
    <row r="394" spans="1:8">
      <c r="A394" s="659"/>
      <c r="B394" s="660"/>
      <c r="C394" s="660"/>
      <c r="D394" s="660"/>
      <c r="E394" s="670"/>
      <c r="F394" s="670"/>
      <c r="G394" s="681"/>
      <c r="H394" s="682"/>
    </row>
    <row r="395" spans="1:8">
      <c r="A395" s="659"/>
      <c r="B395" s="660"/>
      <c r="C395" s="660"/>
      <c r="D395" s="660"/>
      <c r="E395" s="670"/>
      <c r="F395" s="670"/>
      <c r="G395" s="681"/>
      <c r="H395" s="682"/>
    </row>
    <row r="396" spans="1:8">
      <c r="A396" s="659"/>
      <c r="B396" s="660"/>
      <c r="C396" s="660"/>
      <c r="D396" s="660"/>
      <c r="E396" s="670"/>
      <c r="F396" s="670"/>
      <c r="G396" s="681"/>
      <c r="H396" s="682"/>
    </row>
    <row r="397" spans="1:8">
      <c r="A397" s="659"/>
      <c r="B397" s="660"/>
      <c r="C397" s="660"/>
      <c r="D397" s="660"/>
      <c r="E397" s="670"/>
      <c r="F397" s="670"/>
      <c r="G397" s="681"/>
      <c r="H397" s="682"/>
    </row>
    <row r="398" spans="1:8">
      <c r="A398" s="659"/>
      <c r="B398" s="660"/>
      <c r="C398" s="660"/>
      <c r="D398" s="660"/>
      <c r="E398" s="670"/>
      <c r="F398" s="670"/>
      <c r="G398" s="681"/>
      <c r="H398" s="682"/>
    </row>
    <row r="399" spans="1:8">
      <c r="A399" s="659"/>
      <c r="B399" s="660"/>
      <c r="C399" s="660"/>
      <c r="D399" s="660"/>
      <c r="E399" s="670"/>
      <c r="F399" s="670"/>
      <c r="G399" s="681"/>
      <c r="H399" s="682"/>
    </row>
    <row r="400" spans="1:8">
      <c r="A400" s="659"/>
      <c r="B400" s="660"/>
      <c r="C400" s="660"/>
      <c r="D400" s="660"/>
      <c r="E400" s="670"/>
      <c r="F400" s="670"/>
      <c r="G400" s="681"/>
      <c r="H400" s="682"/>
    </row>
    <row r="401" spans="1:8">
      <c r="A401" s="659"/>
      <c r="B401" s="660"/>
      <c r="C401" s="660"/>
      <c r="D401" s="660"/>
      <c r="E401" s="670"/>
      <c r="F401" s="670"/>
      <c r="G401" s="681"/>
      <c r="H401" s="682"/>
    </row>
    <row r="402" spans="1:8">
      <c r="A402" s="659"/>
      <c r="B402" s="660"/>
      <c r="C402" s="660"/>
      <c r="D402" s="660"/>
      <c r="E402" s="670"/>
      <c r="F402" s="670"/>
      <c r="G402" s="681"/>
      <c r="H402" s="682"/>
    </row>
    <row r="403" spans="1:8">
      <c r="A403" s="659"/>
      <c r="B403" s="660"/>
      <c r="C403" s="660"/>
      <c r="D403" s="660"/>
      <c r="E403" s="670"/>
      <c r="F403" s="670"/>
      <c r="G403" s="681"/>
      <c r="H403" s="682"/>
    </row>
    <row r="404" spans="1:8">
      <c r="A404" s="659"/>
      <c r="B404" s="660"/>
      <c r="C404" s="660"/>
      <c r="D404" s="660"/>
      <c r="E404" s="670"/>
      <c r="F404" s="670"/>
      <c r="G404" s="681"/>
      <c r="H404" s="682"/>
    </row>
    <row r="405" spans="1:8">
      <c r="A405" s="659"/>
      <c r="B405" s="660"/>
      <c r="C405" s="660"/>
      <c r="D405" s="660"/>
      <c r="E405" s="670"/>
      <c r="F405" s="670"/>
      <c r="G405" s="681"/>
      <c r="H405" s="682"/>
    </row>
    <row r="406" spans="1:8">
      <c r="A406" s="659"/>
      <c r="B406" s="660"/>
      <c r="C406" s="660"/>
      <c r="D406" s="660"/>
      <c r="E406" s="670"/>
      <c r="F406" s="670"/>
      <c r="G406" s="681"/>
      <c r="H406" s="682"/>
    </row>
    <row r="407" spans="1:8">
      <c r="A407" s="659"/>
      <c r="B407" s="660"/>
      <c r="C407" s="660"/>
      <c r="D407" s="660"/>
      <c r="E407" s="670"/>
      <c r="F407" s="670"/>
      <c r="G407" s="681"/>
      <c r="H407" s="682"/>
    </row>
    <row r="408" spans="1:8">
      <c r="A408" s="659"/>
      <c r="B408" s="660"/>
      <c r="C408" s="660"/>
      <c r="D408" s="660"/>
      <c r="E408" s="670"/>
      <c r="F408" s="670"/>
      <c r="G408" s="681"/>
      <c r="H408" s="682"/>
    </row>
    <row r="409" spans="1:8">
      <c r="A409" s="659"/>
      <c r="B409" s="660"/>
      <c r="C409" s="660"/>
      <c r="D409" s="660"/>
      <c r="E409" s="670"/>
      <c r="F409" s="670"/>
      <c r="G409" s="681"/>
      <c r="H409" s="682"/>
    </row>
    <row r="410" spans="1:8">
      <c r="A410" s="659"/>
      <c r="B410" s="660"/>
      <c r="C410" s="660"/>
      <c r="D410" s="660"/>
      <c r="E410" s="670"/>
      <c r="F410" s="670"/>
      <c r="G410" s="681"/>
      <c r="H410" s="682"/>
    </row>
    <row r="411" spans="1:8">
      <c r="A411" s="659"/>
      <c r="B411" s="660"/>
      <c r="C411" s="660"/>
      <c r="D411" s="660"/>
      <c r="E411" s="670"/>
      <c r="F411" s="670"/>
      <c r="G411" s="681"/>
      <c r="H411" s="682"/>
    </row>
    <row r="412" spans="1:8">
      <c r="A412" s="659"/>
      <c r="B412" s="660"/>
      <c r="C412" s="660"/>
      <c r="D412" s="660"/>
      <c r="E412" s="670"/>
      <c r="F412" s="670"/>
      <c r="G412" s="681"/>
      <c r="H412" s="682"/>
    </row>
    <row r="413" spans="1:8">
      <c r="A413" s="659"/>
      <c r="B413" s="660"/>
      <c r="C413" s="660"/>
      <c r="D413" s="660"/>
      <c r="E413" s="670"/>
      <c r="F413" s="670"/>
      <c r="G413" s="681"/>
      <c r="H413" s="682"/>
    </row>
    <row r="414" spans="1:8">
      <c r="A414" s="659"/>
      <c r="B414" s="660"/>
      <c r="C414" s="660"/>
      <c r="D414" s="660"/>
      <c r="E414" s="670"/>
      <c r="F414" s="670"/>
      <c r="G414" s="681"/>
      <c r="H414" s="682"/>
    </row>
    <row r="415" spans="1:8">
      <c r="A415" s="659"/>
      <c r="B415" s="660"/>
      <c r="C415" s="660"/>
      <c r="D415" s="660"/>
      <c r="E415" s="670"/>
      <c r="F415" s="670"/>
      <c r="G415" s="681"/>
      <c r="H415" s="682"/>
    </row>
    <row r="416" spans="1:8">
      <c r="A416" s="659"/>
      <c r="B416" s="660"/>
      <c r="C416" s="660"/>
      <c r="D416" s="660"/>
      <c r="E416" s="670"/>
      <c r="F416" s="670"/>
      <c r="G416" s="681"/>
      <c r="H416" s="682"/>
    </row>
    <row r="417" spans="1:8">
      <c r="A417" s="659"/>
      <c r="B417" s="660"/>
      <c r="C417" s="660"/>
      <c r="D417" s="660"/>
      <c r="E417" s="670"/>
      <c r="F417" s="670"/>
      <c r="G417" s="681"/>
      <c r="H417" s="682"/>
    </row>
    <row r="418" spans="1:8">
      <c r="A418" s="659"/>
      <c r="B418" s="660"/>
      <c r="C418" s="660"/>
      <c r="D418" s="660"/>
      <c r="E418" s="670"/>
      <c r="F418" s="670"/>
      <c r="G418" s="681"/>
      <c r="H418" s="682"/>
    </row>
    <row r="419" spans="1:8">
      <c r="A419" s="659"/>
      <c r="B419" s="660"/>
      <c r="C419" s="660"/>
      <c r="D419" s="660"/>
      <c r="E419" s="670"/>
      <c r="F419" s="670"/>
      <c r="G419" s="681"/>
      <c r="H419" s="682"/>
    </row>
    <row r="420" spans="1:8">
      <c r="A420" s="659"/>
      <c r="B420" s="660"/>
      <c r="C420" s="660"/>
      <c r="D420" s="660"/>
      <c r="E420" s="670"/>
      <c r="F420" s="670"/>
      <c r="G420" s="681"/>
      <c r="H420" s="682"/>
    </row>
    <row r="421" spans="1:8">
      <c r="A421" s="659"/>
      <c r="B421" s="660"/>
      <c r="C421" s="660"/>
      <c r="D421" s="660"/>
      <c r="E421" s="670"/>
      <c r="F421" s="670"/>
      <c r="G421" s="681"/>
      <c r="H421" s="682"/>
    </row>
    <row r="422" spans="1:8">
      <c r="A422" s="659"/>
      <c r="B422" s="660"/>
      <c r="C422" s="660"/>
      <c r="D422" s="660"/>
      <c r="E422" s="670"/>
      <c r="F422" s="670"/>
      <c r="G422" s="681"/>
      <c r="H422" s="682"/>
    </row>
    <row r="423" spans="1:8">
      <c r="A423" s="659"/>
      <c r="B423" s="660"/>
      <c r="C423" s="660"/>
      <c r="D423" s="660"/>
      <c r="E423" s="670"/>
      <c r="F423" s="670"/>
      <c r="G423" s="681"/>
      <c r="H423" s="682"/>
    </row>
    <row r="424" spans="1:8">
      <c r="A424" s="659"/>
      <c r="B424" s="660"/>
      <c r="C424" s="660"/>
      <c r="D424" s="660"/>
      <c r="E424" s="670"/>
      <c r="F424" s="670"/>
      <c r="G424" s="681"/>
      <c r="H424" s="682"/>
    </row>
    <row r="425" spans="1:8">
      <c r="A425" s="659"/>
      <c r="B425" s="660"/>
      <c r="C425" s="660"/>
      <c r="D425" s="660"/>
      <c r="E425" s="670"/>
      <c r="F425" s="670"/>
      <c r="G425" s="681"/>
      <c r="H425" s="682"/>
    </row>
    <row r="426" spans="1:8">
      <c r="A426" s="659"/>
      <c r="B426" s="660"/>
      <c r="C426" s="660"/>
      <c r="D426" s="660"/>
      <c r="E426" s="670"/>
      <c r="F426" s="670"/>
      <c r="G426" s="681"/>
      <c r="H426" s="682"/>
    </row>
    <row r="427" spans="1:8">
      <c r="A427" s="659"/>
      <c r="B427" s="660"/>
      <c r="C427" s="660"/>
      <c r="D427" s="660"/>
      <c r="E427" s="670"/>
      <c r="F427" s="670"/>
      <c r="G427" s="681"/>
      <c r="H427" s="682"/>
    </row>
    <row r="428" spans="1:8">
      <c r="A428" s="659"/>
      <c r="B428" s="660"/>
      <c r="C428" s="660"/>
      <c r="D428" s="660"/>
      <c r="E428" s="670"/>
      <c r="F428" s="670"/>
      <c r="G428" s="681"/>
      <c r="H428" s="682"/>
    </row>
    <row r="429" spans="1:8">
      <c r="A429" s="659"/>
      <c r="B429" s="660"/>
      <c r="C429" s="660"/>
      <c r="D429" s="660"/>
      <c r="E429" s="670"/>
      <c r="F429" s="670"/>
      <c r="G429" s="681"/>
      <c r="H429" s="682"/>
    </row>
    <row r="430" spans="1:8">
      <c r="A430" s="659"/>
      <c r="B430" s="660"/>
      <c r="C430" s="660"/>
      <c r="D430" s="660"/>
      <c r="E430" s="670"/>
      <c r="F430" s="670"/>
      <c r="G430" s="681"/>
      <c r="H430" s="682"/>
    </row>
    <row r="431" spans="1:8">
      <c r="A431" s="659"/>
      <c r="B431" s="660"/>
      <c r="C431" s="660"/>
      <c r="D431" s="660"/>
      <c r="E431" s="670"/>
      <c r="F431" s="670"/>
      <c r="G431" s="681"/>
      <c r="H431" s="682"/>
    </row>
    <row r="432" spans="1:8">
      <c r="A432" s="659"/>
      <c r="B432" s="660"/>
      <c r="C432" s="660"/>
      <c r="D432" s="660"/>
      <c r="E432" s="670"/>
      <c r="F432" s="670"/>
      <c r="G432" s="681"/>
      <c r="H432" s="682"/>
    </row>
    <row r="433" spans="1:8">
      <c r="A433" s="659"/>
      <c r="B433" s="660"/>
      <c r="C433" s="660"/>
      <c r="D433" s="660"/>
      <c r="E433" s="670"/>
      <c r="F433" s="670"/>
      <c r="G433" s="681"/>
      <c r="H433" s="682"/>
    </row>
    <row r="434" spans="1:8">
      <c r="A434" s="659"/>
      <c r="B434" s="660"/>
      <c r="C434" s="660"/>
      <c r="D434" s="660"/>
      <c r="E434" s="670"/>
      <c r="F434" s="670"/>
      <c r="G434" s="681"/>
      <c r="H434" s="682"/>
    </row>
    <row r="435" spans="1:8">
      <c r="A435" s="659"/>
      <c r="B435" s="660"/>
      <c r="C435" s="660"/>
      <c r="D435" s="660"/>
      <c r="E435" s="670"/>
      <c r="F435" s="670"/>
      <c r="G435" s="681"/>
      <c r="H435" s="682"/>
    </row>
    <row r="436" spans="1:8">
      <c r="A436" s="659"/>
      <c r="B436" s="660"/>
      <c r="C436" s="660"/>
      <c r="D436" s="660"/>
      <c r="E436" s="670"/>
      <c r="F436" s="670"/>
      <c r="G436" s="681"/>
      <c r="H436" s="682"/>
    </row>
    <row r="437" spans="1:8">
      <c r="A437" s="659"/>
      <c r="B437" s="660"/>
      <c r="C437" s="660"/>
      <c r="D437" s="660"/>
      <c r="E437" s="670"/>
      <c r="F437" s="670"/>
      <c r="G437" s="681"/>
      <c r="H437" s="682"/>
    </row>
    <row r="438" spans="1:8">
      <c r="A438" s="659"/>
      <c r="B438" s="660"/>
      <c r="C438" s="660"/>
      <c r="D438" s="660"/>
      <c r="E438" s="670"/>
      <c r="F438" s="670"/>
      <c r="G438" s="681"/>
      <c r="H438" s="682"/>
    </row>
    <row r="439" spans="1:8">
      <c r="A439" s="659"/>
      <c r="B439" s="660"/>
      <c r="C439" s="660"/>
      <c r="D439" s="660"/>
      <c r="E439" s="670"/>
      <c r="F439" s="670"/>
      <c r="G439" s="681"/>
      <c r="H439" s="682"/>
    </row>
    <row r="440" spans="1:8">
      <c r="A440" s="659"/>
      <c r="B440" s="660"/>
      <c r="C440" s="660"/>
      <c r="D440" s="660"/>
      <c r="E440" s="670"/>
      <c r="F440" s="670"/>
      <c r="G440" s="681"/>
      <c r="H440" s="682"/>
    </row>
    <row r="441" spans="1:8">
      <c r="A441" s="659"/>
      <c r="B441" s="660"/>
      <c r="C441" s="660"/>
      <c r="D441" s="660"/>
      <c r="E441" s="670"/>
      <c r="F441" s="670"/>
      <c r="G441" s="681"/>
      <c r="H441" s="682"/>
    </row>
    <row r="442" spans="1:8">
      <c r="A442" s="659"/>
      <c r="B442" s="660"/>
      <c r="C442" s="660"/>
      <c r="D442" s="660"/>
      <c r="E442" s="670"/>
      <c r="F442" s="670"/>
      <c r="G442" s="681"/>
      <c r="H442" s="682"/>
    </row>
    <row r="443" spans="1:8">
      <c r="A443" s="659"/>
      <c r="B443" s="660"/>
      <c r="C443" s="660"/>
      <c r="D443" s="660"/>
      <c r="E443" s="670"/>
      <c r="F443" s="670"/>
      <c r="G443" s="681"/>
      <c r="H443" s="682"/>
    </row>
    <row r="444" spans="1:8">
      <c r="A444" s="659"/>
      <c r="B444" s="660"/>
      <c r="C444" s="660"/>
      <c r="D444" s="660"/>
      <c r="E444" s="670"/>
      <c r="F444" s="670"/>
      <c r="G444" s="681"/>
      <c r="H444" s="682"/>
    </row>
    <row r="445" spans="1:8">
      <c r="A445" s="659"/>
      <c r="B445" s="660"/>
      <c r="C445" s="660"/>
      <c r="D445" s="660"/>
      <c r="E445" s="670"/>
      <c r="F445" s="670"/>
      <c r="G445" s="681"/>
      <c r="H445" s="682"/>
    </row>
    <row r="446" spans="1:8">
      <c r="A446" s="659"/>
      <c r="B446" s="660"/>
      <c r="C446" s="660"/>
      <c r="D446" s="660"/>
      <c r="E446" s="670"/>
      <c r="F446" s="670"/>
      <c r="G446" s="681"/>
      <c r="H446" s="682"/>
    </row>
    <row r="447" spans="1:8">
      <c r="A447" s="659"/>
      <c r="B447" s="660"/>
      <c r="C447" s="660"/>
      <c r="D447" s="660"/>
      <c r="E447" s="670"/>
      <c r="F447" s="670"/>
      <c r="G447" s="681"/>
      <c r="H447" s="682"/>
    </row>
    <row r="448" spans="1:8">
      <c r="A448" s="659"/>
      <c r="B448" s="660"/>
      <c r="C448" s="660"/>
      <c r="D448" s="660"/>
      <c r="E448" s="670"/>
      <c r="F448" s="670"/>
      <c r="G448" s="681"/>
      <c r="H448" s="682"/>
    </row>
    <row r="449" spans="1:8">
      <c r="A449" s="659"/>
      <c r="B449" s="660"/>
      <c r="C449" s="660"/>
      <c r="D449" s="660"/>
      <c r="E449" s="670"/>
      <c r="F449" s="670"/>
      <c r="G449" s="681"/>
      <c r="H449" s="682"/>
    </row>
    <row r="450" spans="1:8">
      <c r="A450" s="659"/>
      <c r="B450" s="660"/>
      <c r="C450" s="660"/>
      <c r="D450" s="660"/>
      <c r="E450" s="670"/>
      <c r="F450" s="670"/>
      <c r="G450" s="681"/>
      <c r="H450" s="682"/>
    </row>
    <row r="451" spans="1:8">
      <c r="A451" s="659"/>
      <c r="B451" s="660"/>
      <c r="C451" s="660"/>
      <c r="D451" s="660"/>
      <c r="E451" s="670"/>
      <c r="F451" s="670"/>
      <c r="G451" s="681"/>
      <c r="H451" s="682"/>
    </row>
    <row r="452" spans="1:8">
      <c r="A452" s="659"/>
      <c r="B452" s="660"/>
      <c r="C452" s="660"/>
      <c r="D452" s="660"/>
      <c r="E452" s="670"/>
      <c r="F452" s="670"/>
      <c r="G452" s="681"/>
      <c r="H452" s="682"/>
    </row>
    <row r="453" spans="1:8">
      <c r="A453" s="659"/>
      <c r="B453" s="660"/>
      <c r="C453" s="660"/>
      <c r="D453" s="660"/>
      <c r="E453" s="670"/>
      <c r="F453" s="670"/>
      <c r="G453" s="681"/>
      <c r="H453" s="682"/>
    </row>
    <row r="454" spans="1:8">
      <c r="A454" s="659"/>
      <c r="B454" s="660"/>
      <c r="C454" s="660"/>
      <c r="D454" s="660"/>
      <c r="E454" s="670"/>
      <c r="F454" s="670"/>
      <c r="G454" s="681"/>
      <c r="H454" s="682"/>
    </row>
    <row r="455" spans="1:8">
      <c r="A455" s="659"/>
      <c r="B455" s="660"/>
      <c r="C455" s="660"/>
      <c r="D455" s="660"/>
      <c r="E455" s="670"/>
      <c r="F455" s="670"/>
      <c r="G455" s="681"/>
      <c r="H455" s="682"/>
    </row>
    <row r="456" spans="1:8">
      <c r="A456" s="659"/>
      <c r="B456" s="660"/>
      <c r="C456" s="660"/>
      <c r="D456" s="660"/>
      <c r="E456" s="670"/>
      <c r="F456" s="670"/>
      <c r="G456" s="681"/>
      <c r="H456" s="682"/>
    </row>
    <row r="457" spans="1:8">
      <c r="A457" s="659"/>
      <c r="B457" s="660"/>
      <c r="C457" s="660"/>
      <c r="D457" s="660"/>
      <c r="E457" s="670"/>
      <c r="F457" s="670"/>
      <c r="G457" s="681"/>
      <c r="H457" s="682"/>
    </row>
    <row r="458" spans="1:8">
      <c r="A458" s="659"/>
      <c r="B458" s="660"/>
      <c r="C458" s="660"/>
      <c r="D458" s="660"/>
      <c r="E458" s="670"/>
      <c r="F458" s="670"/>
      <c r="G458" s="681"/>
      <c r="H458" s="682"/>
    </row>
    <row r="459" spans="1:8">
      <c r="A459" s="659"/>
      <c r="B459" s="660"/>
      <c r="C459" s="660"/>
      <c r="D459" s="660"/>
      <c r="E459" s="670"/>
      <c r="F459" s="670"/>
      <c r="G459" s="681"/>
      <c r="H459" s="682"/>
    </row>
    <row r="460" spans="1:8">
      <c r="A460" s="659"/>
      <c r="B460" s="660"/>
      <c r="C460" s="660"/>
      <c r="D460" s="660"/>
      <c r="E460" s="670"/>
      <c r="F460" s="670"/>
      <c r="G460" s="681"/>
      <c r="H460" s="682"/>
    </row>
    <row r="461" spans="1:8">
      <c r="A461" s="659"/>
      <c r="B461" s="660"/>
      <c r="C461" s="660"/>
      <c r="D461" s="660"/>
      <c r="E461" s="670"/>
      <c r="F461" s="670"/>
      <c r="G461" s="681"/>
      <c r="H461" s="682"/>
    </row>
    <row r="462" spans="1:8">
      <c r="A462" s="659"/>
      <c r="B462" s="660"/>
      <c r="C462" s="660"/>
      <c r="D462" s="660"/>
      <c r="E462" s="670"/>
      <c r="F462" s="670"/>
      <c r="G462" s="681"/>
      <c r="H462" s="682"/>
    </row>
    <row r="463" spans="1:8">
      <c r="A463" s="659"/>
      <c r="B463" s="660"/>
      <c r="C463" s="660"/>
      <c r="D463" s="660"/>
      <c r="E463" s="670"/>
      <c r="F463" s="670"/>
      <c r="G463" s="681"/>
      <c r="H463" s="682"/>
    </row>
    <row r="464" spans="1:8">
      <c r="A464" s="659"/>
      <c r="B464" s="660"/>
      <c r="C464" s="660"/>
      <c r="D464" s="660"/>
      <c r="E464" s="670"/>
      <c r="F464" s="670"/>
      <c r="G464" s="681"/>
      <c r="H464" s="682"/>
    </row>
    <row r="465" spans="1:8">
      <c r="A465" s="659"/>
      <c r="B465" s="660"/>
      <c r="C465" s="660"/>
      <c r="D465" s="660"/>
      <c r="E465" s="670"/>
      <c r="F465" s="670"/>
      <c r="G465" s="681"/>
      <c r="H465" s="682"/>
    </row>
    <row r="466" spans="1:8">
      <c r="A466" s="659"/>
      <c r="B466" s="660"/>
      <c r="C466" s="660"/>
      <c r="D466" s="660"/>
      <c r="E466" s="670"/>
      <c r="F466" s="670"/>
      <c r="G466" s="681"/>
      <c r="H466" s="682"/>
    </row>
    <row r="467" spans="1:8">
      <c r="A467" s="659"/>
      <c r="B467" s="660"/>
      <c r="C467" s="660"/>
      <c r="D467" s="660"/>
      <c r="E467" s="670"/>
      <c r="F467" s="670"/>
      <c r="G467" s="681"/>
      <c r="H467" s="682"/>
    </row>
    <row r="468" spans="1:8">
      <c r="A468" s="659"/>
      <c r="B468" s="660"/>
      <c r="C468" s="660"/>
      <c r="D468" s="660"/>
      <c r="E468" s="670"/>
      <c r="F468" s="670"/>
      <c r="G468" s="681"/>
      <c r="H468" s="682"/>
    </row>
    <row r="469" spans="1:8">
      <c r="A469" s="659"/>
      <c r="B469" s="660"/>
      <c r="C469" s="660"/>
      <c r="D469" s="660"/>
      <c r="E469" s="670"/>
      <c r="F469" s="670"/>
      <c r="G469" s="681"/>
      <c r="H469" s="682"/>
    </row>
    <row r="470" spans="1:8">
      <c r="A470" s="659"/>
      <c r="B470" s="660"/>
      <c r="C470" s="660"/>
      <c r="D470" s="660"/>
      <c r="E470" s="670"/>
      <c r="F470" s="670"/>
      <c r="G470" s="681"/>
      <c r="H470" s="682"/>
    </row>
    <row r="471" spans="1:8">
      <c r="A471" s="659"/>
      <c r="B471" s="660"/>
      <c r="C471" s="660"/>
      <c r="D471" s="660"/>
      <c r="E471" s="670"/>
      <c r="F471" s="670"/>
      <c r="G471" s="681"/>
      <c r="H471" s="682"/>
    </row>
    <row r="472" spans="1:8">
      <c r="A472" s="659"/>
      <c r="B472" s="660"/>
      <c r="C472" s="660"/>
      <c r="D472" s="660"/>
      <c r="E472" s="670"/>
      <c r="F472" s="670"/>
      <c r="G472" s="681"/>
      <c r="H472" s="682"/>
    </row>
    <row r="473" spans="1:8">
      <c r="A473" s="659"/>
      <c r="B473" s="660"/>
      <c r="C473" s="660"/>
      <c r="D473" s="660"/>
      <c r="E473" s="670"/>
      <c r="F473" s="670"/>
      <c r="G473" s="681"/>
      <c r="H473" s="682"/>
    </row>
    <row r="474" spans="1:8">
      <c r="A474" s="659"/>
      <c r="B474" s="660"/>
      <c r="C474" s="660"/>
      <c r="D474" s="660"/>
      <c r="E474" s="670"/>
      <c r="F474" s="670"/>
      <c r="G474" s="681"/>
      <c r="H474" s="682"/>
    </row>
    <row r="475" spans="1:8">
      <c r="A475" s="659"/>
      <c r="B475" s="660"/>
      <c r="C475" s="660"/>
      <c r="D475" s="660"/>
      <c r="E475" s="670"/>
      <c r="F475" s="670"/>
      <c r="G475" s="681"/>
      <c r="H475" s="682"/>
    </row>
    <row r="476" spans="1:8">
      <c r="A476" s="659"/>
      <c r="B476" s="660"/>
      <c r="C476" s="660"/>
      <c r="D476" s="660"/>
      <c r="E476" s="670"/>
      <c r="F476" s="670"/>
      <c r="G476" s="681"/>
      <c r="H476" s="682"/>
    </row>
    <row r="477" spans="1:8">
      <c r="A477" s="659"/>
      <c r="B477" s="660"/>
      <c r="C477" s="660"/>
      <c r="D477" s="660"/>
      <c r="E477" s="670"/>
      <c r="F477" s="670"/>
      <c r="G477" s="681"/>
      <c r="H477" s="682"/>
    </row>
    <row r="478" spans="1:8">
      <c r="A478" s="659"/>
      <c r="B478" s="660"/>
      <c r="C478" s="660"/>
      <c r="D478" s="660"/>
      <c r="E478" s="670"/>
      <c r="F478" s="670"/>
      <c r="G478" s="681"/>
      <c r="H478" s="682"/>
    </row>
    <row r="479" spans="1:8">
      <c r="A479" s="659"/>
      <c r="B479" s="660"/>
      <c r="C479" s="660"/>
      <c r="D479" s="660"/>
      <c r="E479" s="670"/>
      <c r="F479" s="670"/>
      <c r="G479" s="681"/>
      <c r="H479" s="682"/>
    </row>
    <row r="480" spans="1:8">
      <c r="A480" s="659"/>
      <c r="B480" s="660"/>
      <c r="C480" s="660"/>
      <c r="D480" s="660"/>
      <c r="E480" s="670"/>
      <c r="F480" s="670"/>
      <c r="G480" s="681"/>
      <c r="H480" s="682"/>
    </row>
    <row r="481" spans="1:8">
      <c r="A481" s="659"/>
      <c r="B481" s="660"/>
      <c r="C481" s="660"/>
      <c r="D481" s="660"/>
      <c r="E481" s="670"/>
      <c r="F481" s="670"/>
      <c r="G481" s="681"/>
      <c r="H481" s="682"/>
    </row>
    <row r="482" spans="1:8">
      <c r="A482" s="659"/>
      <c r="B482" s="660"/>
      <c r="C482" s="660"/>
      <c r="D482" s="660"/>
      <c r="E482" s="670"/>
      <c r="F482" s="670"/>
      <c r="G482" s="681"/>
      <c r="H482" s="682"/>
    </row>
    <row r="483" spans="1:8">
      <c r="A483" s="659"/>
      <c r="B483" s="660"/>
      <c r="C483" s="660"/>
      <c r="D483" s="660"/>
      <c r="E483" s="670"/>
      <c r="F483" s="670"/>
      <c r="G483" s="681"/>
      <c r="H483" s="682"/>
    </row>
    <row r="484" spans="1:8">
      <c r="A484" s="659"/>
      <c r="B484" s="660"/>
      <c r="C484" s="660"/>
      <c r="D484" s="660"/>
      <c r="E484" s="670"/>
      <c r="F484" s="670"/>
      <c r="G484" s="681"/>
      <c r="H484" s="682"/>
    </row>
    <row r="485" spans="1:8">
      <c r="A485" s="659"/>
      <c r="B485" s="660"/>
      <c r="C485" s="660"/>
      <c r="D485" s="660"/>
      <c r="E485" s="670"/>
      <c r="F485" s="670"/>
      <c r="G485" s="681"/>
      <c r="H485" s="682"/>
    </row>
    <row r="486" spans="1:8">
      <c r="A486" s="659"/>
      <c r="B486" s="660"/>
      <c r="C486" s="660"/>
      <c r="D486" s="660"/>
      <c r="E486" s="670"/>
      <c r="F486" s="670"/>
      <c r="G486" s="681"/>
      <c r="H486" s="682"/>
    </row>
    <row r="487" spans="1:8">
      <c r="A487" s="659"/>
      <c r="B487" s="660"/>
      <c r="C487" s="660"/>
      <c r="D487" s="660"/>
      <c r="E487" s="670"/>
      <c r="F487" s="670"/>
      <c r="G487" s="681"/>
      <c r="H487" s="682"/>
    </row>
    <row r="488" spans="1:8">
      <c r="A488" s="659"/>
      <c r="B488" s="660"/>
      <c r="C488" s="660"/>
      <c r="D488" s="660"/>
      <c r="E488" s="670"/>
      <c r="F488" s="670"/>
      <c r="G488" s="681"/>
      <c r="H488" s="682"/>
    </row>
    <row r="489" spans="1:8">
      <c r="A489" s="659"/>
      <c r="B489" s="660"/>
      <c r="C489" s="660"/>
      <c r="D489" s="660"/>
      <c r="E489" s="670"/>
      <c r="F489" s="670"/>
      <c r="G489" s="681"/>
      <c r="H489" s="682"/>
    </row>
    <row r="490" spans="1:8">
      <c r="A490" s="659"/>
      <c r="B490" s="660"/>
      <c r="C490" s="660"/>
      <c r="D490" s="660"/>
      <c r="E490" s="670"/>
      <c r="F490" s="670"/>
      <c r="G490" s="681"/>
      <c r="H490" s="682"/>
    </row>
    <row r="491" spans="1:8">
      <c r="A491" s="659"/>
      <c r="B491" s="660"/>
      <c r="C491" s="660"/>
      <c r="D491" s="660"/>
      <c r="E491" s="670"/>
      <c r="F491" s="670"/>
      <c r="G491" s="681"/>
      <c r="H491" s="682"/>
    </row>
    <row r="492" spans="1:8">
      <c r="A492" s="659"/>
      <c r="B492" s="660"/>
      <c r="C492" s="660"/>
      <c r="D492" s="660"/>
      <c r="E492" s="670"/>
      <c r="F492" s="670"/>
      <c r="G492" s="681"/>
      <c r="H492" s="682"/>
    </row>
    <row r="493" spans="1:8">
      <c r="A493" s="659"/>
      <c r="B493" s="660"/>
      <c r="C493" s="660"/>
      <c r="D493" s="660"/>
      <c r="E493" s="670"/>
      <c r="F493" s="670"/>
      <c r="G493" s="681"/>
      <c r="H493" s="682"/>
    </row>
    <row r="494" spans="1:8">
      <c r="A494" s="659"/>
      <c r="B494" s="660"/>
      <c r="C494" s="660"/>
      <c r="D494" s="660"/>
      <c r="E494" s="670"/>
      <c r="F494" s="670"/>
      <c r="G494" s="681"/>
      <c r="H494" s="682"/>
    </row>
    <row r="495" spans="1:8">
      <c r="A495" s="659"/>
      <c r="B495" s="660"/>
      <c r="C495" s="660"/>
      <c r="D495" s="660"/>
      <c r="E495" s="670"/>
      <c r="F495" s="670"/>
      <c r="G495" s="681"/>
      <c r="H495" s="682"/>
    </row>
    <row r="496" spans="1:8">
      <c r="A496" s="659"/>
      <c r="B496" s="660"/>
      <c r="C496" s="660"/>
      <c r="D496" s="660"/>
      <c r="E496" s="670"/>
      <c r="F496" s="670"/>
      <c r="G496" s="681"/>
      <c r="H496" s="682"/>
    </row>
    <row r="497" spans="1:8">
      <c r="A497" s="659"/>
      <c r="B497" s="660"/>
      <c r="C497" s="660"/>
      <c r="D497" s="660"/>
      <c r="E497" s="670"/>
      <c r="F497" s="670"/>
      <c r="G497" s="681"/>
      <c r="H497" s="682"/>
    </row>
    <row r="498" spans="1:8">
      <c r="A498" s="659"/>
      <c r="B498" s="660"/>
      <c r="C498" s="660"/>
      <c r="D498" s="660"/>
      <c r="E498" s="670"/>
      <c r="F498" s="670"/>
      <c r="G498" s="681"/>
      <c r="H498" s="682"/>
    </row>
    <row r="499" spans="1:8">
      <c r="A499" s="659"/>
      <c r="B499" s="660"/>
      <c r="C499" s="660"/>
      <c r="D499" s="660"/>
      <c r="E499" s="670"/>
      <c r="F499" s="670"/>
      <c r="G499" s="681"/>
      <c r="H499" s="682"/>
    </row>
    <row r="500" spans="1:8">
      <c r="A500" s="659"/>
      <c r="B500" s="660"/>
      <c r="C500" s="660"/>
      <c r="D500" s="660"/>
      <c r="E500" s="670"/>
      <c r="F500" s="670"/>
      <c r="G500" s="681"/>
      <c r="H500" s="682"/>
    </row>
    <row r="501" spans="1:8">
      <c r="A501" s="659"/>
      <c r="B501" s="660"/>
      <c r="C501" s="660"/>
      <c r="D501" s="660"/>
      <c r="E501" s="670"/>
      <c r="F501" s="670"/>
      <c r="G501" s="681"/>
      <c r="H501" s="682"/>
    </row>
    <row r="503" spans="1:8">
      <c r="A503" s="1128"/>
      <c r="B503" s="1129"/>
      <c r="C503" s="1129"/>
      <c r="D503" s="1129"/>
      <c r="E503" s="1129"/>
      <c r="F503" s="1130"/>
    </row>
    <row r="504" spans="1:8">
      <c r="A504" s="1131" t="s">
        <v>91</v>
      </c>
      <c r="B504" s="390"/>
      <c r="C504" s="391"/>
      <c r="D504" s="79"/>
      <c r="E504" s="79"/>
      <c r="F504" s="1132"/>
    </row>
    <row r="505" spans="1:8">
      <c r="A505" s="1133"/>
      <c r="B505" s="390"/>
      <c r="C505" s="390"/>
      <c r="D505" s="79"/>
      <c r="E505" s="79"/>
      <c r="F505" s="1132"/>
    </row>
    <row r="506" spans="1:8">
      <c r="A506" s="1131" t="s">
        <v>92</v>
      </c>
      <c r="B506" s="390"/>
      <c r="C506" s="391"/>
      <c r="D506" s="79"/>
      <c r="E506" s="79"/>
      <c r="F506" s="1132"/>
    </row>
    <row r="507" spans="1:8">
      <c r="A507" s="1133"/>
      <c r="B507" s="390"/>
      <c r="C507" s="390"/>
      <c r="D507" s="79"/>
      <c r="E507" s="79"/>
      <c r="F507" s="1132"/>
    </row>
    <row r="508" spans="1:8">
      <c r="A508" s="1131" t="s">
        <v>93</v>
      </c>
      <c r="B508" s="390"/>
      <c r="D508" s="391" t="s">
        <v>94</v>
      </c>
      <c r="E508" s="79"/>
      <c r="F508" s="1132"/>
    </row>
    <row r="509" spans="1:8">
      <c r="A509" s="1134"/>
      <c r="B509" s="1135"/>
      <c r="C509" s="1135"/>
      <c r="D509" s="1135"/>
      <c r="E509" s="1135"/>
      <c r="F509" s="1136"/>
    </row>
    <row r="510" spans="1:8">
      <c r="E510" s="79"/>
    </row>
  </sheetData>
  <pageMargins left="0.74803149606299213" right="0.74803149606299213" top="0.98425196850393704" bottom="0.98425196850393704" header="0.51181102362204722" footer="0.51181102362204722"/>
  <pageSetup paperSize="8" scale="95" fitToHeight="0" orientation="landscape" r:id="rId1"/>
  <headerFooter alignWithMargins="0">
    <oddFooter>&amp;RRegulatory Accounts - M tables 2010-11 v1.2&amp;L&amp;1#&amp;"Arial"&amp;11&amp;K000000SW Internal Commercial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2:K507"/>
  <sheetViews>
    <sheetView zoomScaleNormal="100" workbookViewId="0">
      <selection sqref="A1:XFD1048576"/>
    </sheetView>
  </sheetViews>
  <sheetFormatPr defaultColWidth="8.81640625" defaultRowHeight="12.5"/>
  <cols>
    <col min="1" max="1" width="15.7265625" style="77" customWidth="1"/>
    <col min="2" max="4" width="10.7265625" style="83" customWidth="1"/>
    <col min="5" max="5" width="19.7265625" style="83" bestFit="1" customWidth="1"/>
    <col min="6" max="7" width="20.7265625" style="83" customWidth="1"/>
    <col min="8" max="11" width="20.7265625" style="79" customWidth="1"/>
    <col min="12" max="16384" width="8.81640625" style="79"/>
  </cols>
  <sheetData>
    <row r="2" spans="1:11" ht="13">
      <c r="A2" s="343"/>
    </row>
    <row r="3" spans="1:11" ht="15.5">
      <c r="A3" s="186" t="s">
        <v>29</v>
      </c>
    </row>
    <row r="4" spans="1:11" ht="15.5">
      <c r="A4" s="186" t="s">
        <v>962</v>
      </c>
    </row>
    <row r="5" spans="1:11" ht="15.5">
      <c r="A5" s="926"/>
      <c r="G5" s="188"/>
      <c r="H5" s="188"/>
      <c r="I5" s="188"/>
      <c r="J5" s="927"/>
      <c r="K5" s="188"/>
    </row>
    <row r="6" spans="1:11" ht="15.5">
      <c r="A6" s="187"/>
      <c r="G6" s="188"/>
      <c r="H6" s="188"/>
      <c r="I6" s="1319" t="s">
        <v>963</v>
      </c>
      <c r="J6" s="1319"/>
      <c r="K6" s="188"/>
    </row>
    <row r="7" spans="1:11" ht="13">
      <c r="A7" s="189" t="s">
        <v>942</v>
      </c>
      <c r="B7" s="190" t="s">
        <v>943</v>
      </c>
      <c r="C7" s="190" t="s">
        <v>944</v>
      </c>
      <c r="D7" s="190" t="s">
        <v>945</v>
      </c>
      <c r="E7" s="190" t="s">
        <v>963</v>
      </c>
      <c r="F7" s="190" t="s">
        <v>946</v>
      </c>
      <c r="G7" s="195" t="s">
        <v>947</v>
      </c>
      <c r="H7" s="195" t="s">
        <v>948</v>
      </c>
      <c r="I7" s="195" t="str">
        <f>"During " &amp; reportyear</f>
        <v>During 2022-23</v>
      </c>
      <c r="J7" s="195" t="str">
        <f>"After " &amp; endofreportyear</f>
        <v>After 31/03/2023</v>
      </c>
      <c r="K7" s="195" t="s">
        <v>949</v>
      </c>
    </row>
    <row r="8" spans="1:11">
      <c r="A8" s="659">
        <v>406338</v>
      </c>
      <c r="B8" s="660" t="s">
        <v>952</v>
      </c>
      <c r="C8" s="660" t="s">
        <v>956</v>
      </c>
      <c r="D8" s="660">
        <v>60.041095890410958</v>
      </c>
      <c r="E8" s="660" t="s">
        <v>964</v>
      </c>
      <c r="F8" s="670">
        <v>25703</v>
      </c>
      <c r="G8" s="670">
        <v>47618</v>
      </c>
      <c r="H8" s="681">
        <v>4615.75</v>
      </c>
      <c r="I8" s="681">
        <v>377.82</v>
      </c>
      <c r="J8" s="681">
        <v>4237.93</v>
      </c>
      <c r="K8" s="665">
        <v>9.25</v>
      </c>
    </row>
    <row r="9" spans="1:11">
      <c r="A9" s="659">
        <v>422789</v>
      </c>
      <c r="B9" s="660" t="s">
        <v>952</v>
      </c>
      <c r="C9" s="660" t="s">
        <v>956</v>
      </c>
      <c r="D9" s="660">
        <v>59.56986301369863</v>
      </c>
      <c r="E9" s="660" t="s">
        <v>964</v>
      </c>
      <c r="F9" s="670">
        <v>26606</v>
      </c>
      <c r="G9" s="670">
        <v>48349</v>
      </c>
      <c r="H9" s="681">
        <v>229.91</v>
      </c>
      <c r="I9" s="681">
        <v>13.93</v>
      </c>
      <c r="J9" s="681">
        <v>215.98</v>
      </c>
      <c r="K9" s="665">
        <v>9.25</v>
      </c>
    </row>
    <row r="10" spans="1:11">
      <c r="A10" s="659">
        <v>425427</v>
      </c>
      <c r="B10" s="660" t="s">
        <v>952</v>
      </c>
      <c r="C10" s="660" t="s">
        <v>956</v>
      </c>
      <c r="D10" s="660">
        <v>59.756164383561647</v>
      </c>
      <c r="E10" s="660" t="s">
        <v>964</v>
      </c>
      <c r="F10" s="670">
        <v>26718</v>
      </c>
      <c r="G10" s="670">
        <v>48529</v>
      </c>
      <c r="H10" s="681">
        <v>8460.2900000000009</v>
      </c>
      <c r="I10" s="681">
        <v>470.19</v>
      </c>
      <c r="J10" s="681">
        <v>7990.1</v>
      </c>
      <c r="K10" s="665">
        <v>9.25</v>
      </c>
    </row>
    <row r="11" spans="1:11">
      <c r="A11" s="659">
        <v>7000406338</v>
      </c>
      <c r="B11" s="660" t="s">
        <v>952</v>
      </c>
      <c r="C11" s="660" t="s">
        <v>953</v>
      </c>
      <c r="D11" s="660">
        <v>59.93150684931507</v>
      </c>
      <c r="E11" s="660" t="s">
        <v>964</v>
      </c>
      <c r="F11" s="670">
        <v>25703</v>
      </c>
      <c r="G11" s="670">
        <v>47578</v>
      </c>
      <c r="H11" s="681">
        <v>3691.46</v>
      </c>
      <c r="I11" s="681">
        <v>302.02999999999997</v>
      </c>
      <c r="J11" s="681">
        <v>3389.43</v>
      </c>
      <c r="K11" s="665">
        <v>9.25</v>
      </c>
    </row>
    <row r="12" spans="1:11">
      <c r="A12" s="659">
        <v>7000422789</v>
      </c>
      <c r="B12" s="660" t="s">
        <v>952</v>
      </c>
      <c r="C12" s="660" t="s">
        <v>953</v>
      </c>
      <c r="D12" s="660">
        <v>59.961643835616435</v>
      </c>
      <c r="E12" s="660" t="s">
        <v>964</v>
      </c>
      <c r="F12" s="670">
        <v>26606</v>
      </c>
      <c r="G12" s="670">
        <v>48492</v>
      </c>
      <c r="H12" s="681">
        <v>6951.64</v>
      </c>
      <c r="I12" s="681">
        <v>386.16</v>
      </c>
      <c r="J12" s="681">
        <v>6565.48</v>
      </c>
      <c r="K12" s="665">
        <v>9.25</v>
      </c>
    </row>
    <row r="13" spans="1:11">
      <c r="A13" s="659">
        <v>9000406338</v>
      </c>
      <c r="B13" s="660" t="s">
        <v>952</v>
      </c>
      <c r="C13" s="660" t="s">
        <v>954</v>
      </c>
      <c r="D13" s="660">
        <v>59.958904109589042</v>
      </c>
      <c r="E13" s="660" t="s">
        <v>964</v>
      </c>
      <c r="F13" s="670">
        <v>25703</v>
      </c>
      <c r="G13" s="670">
        <v>47588</v>
      </c>
      <c r="H13" s="681">
        <v>3475.2</v>
      </c>
      <c r="I13" s="681">
        <v>284.35000000000002</v>
      </c>
      <c r="J13" s="681">
        <v>3190.85</v>
      </c>
      <c r="K13" s="665">
        <v>9.25</v>
      </c>
    </row>
    <row r="14" spans="1:11">
      <c r="A14" s="659">
        <v>9000422789</v>
      </c>
      <c r="B14" s="660" t="s">
        <v>952</v>
      </c>
      <c r="C14" s="660" t="s">
        <v>954</v>
      </c>
      <c r="D14" s="660">
        <v>59.487671232876714</v>
      </c>
      <c r="E14" s="660" t="s">
        <v>964</v>
      </c>
      <c r="F14" s="670">
        <v>26606</v>
      </c>
      <c r="G14" s="670">
        <v>48319</v>
      </c>
      <c r="H14" s="681">
        <v>173.02</v>
      </c>
      <c r="I14" s="681">
        <v>10.5</v>
      </c>
      <c r="J14" s="681">
        <v>162.52000000000001</v>
      </c>
      <c r="K14" s="665">
        <v>9.25</v>
      </c>
    </row>
    <row r="15" spans="1:11">
      <c r="A15" s="659">
        <v>9000425427</v>
      </c>
      <c r="B15" s="660" t="s">
        <v>952</v>
      </c>
      <c r="C15" s="660" t="s">
        <v>954</v>
      </c>
      <c r="D15" s="660">
        <v>59.682191780821917</v>
      </c>
      <c r="E15" s="660" t="s">
        <v>964</v>
      </c>
      <c r="F15" s="670">
        <v>26718</v>
      </c>
      <c r="G15" s="670">
        <v>48502</v>
      </c>
      <c r="H15" s="681">
        <v>6369.09</v>
      </c>
      <c r="I15" s="681">
        <v>353.9</v>
      </c>
      <c r="J15" s="681">
        <v>6015.19</v>
      </c>
      <c r="K15" s="665">
        <v>9.25</v>
      </c>
    </row>
    <row r="16" spans="1:11">
      <c r="A16" s="659"/>
      <c r="B16" s="660"/>
      <c r="C16" s="660"/>
      <c r="D16" s="660"/>
      <c r="E16" s="660"/>
      <c r="F16" s="670"/>
      <c r="G16" s="670"/>
      <c r="H16" s="681"/>
      <c r="I16" s="681"/>
      <c r="J16" s="681"/>
      <c r="K16" s="682"/>
    </row>
    <row r="17" spans="1:11">
      <c r="A17" s="659"/>
      <c r="B17" s="660"/>
      <c r="C17" s="660"/>
      <c r="D17" s="660"/>
      <c r="E17" s="660"/>
      <c r="F17" s="670"/>
      <c r="G17" s="670"/>
      <c r="H17" s="681"/>
      <c r="I17" s="681"/>
      <c r="J17" s="681"/>
      <c r="K17" s="682"/>
    </row>
    <row r="18" spans="1:11">
      <c r="A18" s="659"/>
      <c r="B18" s="660"/>
      <c r="C18" s="660"/>
      <c r="D18" s="660"/>
      <c r="E18" s="660"/>
      <c r="F18" s="670"/>
      <c r="G18" s="670"/>
      <c r="H18" s="681"/>
      <c r="I18" s="681"/>
      <c r="J18" s="681"/>
      <c r="K18" s="682"/>
    </row>
    <row r="19" spans="1:11">
      <c r="A19" s="659"/>
      <c r="B19" s="660"/>
      <c r="C19" s="660"/>
      <c r="D19" s="660"/>
      <c r="E19" s="660"/>
      <c r="F19" s="670"/>
      <c r="G19" s="670"/>
      <c r="H19" s="681"/>
      <c r="I19" s="681"/>
      <c r="J19" s="681"/>
      <c r="K19" s="682"/>
    </row>
    <row r="20" spans="1:11">
      <c r="A20" s="659"/>
      <c r="B20" s="660"/>
      <c r="C20" s="660"/>
      <c r="D20" s="660"/>
      <c r="E20" s="660"/>
      <c r="F20" s="670"/>
      <c r="G20" s="670"/>
      <c r="H20" s="681"/>
      <c r="I20" s="681"/>
      <c r="J20" s="681"/>
      <c r="K20" s="682"/>
    </row>
    <row r="21" spans="1:11">
      <c r="A21" s="659"/>
      <c r="B21" s="660"/>
      <c r="C21" s="660"/>
      <c r="D21" s="660"/>
      <c r="E21" s="660"/>
      <c r="F21" s="670"/>
      <c r="G21" s="670"/>
      <c r="H21" s="681"/>
      <c r="I21" s="681"/>
      <c r="J21" s="681"/>
      <c r="K21" s="682"/>
    </row>
    <row r="22" spans="1:11">
      <c r="A22" s="659"/>
      <c r="B22" s="660"/>
      <c r="C22" s="660"/>
      <c r="D22" s="660"/>
      <c r="E22" s="660"/>
      <c r="F22" s="670"/>
      <c r="G22" s="670"/>
      <c r="H22" s="681"/>
      <c r="I22" s="681"/>
      <c r="J22" s="681"/>
      <c r="K22" s="682"/>
    </row>
    <row r="23" spans="1:11">
      <c r="A23" s="659"/>
      <c r="B23" s="660"/>
      <c r="C23" s="660"/>
      <c r="D23" s="660"/>
      <c r="E23" s="660"/>
      <c r="F23" s="670"/>
      <c r="G23" s="670"/>
      <c r="H23" s="681"/>
      <c r="I23" s="681"/>
      <c r="J23" s="681"/>
      <c r="K23" s="682"/>
    </row>
    <row r="24" spans="1:11">
      <c r="A24" s="659"/>
      <c r="B24" s="660"/>
      <c r="C24" s="660"/>
      <c r="D24" s="660"/>
      <c r="E24" s="660"/>
      <c r="F24" s="670"/>
      <c r="G24" s="670"/>
      <c r="H24" s="681"/>
      <c r="I24" s="681"/>
      <c r="J24" s="681"/>
      <c r="K24" s="682"/>
    </row>
    <row r="25" spans="1:11">
      <c r="A25" s="659"/>
      <c r="B25" s="660"/>
      <c r="C25" s="660"/>
      <c r="D25" s="660"/>
      <c r="E25" s="660"/>
      <c r="F25" s="670"/>
      <c r="G25" s="670"/>
      <c r="H25" s="681"/>
      <c r="I25" s="681"/>
      <c r="J25" s="681"/>
      <c r="K25" s="682"/>
    </row>
    <row r="26" spans="1:11">
      <c r="A26" s="659"/>
      <c r="B26" s="660"/>
      <c r="C26" s="660"/>
      <c r="D26" s="660"/>
      <c r="E26" s="660"/>
      <c r="F26" s="670"/>
      <c r="G26" s="670"/>
      <c r="H26" s="681"/>
      <c r="I26" s="681"/>
      <c r="J26" s="681"/>
      <c r="K26" s="682"/>
    </row>
    <row r="27" spans="1:11">
      <c r="A27" s="659"/>
      <c r="B27" s="660"/>
      <c r="C27" s="660"/>
      <c r="D27" s="660"/>
      <c r="E27" s="660"/>
      <c r="F27" s="670"/>
      <c r="G27" s="670"/>
      <c r="H27" s="681"/>
      <c r="I27" s="681"/>
      <c r="J27" s="681"/>
      <c r="K27" s="682"/>
    </row>
    <row r="28" spans="1:11">
      <c r="A28" s="659"/>
      <c r="B28" s="660"/>
      <c r="C28" s="660"/>
      <c r="D28" s="660"/>
      <c r="E28" s="660"/>
      <c r="F28" s="670"/>
      <c r="G28" s="670"/>
      <c r="H28" s="681"/>
      <c r="I28" s="681"/>
      <c r="J28" s="681"/>
      <c r="K28" s="682"/>
    </row>
    <row r="29" spans="1:11">
      <c r="A29" s="659"/>
      <c r="B29" s="660"/>
      <c r="C29" s="660"/>
      <c r="D29" s="660"/>
      <c r="E29" s="660"/>
      <c r="F29" s="670"/>
      <c r="G29" s="670"/>
      <c r="H29" s="681"/>
      <c r="I29" s="681"/>
      <c r="J29" s="681"/>
      <c r="K29" s="682"/>
    </row>
    <row r="30" spans="1:11">
      <c r="A30" s="659"/>
      <c r="B30" s="660"/>
      <c r="C30" s="660"/>
      <c r="D30" s="660"/>
      <c r="E30" s="660"/>
      <c r="F30" s="670"/>
      <c r="G30" s="670"/>
      <c r="H30" s="681"/>
      <c r="I30" s="681"/>
      <c r="J30" s="681"/>
      <c r="K30" s="682"/>
    </row>
    <row r="31" spans="1:11">
      <c r="A31" s="659"/>
      <c r="B31" s="660"/>
      <c r="C31" s="660"/>
      <c r="D31" s="660"/>
      <c r="E31" s="660"/>
      <c r="F31" s="670"/>
      <c r="G31" s="670"/>
      <c r="H31" s="681"/>
      <c r="I31" s="681"/>
      <c r="J31" s="681"/>
      <c r="K31" s="682"/>
    </row>
    <row r="32" spans="1:11">
      <c r="A32" s="659"/>
      <c r="B32" s="660"/>
      <c r="C32" s="660"/>
      <c r="D32" s="660"/>
      <c r="E32" s="660"/>
      <c r="F32" s="670"/>
      <c r="G32" s="670"/>
      <c r="H32" s="681"/>
      <c r="I32" s="681"/>
      <c r="J32" s="681"/>
      <c r="K32" s="682"/>
    </row>
    <row r="33" spans="1:11">
      <c r="A33" s="659"/>
      <c r="B33" s="660"/>
      <c r="C33" s="660"/>
      <c r="D33" s="660"/>
      <c r="E33" s="660"/>
      <c r="F33" s="670"/>
      <c r="G33" s="670"/>
      <c r="H33" s="681"/>
      <c r="I33" s="681"/>
      <c r="J33" s="681"/>
      <c r="K33" s="682"/>
    </row>
    <row r="34" spans="1:11">
      <c r="A34" s="659"/>
      <c r="B34" s="660"/>
      <c r="C34" s="660"/>
      <c r="D34" s="660"/>
      <c r="E34" s="660"/>
      <c r="F34" s="670"/>
      <c r="G34" s="670"/>
      <c r="H34" s="681"/>
      <c r="I34" s="681"/>
      <c r="J34" s="681"/>
      <c r="K34" s="682"/>
    </row>
    <row r="35" spans="1:11">
      <c r="A35" s="659"/>
      <c r="B35" s="660"/>
      <c r="C35" s="660"/>
      <c r="D35" s="660"/>
      <c r="E35" s="660"/>
      <c r="F35" s="670"/>
      <c r="G35" s="670"/>
      <c r="H35" s="681"/>
      <c r="I35" s="681"/>
      <c r="J35" s="681"/>
      <c r="K35" s="682"/>
    </row>
    <row r="36" spans="1:11">
      <c r="A36" s="659"/>
      <c r="B36" s="660"/>
      <c r="C36" s="660"/>
      <c r="D36" s="660"/>
      <c r="E36" s="660"/>
      <c r="F36" s="670"/>
      <c r="G36" s="670"/>
      <c r="H36" s="681"/>
      <c r="I36" s="681"/>
      <c r="J36" s="681"/>
      <c r="K36" s="682"/>
    </row>
    <row r="37" spans="1:11">
      <c r="A37" s="659"/>
      <c r="B37" s="660"/>
      <c r="C37" s="660"/>
      <c r="D37" s="660"/>
      <c r="E37" s="660"/>
      <c r="F37" s="670"/>
      <c r="G37" s="670"/>
      <c r="H37" s="681"/>
      <c r="I37" s="681"/>
      <c r="J37" s="681"/>
      <c r="K37" s="682"/>
    </row>
    <row r="38" spans="1:11">
      <c r="A38" s="659"/>
      <c r="B38" s="660"/>
      <c r="C38" s="660"/>
      <c r="D38" s="660"/>
      <c r="E38" s="660"/>
      <c r="F38" s="670"/>
      <c r="G38" s="670"/>
      <c r="H38" s="681"/>
      <c r="I38" s="681"/>
      <c r="J38" s="681"/>
      <c r="K38" s="682"/>
    </row>
    <row r="39" spans="1:11">
      <c r="A39" s="659"/>
      <c r="B39" s="660"/>
      <c r="C39" s="660"/>
      <c r="D39" s="660"/>
      <c r="E39" s="660"/>
      <c r="F39" s="670"/>
      <c r="G39" s="670"/>
      <c r="H39" s="681"/>
      <c r="I39" s="681"/>
      <c r="J39" s="681"/>
      <c r="K39" s="682"/>
    </row>
    <row r="40" spans="1:11">
      <c r="A40" s="659"/>
      <c r="B40" s="660"/>
      <c r="C40" s="660"/>
      <c r="D40" s="660"/>
      <c r="E40" s="660"/>
      <c r="F40" s="670"/>
      <c r="G40" s="670"/>
      <c r="H40" s="681"/>
      <c r="I40" s="681"/>
      <c r="J40" s="681"/>
      <c r="K40" s="682"/>
    </row>
    <row r="41" spans="1:11">
      <c r="A41" s="659"/>
      <c r="B41" s="660"/>
      <c r="C41" s="660"/>
      <c r="D41" s="660"/>
      <c r="E41" s="660"/>
      <c r="F41" s="670"/>
      <c r="G41" s="670"/>
      <c r="H41" s="681"/>
      <c r="I41" s="681"/>
      <c r="J41" s="681"/>
      <c r="K41" s="682"/>
    </row>
    <row r="42" spans="1:11">
      <c r="A42" s="659"/>
      <c r="B42" s="660"/>
      <c r="C42" s="660"/>
      <c r="D42" s="660"/>
      <c r="E42" s="660"/>
      <c r="F42" s="670"/>
      <c r="G42" s="670"/>
      <c r="H42" s="681"/>
      <c r="I42" s="681"/>
      <c r="J42" s="681"/>
      <c r="K42" s="682"/>
    </row>
    <row r="43" spans="1:11">
      <c r="A43" s="659"/>
      <c r="B43" s="660"/>
      <c r="C43" s="660"/>
      <c r="D43" s="660"/>
      <c r="E43" s="660"/>
      <c r="F43" s="670"/>
      <c r="G43" s="670"/>
      <c r="H43" s="681"/>
      <c r="I43" s="681"/>
      <c r="J43" s="681"/>
      <c r="K43" s="682"/>
    </row>
    <row r="44" spans="1:11">
      <c r="A44" s="659"/>
      <c r="B44" s="660"/>
      <c r="C44" s="660"/>
      <c r="D44" s="660"/>
      <c r="E44" s="660"/>
      <c r="F44" s="670"/>
      <c r="G44" s="670"/>
      <c r="H44" s="681"/>
      <c r="I44" s="681"/>
      <c r="J44" s="681"/>
      <c r="K44" s="682"/>
    </row>
    <row r="45" spans="1:11">
      <c r="A45" s="659"/>
      <c r="B45" s="660"/>
      <c r="C45" s="660"/>
      <c r="D45" s="660"/>
      <c r="E45" s="660"/>
      <c r="F45" s="670"/>
      <c r="G45" s="670"/>
      <c r="H45" s="681"/>
      <c r="I45" s="681"/>
      <c r="J45" s="681"/>
      <c r="K45" s="682"/>
    </row>
    <row r="46" spans="1:11">
      <c r="A46" s="659"/>
      <c r="B46" s="660"/>
      <c r="C46" s="660"/>
      <c r="D46" s="660"/>
      <c r="E46" s="660"/>
      <c r="F46" s="670"/>
      <c r="G46" s="670"/>
      <c r="H46" s="681"/>
      <c r="I46" s="681"/>
      <c r="J46" s="681"/>
      <c r="K46" s="682"/>
    </row>
    <row r="47" spans="1:11">
      <c r="A47" s="659"/>
      <c r="B47" s="660"/>
      <c r="C47" s="660"/>
      <c r="D47" s="660"/>
      <c r="E47" s="660"/>
      <c r="F47" s="670"/>
      <c r="G47" s="670"/>
      <c r="H47" s="681"/>
      <c r="I47" s="681"/>
      <c r="J47" s="681"/>
      <c r="K47" s="682"/>
    </row>
    <row r="48" spans="1:11">
      <c r="A48" s="659"/>
      <c r="B48" s="660"/>
      <c r="C48" s="660"/>
      <c r="D48" s="660"/>
      <c r="E48" s="660"/>
      <c r="F48" s="670"/>
      <c r="G48" s="670"/>
      <c r="H48" s="681"/>
      <c r="I48" s="681"/>
      <c r="J48" s="681"/>
      <c r="K48" s="682"/>
    </row>
    <row r="49" spans="1:11">
      <c r="A49" s="659"/>
      <c r="B49" s="660"/>
      <c r="C49" s="660"/>
      <c r="D49" s="660"/>
      <c r="E49" s="660"/>
      <c r="F49" s="670"/>
      <c r="G49" s="670"/>
      <c r="H49" s="681"/>
      <c r="I49" s="681"/>
      <c r="J49" s="681"/>
      <c r="K49" s="682"/>
    </row>
    <row r="50" spans="1:11">
      <c r="A50" s="659"/>
      <c r="B50" s="660"/>
      <c r="C50" s="660"/>
      <c r="D50" s="660"/>
      <c r="E50" s="660"/>
      <c r="F50" s="670"/>
      <c r="G50" s="670"/>
      <c r="H50" s="681"/>
      <c r="I50" s="681"/>
      <c r="J50" s="681"/>
      <c r="K50" s="682"/>
    </row>
    <row r="51" spans="1:11">
      <c r="A51" s="659"/>
      <c r="B51" s="660"/>
      <c r="C51" s="660"/>
      <c r="D51" s="660"/>
      <c r="E51" s="660"/>
      <c r="F51" s="670"/>
      <c r="G51" s="670"/>
      <c r="H51" s="681"/>
      <c r="I51" s="681"/>
      <c r="J51" s="681"/>
      <c r="K51" s="682"/>
    </row>
    <row r="52" spans="1:11">
      <c r="A52" s="659"/>
      <c r="B52" s="660"/>
      <c r="C52" s="660"/>
      <c r="D52" s="660"/>
      <c r="E52" s="660"/>
      <c r="F52" s="670"/>
      <c r="G52" s="670"/>
      <c r="H52" s="681"/>
      <c r="I52" s="681"/>
      <c r="J52" s="681"/>
      <c r="K52" s="682"/>
    </row>
    <row r="53" spans="1:11">
      <c r="A53" s="659"/>
      <c r="B53" s="660"/>
      <c r="C53" s="660"/>
      <c r="D53" s="660"/>
      <c r="E53" s="660"/>
      <c r="F53" s="670"/>
      <c r="G53" s="670"/>
      <c r="H53" s="681"/>
      <c r="I53" s="681"/>
      <c r="J53" s="681"/>
      <c r="K53" s="682"/>
    </row>
    <row r="54" spans="1:11">
      <c r="A54" s="659"/>
      <c r="B54" s="660"/>
      <c r="C54" s="660"/>
      <c r="D54" s="660"/>
      <c r="E54" s="660"/>
      <c r="F54" s="670"/>
      <c r="G54" s="670"/>
      <c r="H54" s="681"/>
      <c r="I54" s="681"/>
      <c r="J54" s="681"/>
      <c r="K54" s="682"/>
    </row>
    <row r="55" spans="1:11">
      <c r="A55" s="659"/>
      <c r="B55" s="660"/>
      <c r="C55" s="660"/>
      <c r="D55" s="660"/>
      <c r="E55" s="660"/>
      <c r="F55" s="670"/>
      <c r="G55" s="670"/>
      <c r="H55" s="681"/>
      <c r="I55" s="681"/>
      <c r="J55" s="681"/>
      <c r="K55" s="682"/>
    </row>
    <row r="56" spans="1:11">
      <c r="A56" s="659"/>
      <c r="B56" s="660"/>
      <c r="C56" s="660"/>
      <c r="D56" s="660"/>
      <c r="E56" s="660"/>
      <c r="F56" s="670"/>
      <c r="G56" s="670"/>
      <c r="H56" s="681"/>
      <c r="I56" s="681"/>
      <c r="J56" s="681"/>
      <c r="K56" s="682"/>
    </row>
    <row r="57" spans="1:11">
      <c r="A57" s="659"/>
      <c r="B57" s="660"/>
      <c r="C57" s="660"/>
      <c r="D57" s="660"/>
      <c r="E57" s="660"/>
      <c r="F57" s="670"/>
      <c r="G57" s="670"/>
      <c r="H57" s="681"/>
      <c r="I57" s="681"/>
      <c r="J57" s="681"/>
      <c r="K57" s="682"/>
    </row>
    <row r="58" spans="1:11">
      <c r="A58" s="659"/>
      <c r="B58" s="660"/>
      <c r="C58" s="660"/>
      <c r="D58" s="660"/>
      <c r="E58" s="660"/>
      <c r="F58" s="670"/>
      <c r="G58" s="670"/>
      <c r="H58" s="681"/>
      <c r="I58" s="681"/>
      <c r="J58" s="681"/>
      <c r="K58" s="682"/>
    </row>
    <row r="59" spans="1:11">
      <c r="A59" s="659"/>
      <c r="B59" s="660"/>
      <c r="C59" s="660"/>
      <c r="D59" s="660"/>
      <c r="E59" s="660"/>
      <c r="F59" s="670"/>
      <c r="G59" s="670"/>
      <c r="H59" s="681"/>
      <c r="I59" s="681"/>
      <c r="J59" s="681"/>
      <c r="K59" s="682"/>
    </row>
    <row r="60" spans="1:11">
      <c r="A60" s="659"/>
      <c r="B60" s="660"/>
      <c r="C60" s="660"/>
      <c r="D60" s="660"/>
      <c r="E60" s="660"/>
      <c r="F60" s="670"/>
      <c r="G60" s="670"/>
      <c r="H60" s="681"/>
      <c r="I60" s="681"/>
      <c r="J60" s="681"/>
      <c r="K60" s="682"/>
    </row>
    <row r="61" spans="1:11">
      <c r="A61" s="659"/>
      <c r="B61" s="660"/>
      <c r="C61" s="660"/>
      <c r="D61" s="660"/>
      <c r="E61" s="660"/>
      <c r="F61" s="670"/>
      <c r="G61" s="670"/>
      <c r="H61" s="681"/>
      <c r="I61" s="681"/>
      <c r="J61" s="681"/>
      <c r="K61" s="682"/>
    </row>
    <row r="62" spans="1:11">
      <c r="A62" s="659"/>
      <c r="B62" s="660"/>
      <c r="C62" s="660"/>
      <c r="D62" s="660"/>
      <c r="E62" s="660"/>
      <c r="F62" s="670"/>
      <c r="G62" s="670"/>
      <c r="H62" s="681"/>
      <c r="I62" s="681"/>
      <c r="J62" s="681"/>
      <c r="K62" s="682"/>
    </row>
    <row r="63" spans="1:11">
      <c r="A63" s="659"/>
      <c r="B63" s="660"/>
      <c r="C63" s="660"/>
      <c r="D63" s="660"/>
      <c r="E63" s="660"/>
      <c r="F63" s="670"/>
      <c r="G63" s="670"/>
      <c r="H63" s="681"/>
      <c r="I63" s="681"/>
      <c r="J63" s="681"/>
      <c r="K63" s="682"/>
    </row>
    <row r="64" spans="1:11">
      <c r="A64" s="659"/>
      <c r="B64" s="660"/>
      <c r="C64" s="660"/>
      <c r="D64" s="660"/>
      <c r="E64" s="660"/>
      <c r="F64" s="670"/>
      <c r="G64" s="670"/>
      <c r="H64" s="681"/>
      <c r="I64" s="681"/>
      <c r="J64" s="681"/>
      <c r="K64" s="682"/>
    </row>
    <row r="65" spans="1:11">
      <c r="A65" s="659"/>
      <c r="B65" s="660"/>
      <c r="C65" s="660"/>
      <c r="D65" s="660"/>
      <c r="E65" s="660"/>
      <c r="F65" s="670"/>
      <c r="G65" s="670"/>
      <c r="H65" s="681"/>
      <c r="I65" s="681"/>
      <c r="J65" s="681"/>
      <c r="K65" s="682"/>
    </row>
    <row r="66" spans="1:11">
      <c r="A66" s="659"/>
      <c r="B66" s="660"/>
      <c r="C66" s="660"/>
      <c r="D66" s="660"/>
      <c r="E66" s="660"/>
      <c r="F66" s="670"/>
      <c r="G66" s="670"/>
      <c r="H66" s="681"/>
      <c r="I66" s="681"/>
      <c r="J66" s="681"/>
      <c r="K66" s="682"/>
    </row>
    <row r="67" spans="1:11">
      <c r="A67" s="659"/>
      <c r="B67" s="660"/>
      <c r="C67" s="660"/>
      <c r="D67" s="660"/>
      <c r="E67" s="660"/>
      <c r="F67" s="670"/>
      <c r="G67" s="670"/>
      <c r="H67" s="681"/>
      <c r="I67" s="681"/>
      <c r="J67" s="681"/>
      <c r="K67" s="682"/>
    </row>
    <row r="68" spans="1:11">
      <c r="A68" s="659"/>
      <c r="B68" s="660"/>
      <c r="C68" s="660"/>
      <c r="D68" s="660"/>
      <c r="E68" s="660"/>
      <c r="F68" s="670"/>
      <c r="G68" s="670"/>
      <c r="H68" s="681"/>
      <c r="I68" s="681"/>
      <c r="J68" s="681"/>
      <c r="K68" s="682"/>
    </row>
    <row r="69" spans="1:11">
      <c r="A69" s="659"/>
      <c r="B69" s="660"/>
      <c r="C69" s="660"/>
      <c r="D69" s="660"/>
      <c r="E69" s="660"/>
      <c r="F69" s="670"/>
      <c r="G69" s="670"/>
      <c r="H69" s="681"/>
      <c r="I69" s="681"/>
      <c r="J69" s="681"/>
      <c r="K69" s="682"/>
    </row>
    <row r="70" spans="1:11">
      <c r="A70" s="659"/>
      <c r="B70" s="660"/>
      <c r="C70" s="660"/>
      <c r="D70" s="660"/>
      <c r="E70" s="660"/>
      <c r="F70" s="670"/>
      <c r="G70" s="670"/>
      <c r="H70" s="681"/>
      <c r="I70" s="681"/>
      <c r="J70" s="681"/>
      <c r="K70" s="682"/>
    </row>
    <row r="71" spans="1:11">
      <c r="A71" s="659"/>
      <c r="B71" s="660"/>
      <c r="C71" s="660"/>
      <c r="D71" s="660"/>
      <c r="E71" s="660"/>
      <c r="F71" s="670"/>
      <c r="G71" s="670"/>
      <c r="H71" s="681"/>
      <c r="I71" s="681"/>
      <c r="J71" s="681"/>
      <c r="K71" s="682"/>
    </row>
    <row r="72" spans="1:11">
      <c r="A72" s="659"/>
      <c r="B72" s="660"/>
      <c r="C72" s="660"/>
      <c r="D72" s="660"/>
      <c r="E72" s="660"/>
      <c r="F72" s="670"/>
      <c r="G72" s="670"/>
      <c r="H72" s="681"/>
      <c r="I72" s="681"/>
      <c r="J72" s="681"/>
      <c r="K72" s="682"/>
    </row>
    <row r="73" spans="1:11">
      <c r="A73" s="659"/>
      <c r="B73" s="660"/>
      <c r="C73" s="660"/>
      <c r="D73" s="660"/>
      <c r="E73" s="660"/>
      <c r="F73" s="670"/>
      <c r="G73" s="670"/>
      <c r="H73" s="681"/>
      <c r="I73" s="681"/>
      <c r="J73" s="681"/>
      <c r="K73" s="682"/>
    </row>
    <row r="74" spans="1:11">
      <c r="A74" s="659"/>
      <c r="B74" s="660"/>
      <c r="C74" s="660"/>
      <c r="D74" s="660"/>
      <c r="E74" s="660"/>
      <c r="F74" s="670"/>
      <c r="G74" s="670"/>
      <c r="H74" s="681"/>
      <c r="I74" s="681"/>
      <c r="J74" s="681"/>
      <c r="K74" s="682"/>
    </row>
    <row r="75" spans="1:11">
      <c r="A75" s="659"/>
      <c r="B75" s="660"/>
      <c r="C75" s="660"/>
      <c r="D75" s="660"/>
      <c r="E75" s="660"/>
      <c r="F75" s="670"/>
      <c r="G75" s="670"/>
      <c r="H75" s="681"/>
      <c r="I75" s="681"/>
      <c r="J75" s="681"/>
      <c r="K75" s="682"/>
    </row>
    <row r="76" spans="1:11">
      <c r="A76" s="659"/>
      <c r="B76" s="660"/>
      <c r="C76" s="660"/>
      <c r="D76" s="660"/>
      <c r="E76" s="660"/>
      <c r="F76" s="670"/>
      <c r="G76" s="670"/>
      <c r="H76" s="681"/>
      <c r="I76" s="681"/>
      <c r="J76" s="681"/>
      <c r="K76" s="682"/>
    </row>
    <row r="77" spans="1:11">
      <c r="A77" s="659"/>
      <c r="B77" s="660"/>
      <c r="C77" s="660"/>
      <c r="D77" s="660"/>
      <c r="E77" s="660"/>
      <c r="F77" s="670"/>
      <c r="G77" s="670"/>
      <c r="H77" s="681"/>
      <c r="I77" s="681"/>
      <c r="J77" s="681"/>
      <c r="K77" s="682"/>
    </row>
    <row r="78" spans="1:11">
      <c r="A78" s="659"/>
      <c r="B78" s="660"/>
      <c r="C78" s="660"/>
      <c r="D78" s="660"/>
      <c r="E78" s="660"/>
      <c r="F78" s="670"/>
      <c r="G78" s="670"/>
      <c r="H78" s="681"/>
      <c r="I78" s="681"/>
      <c r="J78" s="681"/>
      <c r="K78" s="682"/>
    </row>
    <row r="79" spans="1:11">
      <c r="A79" s="659"/>
      <c r="B79" s="660"/>
      <c r="C79" s="660"/>
      <c r="D79" s="660"/>
      <c r="E79" s="660"/>
      <c r="F79" s="670"/>
      <c r="G79" s="670"/>
      <c r="H79" s="681"/>
      <c r="I79" s="681"/>
      <c r="J79" s="681"/>
      <c r="K79" s="682"/>
    </row>
    <row r="80" spans="1:11">
      <c r="A80" s="659"/>
      <c r="B80" s="660"/>
      <c r="C80" s="660"/>
      <c r="D80" s="660"/>
      <c r="E80" s="660"/>
      <c r="F80" s="670"/>
      <c r="G80" s="670"/>
      <c r="H80" s="681"/>
      <c r="I80" s="681"/>
      <c r="J80" s="681"/>
      <c r="K80" s="682"/>
    </row>
    <row r="81" spans="1:11">
      <c r="A81" s="659"/>
      <c r="B81" s="660"/>
      <c r="C81" s="660"/>
      <c r="D81" s="660"/>
      <c r="E81" s="660"/>
      <c r="F81" s="670"/>
      <c r="G81" s="670"/>
      <c r="H81" s="681"/>
      <c r="I81" s="681"/>
      <c r="J81" s="681"/>
      <c r="K81" s="682"/>
    </row>
    <row r="82" spans="1:11">
      <c r="A82" s="659"/>
      <c r="B82" s="660"/>
      <c r="C82" s="660"/>
      <c r="D82" s="660"/>
      <c r="E82" s="660"/>
      <c r="F82" s="670"/>
      <c r="G82" s="670"/>
      <c r="H82" s="681"/>
      <c r="I82" s="681"/>
      <c r="J82" s="681"/>
      <c r="K82" s="682"/>
    </row>
    <row r="83" spans="1:11">
      <c r="A83" s="659"/>
      <c r="B83" s="660"/>
      <c r="C83" s="660"/>
      <c r="D83" s="660"/>
      <c r="E83" s="660"/>
      <c r="F83" s="670"/>
      <c r="G83" s="670"/>
      <c r="H83" s="681"/>
      <c r="I83" s="681"/>
      <c r="J83" s="681"/>
      <c r="K83" s="682"/>
    </row>
    <row r="84" spans="1:11">
      <c r="A84" s="659"/>
      <c r="B84" s="660"/>
      <c r="C84" s="660"/>
      <c r="D84" s="660"/>
      <c r="E84" s="660"/>
      <c r="F84" s="670"/>
      <c r="G84" s="670"/>
      <c r="H84" s="681"/>
      <c r="I84" s="681"/>
      <c r="J84" s="681"/>
      <c r="K84" s="682"/>
    </row>
    <row r="85" spans="1:11">
      <c r="A85" s="659"/>
      <c r="B85" s="660"/>
      <c r="C85" s="660"/>
      <c r="D85" s="660"/>
      <c r="E85" s="660"/>
      <c r="F85" s="670"/>
      <c r="G85" s="670"/>
      <c r="H85" s="681"/>
      <c r="I85" s="681"/>
      <c r="J85" s="681"/>
      <c r="K85" s="682"/>
    </row>
    <row r="86" spans="1:11">
      <c r="A86" s="659"/>
      <c r="B86" s="660"/>
      <c r="C86" s="660"/>
      <c r="D86" s="660"/>
      <c r="E86" s="660"/>
      <c r="F86" s="670"/>
      <c r="G86" s="670"/>
      <c r="H86" s="681"/>
      <c r="I86" s="681"/>
      <c r="J86" s="681"/>
      <c r="K86" s="682"/>
    </row>
    <row r="87" spans="1:11">
      <c r="A87" s="659"/>
      <c r="B87" s="660"/>
      <c r="C87" s="660"/>
      <c r="D87" s="660"/>
      <c r="E87" s="660"/>
      <c r="F87" s="670"/>
      <c r="G87" s="670"/>
      <c r="H87" s="681"/>
      <c r="I87" s="681"/>
      <c r="J87" s="681"/>
      <c r="K87" s="682"/>
    </row>
    <row r="88" spans="1:11">
      <c r="A88" s="659"/>
      <c r="B88" s="660"/>
      <c r="C88" s="660"/>
      <c r="D88" s="660"/>
      <c r="E88" s="660"/>
      <c r="F88" s="670"/>
      <c r="G88" s="670"/>
      <c r="H88" s="681"/>
      <c r="I88" s="681"/>
      <c r="J88" s="681"/>
      <c r="K88" s="682"/>
    </row>
    <row r="89" spans="1:11">
      <c r="A89" s="659"/>
      <c r="B89" s="660"/>
      <c r="C89" s="660"/>
      <c r="D89" s="660"/>
      <c r="E89" s="660"/>
      <c r="F89" s="670"/>
      <c r="G89" s="670"/>
      <c r="H89" s="681"/>
      <c r="I89" s="681"/>
      <c r="J89" s="681"/>
      <c r="K89" s="682"/>
    </row>
    <row r="90" spans="1:11">
      <c r="A90" s="659"/>
      <c r="B90" s="660"/>
      <c r="C90" s="660"/>
      <c r="D90" s="660"/>
      <c r="E90" s="660"/>
      <c r="F90" s="670"/>
      <c r="G90" s="670"/>
      <c r="H90" s="681"/>
      <c r="I90" s="681"/>
      <c r="J90" s="681"/>
      <c r="K90" s="682"/>
    </row>
    <row r="91" spans="1:11">
      <c r="A91" s="659"/>
      <c r="B91" s="660"/>
      <c r="C91" s="660"/>
      <c r="D91" s="660"/>
      <c r="E91" s="660"/>
      <c r="F91" s="670"/>
      <c r="G91" s="670"/>
      <c r="H91" s="681"/>
      <c r="I91" s="681"/>
      <c r="J91" s="681"/>
      <c r="K91" s="682"/>
    </row>
    <row r="92" spans="1:11">
      <c r="A92" s="659"/>
      <c r="B92" s="660"/>
      <c r="C92" s="660"/>
      <c r="D92" s="660"/>
      <c r="E92" s="660"/>
      <c r="F92" s="670"/>
      <c r="G92" s="670"/>
      <c r="H92" s="681"/>
      <c r="I92" s="681"/>
      <c r="J92" s="681"/>
      <c r="K92" s="682"/>
    </row>
    <row r="93" spans="1:11">
      <c r="A93" s="659"/>
      <c r="B93" s="660"/>
      <c r="C93" s="660"/>
      <c r="D93" s="660"/>
      <c r="E93" s="660"/>
      <c r="F93" s="670"/>
      <c r="G93" s="670"/>
      <c r="H93" s="681"/>
      <c r="I93" s="681"/>
      <c r="J93" s="681"/>
      <c r="K93" s="682"/>
    </row>
    <row r="94" spans="1:11">
      <c r="A94" s="659"/>
      <c r="B94" s="660"/>
      <c r="C94" s="660"/>
      <c r="D94" s="660"/>
      <c r="E94" s="660"/>
      <c r="F94" s="670"/>
      <c r="G94" s="670"/>
      <c r="H94" s="681"/>
      <c r="I94" s="681"/>
      <c r="J94" s="681"/>
      <c r="K94" s="682"/>
    </row>
    <row r="95" spans="1:11">
      <c r="A95" s="659"/>
      <c r="B95" s="660"/>
      <c r="C95" s="660"/>
      <c r="D95" s="660"/>
      <c r="E95" s="660"/>
      <c r="F95" s="670"/>
      <c r="G95" s="670"/>
      <c r="H95" s="681"/>
      <c r="I95" s="681"/>
      <c r="J95" s="681"/>
      <c r="K95" s="682"/>
    </row>
    <row r="96" spans="1:11">
      <c r="A96" s="659"/>
      <c r="B96" s="660"/>
      <c r="C96" s="660"/>
      <c r="D96" s="660"/>
      <c r="E96" s="660"/>
      <c r="F96" s="670"/>
      <c r="G96" s="670"/>
      <c r="H96" s="681"/>
      <c r="I96" s="681"/>
      <c r="J96" s="681"/>
      <c r="K96" s="682"/>
    </row>
    <row r="97" spans="1:11">
      <c r="A97" s="659"/>
      <c r="B97" s="660"/>
      <c r="C97" s="660"/>
      <c r="D97" s="660"/>
      <c r="E97" s="660"/>
      <c r="F97" s="670"/>
      <c r="G97" s="670"/>
      <c r="H97" s="681"/>
      <c r="I97" s="681"/>
      <c r="J97" s="681"/>
      <c r="K97" s="682"/>
    </row>
    <row r="98" spans="1:11">
      <c r="A98" s="659"/>
      <c r="B98" s="660"/>
      <c r="C98" s="660"/>
      <c r="D98" s="660"/>
      <c r="E98" s="660"/>
      <c r="F98" s="670"/>
      <c r="G98" s="670"/>
      <c r="H98" s="681"/>
      <c r="I98" s="681"/>
      <c r="J98" s="681"/>
      <c r="K98" s="682"/>
    </row>
    <row r="99" spans="1:11">
      <c r="A99" s="659"/>
      <c r="B99" s="660"/>
      <c r="C99" s="660"/>
      <c r="D99" s="660"/>
      <c r="E99" s="660"/>
      <c r="F99" s="670"/>
      <c r="G99" s="670"/>
      <c r="H99" s="681"/>
      <c r="I99" s="681"/>
      <c r="J99" s="681"/>
      <c r="K99" s="682"/>
    </row>
    <row r="100" spans="1:11">
      <c r="A100" s="659"/>
      <c r="B100" s="660"/>
      <c r="C100" s="660"/>
      <c r="D100" s="660"/>
      <c r="E100" s="660"/>
      <c r="F100" s="670"/>
      <c r="G100" s="670"/>
      <c r="H100" s="681"/>
      <c r="I100" s="681"/>
      <c r="J100" s="681"/>
      <c r="K100" s="682"/>
    </row>
    <row r="101" spans="1:11">
      <c r="A101" s="659"/>
      <c r="B101" s="660"/>
      <c r="C101" s="660"/>
      <c r="D101" s="660"/>
      <c r="E101" s="660"/>
      <c r="F101" s="670"/>
      <c r="G101" s="670"/>
      <c r="H101" s="681"/>
      <c r="I101" s="681"/>
      <c r="J101" s="681"/>
      <c r="K101" s="682"/>
    </row>
    <row r="102" spans="1:11">
      <c r="A102" s="659"/>
      <c r="B102" s="660"/>
      <c r="C102" s="660"/>
      <c r="D102" s="660"/>
      <c r="E102" s="660"/>
      <c r="F102" s="670"/>
      <c r="G102" s="670"/>
      <c r="H102" s="681"/>
      <c r="I102" s="681"/>
      <c r="J102" s="681"/>
      <c r="K102" s="682"/>
    </row>
    <row r="103" spans="1:11">
      <c r="A103" s="659"/>
      <c r="B103" s="660"/>
      <c r="C103" s="660"/>
      <c r="D103" s="660"/>
      <c r="E103" s="660"/>
      <c r="F103" s="670"/>
      <c r="G103" s="670"/>
      <c r="H103" s="681"/>
      <c r="I103" s="681"/>
      <c r="J103" s="681"/>
      <c r="K103" s="682"/>
    </row>
    <row r="104" spans="1:11">
      <c r="A104" s="659"/>
      <c r="B104" s="660"/>
      <c r="C104" s="660"/>
      <c r="D104" s="660"/>
      <c r="E104" s="660"/>
      <c r="F104" s="670"/>
      <c r="G104" s="670"/>
      <c r="H104" s="681"/>
      <c r="I104" s="681"/>
      <c r="J104" s="681"/>
      <c r="K104" s="682"/>
    </row>
    <row r="105" spans="1:11">
      <c r="A105" s="659"/>
      <c r="B105" s="660"/>
      <c r="C105" s="660"/>
      <c r="D105" s="660"/>
      <c r="E105" s="660"/>
      <c r="F105" s="670"/>
      <c r="G105" s="670"/>
      <c r="H105" s="681"/>
      <c r="I105" s="681"/>
      <c r="J105" s="681"/>
      <c r="K105" s="682"/>
    </row>
    <row r="106" spans="1:11">
      <c r="A106" s="659"/>
      <c r="B106" s="660"/>
      <c r="C106" s="660"/>
      <c r="D106" s="660"/>
      <c r="E106" s="660"/>
      <c r="F106" s="670"/>
      <c r="G106" s="670"/>
      <c r="H106" s="681"/>
      <c r="I106" s="681"/>
      <c r="J106" s="681"/>
      <c r="K106" s="682"/>
    </row>
    <row r="107" spans="1:11">
      <c r="A107" s="659"/>
      <c r="B107" s="660"/>
      <c r="C107" s="660"/>
      <c r="D107" s="660"/>
      <c r="E107" s="660"/>
      <c r="F107" s="670"/>
      <c r="G107" s="670"/>
      <c r="H107" s="681"/>
      <c r="I107" s="681"/>
      <c r="J107" s="681"/>
      <c r="K107" s="682"/>
    </row>
    <row r="108" spans="1:11">
      <c r="A108" s="659"/>
      <c r="B108" s="660"/>
      <c r="C108" s="660"/>
      <c r="D108" s="660"/>
      <c r="E108" s="660"/>
      <c r="F108" s="670"/>
      <c r="G108" s="670"/>
      <c r="H108" s="681"/>
      <c r="I108" s="681"/>
      <c r="J108" s="681"/>
      <c r="K108" s="682"/>
    </row>
    <row r="109" spans="1:11">
      <c r="A109" s="659"/>
      <c r="B109" s="660"/>
      <c r="C109" s="660"/>
      <c r="D109" s="660"/>
      <c r="E109" s="660"/>
      <c r="F109" s="670"/>
      <c r="G109" s="670"/>
      <c r="H109" s="681"/>
      <c r="I109" s="681"/>
      <c r="J109" s="681"/>
      <c r="K109" s="682"/>
    </row>
    <row r="110" spans="1:11">
      <c r="A110" s="659"/>
      <c r="B110" s="660"/>
      <c r="C110" s="660"/>
      <c r="D110" s="660"/>
      <c r="E110" s="660"/>
      <c r="F110" s="670"/>
      <c r="G110" s="670"/>
      <c r="H110" s="681"/>
      <c r="I110" s="681"/>
      <c r="J110" s="681"/>
      <c r="K110" s="682"/>
    </row>
    <row r="111" spans="1:11">
      <c r="A111" s="659"/>
      <c r="B111" s="660"/>
      <c r="C111" s="660"/>
      <c r="D111" s="660"/>
      <c r="E111" s="660"/>
      <c r="F111" s="670"/>
      <c r="G111" s="670"/>
      <c r="H111" s="681"/>
      <c r="I111" s="681"/>
      <c r="J111" s="681"/>
      <c r="K111" s="682"/>
    </row>
    <row r="112" spans="1:11">
      <c r="A112" s="659"/>
      <c r="B112" s="660"/>
      <c r="C112" s="660"/>
      <c r="D112" s="660"/>
      <c r="E112" s="660"/>
      <c r="F112" s="670"/>
      <c r="G112" s="670"/>
      <c r="H112" s="681"/>
      <c r="I112" s="681"/>
      <c r="J112" s="681"/>
      <c r="K112" s="682"/>
    </row>
    <row r="113" spans="1:11">
      <c r="A113" s="659"/>
      <c r="B113" s="660"/>
      <c r="C113" s="660"/>
      <c r="D113" s="660"/>
      <c r="E113" s="660"/>
      <c r="F113" s="670"/>
      <c r="G113" s="670"/>
      <c r="H113" s="681"/>
      <c r="I113" s="681"/>
      <c r="J113" s="681"/>
      <c r="K113" s="682"/>
    </row>
    <row r="114" spans="1:11">
      <c r="A114" s="659"/>
      <c r="B114" s="660"/>
      <c r="C114" s="660"/>
      <c r="D114" s="660"/>
      <c r="E114" s="660"/>
      <c r="F114" s="670"/>
      <c r="G114" s="670"/>
      <c r="H114" s="681"/>
      <c r="I114" s="681"/>
      <c r="J114" s="681"/>
      <c r="K114" s="682"/>
    </row>
    <row r="115" spans="1:11">
      <c r="A115" s="659"/>
      <c r="B115" s="660"/>
      <c r="C115" s="660"/>
      <c r="D115" s="660"/>
      <c r="E115" s="660"/>
      <c r="F115" s="670"/>
      <c r="G115" s="670"/>
      <c r="H115" s="681"/>
      <c r="I115" s="681"/>
      <c r="J115" s="681"/>
      <c r="K115" s="682"/>
    </row>
    <row r="116" spans="1:11">
      <c r="A116" s="659"/>
      <c r="B116" s="660"/>
      <c r="C116" s="660"/>
      <c r="D116" s="660"/>
      <c r="E116" s="660"/>
      <c r="F116" s="670"/>
      <c r="G116" s="670"/>
      <c r="H116" s="681"/>
      <c r="I116" s="681"/>
      <c r="J116" s="681"/>
      <c r="K116" s="682"/>
    </row>
    <row r="117" spans="1:11">
      <c r="A117" s="659"/>
      <c r="B117" s="660"/>
      <c r="C117" s="660"/>
      <c r="D117" s="660"/>
      <c r="E117" s="660"/>
      <c r="F117" s="670"/>
      <c r="G117" s="670"/>
      <c r="H117" s="681"/>
      <c r="I117" s="681"/>
      <c r="J117" s="681"/>
      <c r="K117" s="682"/>
    </row>
    <row r="118" spans="1:11">
      <c r="A118" s="659"/>
      <c r="B118" s="660"/>
      <c r="C118" s="660"/>
      <c r="D118" s="660"/>
      <c r="E118" s="660"/>
      <c r="F118" s="670"/>
      <c r="G118" s="670"/>
      <c r="H118" s="681"/>
      <c r="I118" s="681"/>
      <c r="J118" s="681"/>
      <c r="K118" s="682"/>
    </row>
    <row r="119" spans="1:11">
      <c r="A119" s="659"/>
      <c r="B119" s="660"/>
      <c r="C119" s="660"/>
      <c r="D119" s="660"/>
      <c r="E119" s="660"/>
      <c r="F119" s="670"/>
      <c r="G119" s="670"/>
      <c r="H119" s="681"/>
      <c r="I119" s="681"/>
      <c r="J119" s="681"/>
      <c r="K119" s="682"/>
    </row>
    <row r="120" spans="1:11">
      <c r="A120" s="659"/>
      <c r="B120" s="660"/>
      <c r="C120" s="660"/>
      <c r="D120" s="660"/>
      <c r="E120" s="660"/>
      <c r="F120" s="670"/>
      <c r="G120" s="670"/>
      <c r="H120" s="681"/>
      <c r="I120" s="681"/>
      <c r="J120" s="681"/>
      <c r="K120" s="682"/>
    </row>
    <row r="121" spans="1:11">
      <c r="A121" s="659"/>
      <c r="B121" s="660"/>
      <c r="C121" s="660"/>
      <c r="D121" s="660"/>
      <c r="E121" s="660"/>
      <c r="F121" s="670"/>
      <c r="G121" s="670"/>
      <c r="H121" s="681"/>
      <c r="I121" s="681"/>
      <c r="J121" s="681"/>
      <c r="K121" s="682"/>
    </row>
    <row r="122" spans="1:11">
      <c r="A122" s="659"/>
      <c r="B122" s="660"/>
      <c r="C122" s="660"/>
      <c r="D122" s="660"/>
      <c r="E122" s="660"/>
      <c r="F122" s="670"/>
      <c r="G122" s="670"/>
      <c r="H122" s="681"/>
      <c r="I122" s="681"/>
      <c r="J122" s="681"/>
      <c r="K122" s="682"/>
    </row>
    <row r="123" spans="1:11">
      <c r="A123" s="659"/>
      <c r="B123" s="660"/>
      <c r="C123" s="660"/>
      <c r="D123" s="660"/>
      <c r="E123" s="660"/>
      <c r="F123" s="670"/>
      <c r="G123" s="670"/>
      <c r="H123" s="681"/>
      <c r="I123" s="681"/>
      <c r="J123" s="681"/>
      <c r="K123" s="682"/>
    </row>
    <row r="124" spans="1:11">
      <c r="A124" s="659"/>
      <c r="B124" s="660"/>
      <c r="C124" s="660"/>
      <c r="D124" s="660"/>
      <c r="E124" s="660"/>
      <c r="F124" s="670"/>
      <c r="G124" s="670"/>
      <c r="H124" s="681"/>
      <c r="I124" s="681"/>
      <c r="J124" s="681"/>
      <c r="K124" s="682"/>
    </row>
    <row r="125" spans="1:11">
      <c r="A125" s="659"/>
      <c r="B125" s="660"/>
      <c r="C125" s="660"/>
      <c r="D125" s="660"/>
      <c r="E125" s="660"/>
      <c r="F125" s="670"/>
      <c r="G125" s="670"/>
      <c r="H125" s="681"/>
      <c r="I125" s="681"/>
      <c r="J125" s="681"/>
      <c r="K125" s="682"/>
    </row>
    <row r="126" spans="1:11">
      <c r="A126" s="659"/>
      <c r="B126" s="660"/>
      <c r="C126" s="660"/>
      <c r="D126" s="660"/>
      <c r="E126" s="660"/>
      <c r="F126" s="670"/>
      <c r="G126" s="670"/>
      <c r="H126" s="681"/>
      <c r="I126" s="681"/>
      <c r="J126" s="681"/>
      <c r="K126" s="682"/>
    </row>
    <row r="127" spans="1:11">
      <c r="A127" s="659"/>
      <c r="B127" s="660"/>
      <c r="C127" s="660"/>
      <c r="D127" s="660"/>
      <c r="E127" s="660"/>
      <c r="F127" s="670"/>
      <c r="G127" s="670"/>
      <c r="H127" s="681"/>
      <c r="I127" s="681"/>
      <c r="J127" s="681"/>
      <c r="K127" s="682"/>
    </row>
    <row r="128" spans="1:11">
      <c r="A128" s="659"/>
      <c r="B128" s="660"/>
      <c r="C128" s="660"/>
      <c r="D128" s="660"/>
      <c r="E128" s="660"/>
      <c r="F128" s="670"/>
      <c r="G128" s="670"/>
      <c r="H128" s="681"/>
      <c r="I128" s="681"/>
      <c r="J128" s="681"/>
      <c r="K128" s="682"/>
    </row>
    <row r="129" spans="1:11">
      <c r="A129" s="659"/>
      <c r="B129" s="660"/>
      <c r="C129" s="660"/>
      <c r="D129" s="660"/>
      <c r="E129" s="660"/>
      <c r="F129" s="670"/>
      <c r="G129" s="670"/>
      <c r="H129" s="681"/>
      <c r="I129" s="681"/>
      <c r="J129" s="681"/>
      <c r="K129" s="682"/>
    </row>
    <row r="130" spans="1:11">
      <c r="A130" s="659"/>
      <c r="B130" s="660"/>
      <c r="C130" s="660"/>
      <c r="D130" s="660"/>
      <c r="E130" s="660"/>
      <c r="F130" s="670"/>
      <c r="G130" s="670"/>
      <c r="H130" s="681"/>
      <c r="I130" s="681"/>
      <c r="J130" s="681"/>
      <c r="K130" s="682"/>
    </row>
    <row r="131" spans="1:11">
      <c r="A131" s="659"/>
      <c r="B131" s="660"/>
      <c r="C131" s="660"/>
      <c r="D131" s="660"/>
      <c r="E131" s="660"/>
      <c r="F131" s="670"/>
      <c r="G131" s="670"/>
      <c r="H131" s="681"/>
      <c r="I131" s="681"/>
      <c r="J131" s="681"/>
      <c r="K131" s="682"/>
    </row>
    <row r="132" spans="1:11">
      <c r="A132" s="659"/>
      <c r="B132" s="660"/>
      <c r="C132" s="660"/>
      <c r="D132" s="660"/>
      <c r="E132" s="660"/>
      <c r="F132" s="670"/>
      <c r="G132" s="670"/>
      <c r="H132" s="681"/>
      <c r="I132" s="681"/>
      <c r="J132" s="681"/>
      <c r="K132" s="682"/>
    </row>
    <row r="133" spans="1:11">
      <c r="A133" s="659"/>
      <c r="B133" s="660"/>
      <c r="C133" s="660"/>
      <c r="D133" s="660"/>
      <c r="E133" s="660"/>
      <c r="F133" s="670"/>
      <c r="G133" s="670"/>
      <c r="H133" s="681"/>
      <c r="I133" s="681"/>
      <c r="J133" s="681"/>
      <c r="K133" s="682"/>
    </row>
    <row r="134" spans="1:11">
      <c r="A134" s="659"/>
      <c r="B134" s="660"/>
      <c r="C134" s="660"/>
      <c r="D134" s="660"/>
      <c r="E134" s="660"/>
      <c r="F134" s="670"/>
      <c r="G134" s="670"/>
      <c r="H134" s="681"/>
      <c r="I134" s="681"/>
      <c r="J134" s="681"/>
      <c r="K134" s="682"/>
    </row>
    <row r="135" spans="1:11">
      <c r="A135" s="659"/>
      <c r="B135" s="660"/>
      <c r="C135" s="660"/>
      <c r="D135" s="660"/>
      <c r="E135" s="660"/>
      <c r="F135" s="670"/>
      <c r="G135" s="670"/>
      <c r="H135" s="681"/>
      <c r="I135" s="681"/>
      <c r="J135" s="681"/>
      <c r="K135" s="682"/>
    </row>
    <row r="136" spans="1:11">
      <c r="A136" s="659"/>
      <c r="B136" s="660"/>
      <c r="C136" s="660"/>
      <c r="D136" s="660"/>
      <c r="E136" s="660"/>
      <c r="F136" s="670"/>
      <c r="G136" s="670"/>
      <c r="H136" s="681"/>
      <c r="I136" s="681"/>
      <c r="J136" s="681"/>
      <c r="K136" s="682"/>
    </row>
    <row r="137" spans="1:11">
      <c r="A137" s="659"/>
      <c r="B137" s="660"/>
      <c r="C137" s="660"/>
      <c r="D137" s="660"/>
      <c r="E137" s="660"/>
      <c r="F137" s="670"/>
      <c r="G137" s="670"/>
      <c r="H137" s="681"/>
      <c r="I137" s="681"/>
      <c r="J137" s="681"/>
      <c r="K137" s="682"/>
    </row>
    <row r="138" spans="1:11">
      <c r="A138" s="659"/>
      <c r="B138" s="660"/>
      <c r="C138" s="660"/>
      <c r="D138" s="660"/>
      <c r="E138" s="660"/>
      <c r="F138" s="670"/>
      <c r="G138" s="670"/>
      <c r="H138" s="681"/>
      <c r="I138" s="681"/>
      <c r="J138" s="681"/>
      <c r="K138" s="682"/>
    </row>
    <row r="139" spans="1:11">
      <c r="A139" s="659"/>
      <c r="B139" s="660"/>
      <c r="C139" s="660"/>
      <c r="D139" s="660"/>
      <c r="E139" s="660"/>
      <c r="F139" s="670"/>
      <c r="G139" s="670"/>
      <c r="H139" s="681"/>
      <c r="I139" s="681"/>
      <c r="J139" s="681"/>
      <c r="K139" s="682"/>
    </row>
    <row r="140" spans="1:11">
      <c r="A140" s="659"/>
      <c r="B140" s="660"/>
      <c r="C140" s="660"/>
      <c r="D140" s="660"/>
      <c r="E140" s="660"/>
      <c r="F140" s="670"/>
      <c r="G140" s="670"/>
      <c r="H140" s="681"/>
      <c r="I140" s="681"/>
      <c r="J140" s="681"/>
      <c r="K140" s="682"/>
    </row>
    <row r="141" spans="1:11">
      <c r="A141" s="659"/>
      <c r="B141" s="660"/>
      <c r="C141" s="660"/>
      <c r="D141" s="660"/>
      <c r="E141" s="660"/>
      <c r="F141" s="670"/>
      <c r="G141" s="670"/>
      <c r="H141" s="681"/>
      <c r="I141" s="681"/>
      <c r="J141" s="681"/>
      <c r="K141" s="682"/>
    </row>
    <row r="142" spans="1:11">
      <c r="A142" s="659"/>
      <c r="B142" s="660"/>
      <c r="C142" s="660"/>
      <c r="D142" s="660"/>
      <c r="E142" s="660"/>
      <c r="F142" s="670"/>
      <c r="G142" s="670"/>
      <c r="H142" s="681"/>
      <c r="I142" s="681"/>
      <c r="J142" s="681"/>
      <c r="K142" s="682"/>
    </row>
    <row r="143" spans="1:11">
      <c r="A143" s="659"/>
      <c r="B143" s="660"/>
      <c r="C143" s="660"/>
      <c r="D143" s="660"/>
      <c r="E143" s="660"/>
      <c r="F143" s="670"/>
      <c r="G143" s="670"/>
      <c r="H143" s="681"/>
      <c r="I143" s="681"/>
      <c r="J143" s="681"/>
      <c r="K143" s="682"/>
    </row>
    <row r="144" spans="1:11">
      <c r="A144" s="659"/>
      <c r="B144" s="660"/>
      <c r="C144" s="660"/>
      <c r="D144" s="660"/>
      <c r="E144" s="660"/>
      <c r="F144" s="670"/>
      <c r="G144" s="670"/>
      <c r="H144" s="681"/>
      <c r="I144" s="681"/>
      <c r="J144" s="681"/>
      <c r="K144" s="682"/>
    </row>
    <row r="145" spans="1:11">
      <c r="A145" s="659"/>
      <c r="B145" s="660"/>
      <c r="C145" s="660"/>
      <c r="D145" s="660"/>
      <c r="E145" s="660"/>
      <c r="F145" s="670"/>
      <c r="G145" s="670"/>
      <c r="H145" s="681"/>
      <c r="I145" s="681"/>
      <c r="J145" s="681"/>
      <c r="K145" s="682"/>
    </row>
    <row r="146" spans="1:11">
      <c r="A146" s="659"/>
      <c r="B146" s="660"/>
      <c r="C146" s="660"/>
      <c r="D146" s="660"/>
      <c r="E146" s="660"/>
      <c r="F146" s="670"/>
      <c r="G146" s="670"/>
      <c r="H146" s="681"/>
      <c r="I146" s="681"/>
      <c r="J146" s="681"/>
      <c r="K146" s="682"/>
    </row>
    <row r="147" spans="1:11">
      <c r="A147" s="659"/>
      <c r="B147" s="660"/>
      <c r="C147" s="660"/>
      <c r="D147" s="660"/>
      <c r="E147" s="660"/>
      <c r="F147" s="670"/>
      <c r="G147" s="670"/>
      <c r="H147" s="681"/>
      <c r="I147" s="681"/>
      <c r="J147" s="681"/>
      <c r="K147" s="682"/>
    </row>
    <row r="148" spans="1:11">
      <c r="A148" s="659"/>
      <c r="B148" s="660"/>
      <c r="C148" s="660"/>
      <c r="D148" s="660"/>
      <c r="E148" s="660"/>
      <c r="F148" s="670"/>
      <c r="G148" s="670"/>
      <c r="H148" s="681"/>
      <c r="I148" s="681"/>
      <c r="J148" s="681"/>
      <c r="K148" s="682"/>
    </row>
    <row r="149" spans="1:11">
      <c r="A149" s="659"/>
      <c r="B149" s="660"/>
      <c r="C149" s="660"/>
      <c r="D149" s="660"/>
      <c r="E149" s="660"/>
      <c r="F149" s="670"/>
      <c r="G149" s="670"/>
      <c r="H149" s="681"/>
      <c r="I149" s="681"/>
      <c r="J149" s="681"/>
      <c r="K149" s="682"/>
    </row>
    <row r="150" spans="1:11">
      <c r="A150" s="659"/>
      <c r="B150" s="660"/>
      <c r="C150" s="660"/>
      <c r="D150" s="660"/>
      <c r="E150" s="660"/>
      <c r="F150" s="670"/>
      <c r="G150" s="670"/>
      <c r="H150" s="681"/>
      <c r="I150" s="681"/>
      <c r="J150" s="681"/>
      <c r="K150" s="682"/>
    </row>
    <row r="151" spans="1:11">
      <c r="A151" s="659"/>
      <c r="B151" s="660"/>
      <c r="C151" s="660"/>
      <c r="D151" s="660"/>
      <c r="E151" s="660"/>
      <c r="F151" s="670"/>
      <c r="G151" s="670"/>
      <c r="H151" s="681"/>
      <c r="I151" s="681"/>
      <c r="J151" s="681"/>
      <c r="K151" s="682"/>
    </row>
    <row r="152" spans="1:11">
      <c r="A152" s="659"/>
      <c r="B152" s="660"/>
      <c r="C152" s="660"/>
      <c r="D152" s="660"/>
      <c r="E152" s="660"/>
      <c r="F152" s="670"/>
      <c r="G152" s="670"/>
      <c r="H152" s="681"/>
      <c r="I152" s="681"/>
      <c r="J152" s="681"/>
      <c r="K152" s="682"/>
    </row>
    <row r="153" spans="1:11">
      <c r="A153" s="659"/>
      <c r="B153" s="660"/>
      <c r="C153" s="660"/>
      <c r="D153" s="660"/>
      <c r="E153" s="660"/>
      <c r="F153" s="670"/>
      <c r="G153" s="670"/>
      <c r="H153" s="681"/>
      <c r="I153" s="681"/>
      <c r="J153" s="681"/>
      <c r="K153" s="682"/>
    </row>
    <row r="154" spans="1:11">
      <c r="A154" s="659"/>
      <c r="B154" s="660"/>
      <c r="C154" s="660"/>
      <c r="D154" s="660"/>
      <c r="E154" s="660"/>
      <c r="F154" s="670"/>
      <c r="G154" s="670"/>
      <c r="H154" s="681"/>
      <c r="I154" s="681"/>
      <c r="J154" s="681"/>
      <c r="K154" s="682"/>
    </row>
    <row r="155" spans="1:11">
      <c r="A155" s="659"/>
      <c r="B155" s="660"/>
      <c r="C155" s="660"/>
      <c r="D155" s="660"/>
      <c r="E155" s="660"/>
      <c r="F155" s="670"/>
      <c r="G155" s="670"/>
      <c r="H155" s="681"/>
      <c r="I155" s="681"/>
      <c r="J155" s="681"/>
      <c r="K155" s="682"/>
    </row>
    <row r="156" spans="1:11">
      <c r="A156" s="659"/>
      <c r="B156" s="660"/>
      <c r="C156" s="660"/>
      <c r="D156" s="660"/>
      <c r="E156" s="660"/>
      <c r="F156" s="670"/>
      <c r="G156" s="670"/>
      <c r="H156" s="681"/>
      <c r="I156" s="681"/>
      <c r="J156" s="681"/>
      <c r="K156" s="682"/>
    </row>
    <row r="157" spans="1:11">
      <c r="A157" s="659"/>
      <c r="B157" s="660"/>
      <c r="C157" s="660"/>
      <c r="D157" s="660"/>
      <c r="E157" s="660"/>
      <c r="F157" s="670"/>
      <c r="G157" s="670"/>
      <c r="H157" s="681"/>
      <c r="I157" s="681"/>
      <c r="J157" s="681"/>
      <c r="K157" s="682"/>
    </row>
    <row r="158" spans="1:11">
      <c r="A158" s="659"/>
      <c r="B158" s="660"/>
      <c r="C158" s="660"/>
      <c r="D158" s="660"/>
      <c r="E158" s="660"/>
      <c r="F158" s="670"/>
      <c r="G158" s="670"/>
      <c r="H158" s="681"/>
      <c r="I158" s="681"/>
      <c r="J158" s="681"/>
      <c r="K158" s="682"/>
    </row>
    <row r="159" spans="1:11">
      <c r="A159" s="659"/>
      <c r="B159" s="660"/>
      <c r="C159" s="660"/>
      <c r="D159" s="660"/>
      <c r="E159" s="660"/>
      <c r="F159" s="670"/>
      <c r="G159" s="670"/>
      <c r="H159" s="681"/>
      <c r="I159" s="681"/>
      <c r="J159" s="681"/>
      <c r="K159" s="682"/>
    </row>
    <row r="160" spans="1:11">
      <c r="A160" s="659"/>
      <c r="B160" s="660"/>
      <c r="C160" s="660"/>
      <c r="D160" s="660"/>
      <c r="E160" s="660"/>
      <c r="F160" s="670"/>
      <c r="G160" s="670"/>
      <c r="H160" s="681"/>
      <c r="I160" s="681"/>
      <c r="J160" s="681"/>
      <c r="K160" s="682"/>
    </row>
    <row r="161" spans="1:11">
      <c r="A161" s="659"/>
      <c r="B161" s="660"/>
      <c r="C161" s="660"/>
      <c r="D161" s="660"/>
      <c r="E161" s="660"/>
      <c r="F161" s="670"/>
      <c r="G161" s="670"/>
      <c r="H161" s="681"/>
      <c r="I161" s="681"/>
      <c r="J161" s="681"/>
      <c r="K161" s="682"/>
    </row>
    <row r="162" spans="1:11">
      <c r="A162" s="659"/>
      <c r="B162" s="660"/>
      <c r="C162" s="660"/>
      <c r="D162" s="660"/>
      <c r="E162" s="660"/>
      <c r="F162" s="670"/>
      <c r="G162" s="670"/>
      <c r="H162" s="681"/>
      <c r="I162" s="681"/>
      <c r="J162" s="681"/>
      <c r="K162" s="682"/>
    </row>
    <row r="163" spans="1:11">
      <c r="A163" s="659"/>
      <c r="B163" s="660"/>
      <c r="C163" s="660"/>
      <c r="D163" s="660"/>
      <c r="E163" s="660"/>
      <c r="F163" s="670"/>
      <c r="G163" s="670"/>
      <c r="H163" s="681"/>
      <c r="I163" s="681"/>
      <c r="J163" s="681"/>
      <c r="K163" s="682"/>
    </row>
    <row r="164" spans="1:11">
      <c r="A164" s="659"/>
      <c r="B164" s="660"/>
      <c r="C164" s="660"/>
      <c r="D164" s="660"/>
      <c r="E164" s="660"/>
      <c r="F164" s="670"/>
      <c r="G164" s="670"/>
      <c r="H164" s="681"/>
      <c r="I164" s="681"/>
      <c r="J164" s="681"/>
      <c r="K164" s="682"/>
    </row>
    <row r="165" spans="1:11">
      <c r="A165" s="659"/>
      <c r="B165" s="660"/>
      <c r="C165" s="660"/>
      <c r="D165" s="660"/>
      <c r="E165" s="660"/>
      <c r="F165" s="670"/>
      <c r="G165" s="670"/>
      <c r="H165" s="681"/>
      <c r="I165" s="681"/>
      <c r="J165" s="681"/>
      <c r="K165" s="682"/>
    </row>
    <row r="166" spans="1:11">
      <c r="A166" s="659"/>
      <c r="B166" s="660"/>
      <c r="C166" s="660"/>
      <c r="D166" s="660"/>
      <c r="E166" s="660"/>
      <c r="F166" s="670"/>
      <c r="G166" s="670"/>
      <c r="H166" s="681"/>
      <c r="I166" s="681"/>
      <c r="J166" s="681"/>
      <c r="K166" s="682"/>
    </row>
    <row r="167" spans="1:11">
      <c r="A167" s="659"/>
      <c r="B167" s="660"/>
      <c r="C167" s="660"/>
      <c r="D167" s="660"/>
      <c r="E167" s="660"/>
      <c r="F167" s="670"/>
      <c r="G167" s="670"/>
      <c r="H167" s="681"/>
      <c r="I167" s="681"/>
      <c r="J167" s="681"/>
      <c r="K167" s="682"/>
    </row>
    <row r="168" spans="1:11">
      <c r="A168" s="659"/>
      <c r="B168" s="660"/>
      <c r="C168" s="660"/>
      <c r="D168" s="660"/>
      <c r="E168" s="660"/>
      <c r="F168" s="670"/>
      <c r="G168" s="670"/>
      <c r="H168" s="681"/>
      <c r="I168" s="681"/>
      <c r="J168" s="681"/>
      <c r="K168" s="682"/>
    </row>
    <row r="169" spans="1:11">
      <c r="A169" s="659"/>
      <c r="B169" s="660"/>
      <c r="C169" s="660"/>
      <c r="D169" s="660"/>
      <c r="E169" s="660"/>
      <c r="F169" s="670"/>
      <c r="G169" s="670"/>
      <c r="H169" s="681"/>
      <c r="I169" s="681"/>
      <c r="J169" s="681"/>
      <c r="K169" s="682"/>
    </row>
    <row r="170" spans="1:11">
      <c r="A170" s="659"/>
      <c r="B170" s="660"/>
      <c r="C170" s="660"/>
      <c r="D170" s="660"/>
      <c r="E170" s="660"/>
      <c r="F170" s="670"/>
      <c r="G170" s="670"/>
      <c r="H170" s="681"/>
      <c r="I170" s="681"/>
      <c r="J170" s="681"/>
      <c r="K170" s="682"/>
    </row>
    <row r="171" spans="1:11">
      <c r="A171" s="659"/>
      <c r="B171" s="660"/>
      <c r="C171" s="660"/>
      <c r="D171" s="660"/>
      <c r="E171" s="660"/>
      <c r="F171" s="670"/>
      <c r="G171" s="670"/>
      <c r="H171" s="681"/>
      <c r="I171" s="681"/>
      <c r="J171" s="681"/>
      <c r="K171" s="682"/>
    </row>
    <row r="172" spans="1:11">
      <c r="A172" s="659"/>
      <c r="B172" s="660"/>
      <c r="C172" s="660"/>
      <c r="D172" s="660"/>
      <c r="E172" s="660"/>
      <c r="F172" s="670"/>
      <c r="G172" s="670"/>
      <c r="H172" s="681"/>
      <c r="I172" s="681"/>
      <c r="J172" s="681"/>
      <c r="K172" s="682"/>
    </row>
    <row r="173" spans="1:11">
      <c r="A173" s="659"/>
      <c r="B173" s="660"/>
      <c r="C173" s="660"/>
      <c r="D173" s="660"/>
      <c r="E173" s="660"/>
      <c r="F173" s="670"/>
      <c r="G173" s="670"/>
      <c r="H173" s="681"/>
      <c r="I173" s="681"/>
      <c r="J173" s="681"/>
      <c r="K173" s="682"/>
    </row>
    <row r="174" spans="1:11">
      <c r="A174" s="659"/>
      <c r="B174" s="660"/>
      <c r="C174" s="660"/>
      <c r="D174" s="660"/>
      <c r="E174" s="660"/>
      <c r="F174" s="670"/>
      <c r="G174" s="670"/>
      <c r="H174" s="681"/>
      <c r="I174" s="681"/>
      <c r="J174" s="681"/>
      <c r="K174" s="682"/>
    </row>
    <row r="175" spans="1:11">
      <c r="A175" s="659"/>
      <c r="B175" s="660"/>
      <c r="C175" s="660"/>
      <c r="D175" s="660"/>
      <c r="E175" s="660"/>
      <c r="F175" s="670"/>
      <c r="G175" s="670"/>
      <c r="H175" s="681"/>
      <c r="I175" s="681"/>
      <c r="J175" s="681"/>
      <c r="K175" s="682"/>
    </row>
    <row r="176" spans="1:11">
      <c r="A176" s="659"/>
      <c r="B176" s="660"/>
      <c r="C176" s="660"/>
      <c r="D176" s="660"/>
      <c r="E176" s="660"/>
      <c r="F176" s="670"/>
      <c r="G176" s="670"/>
      <c r="H176" s="681"/>
      <c r="I176" s="681"/>
      <c r="J176" s="681"/>
      <c r="K176" s="682"/>
    </row>
    <row r="177" spans="1:11">
      <c r="A177" s="659"/>
      <c r="B177" s="660"/>
      <c r="C177" s="660"/>
      <c r="D177" s="660"/>
      <c r="E177" s="660"/>
      <c r="F177" s="670"/>
      <c r="G177" s="670"/>
      <c r="H177" s="681"/>
      <c r="I177" s="681"/>
      <c r="J177" s="681"/>
      <c r="K177" s="682"/>
    </row>
    <row r="178" spans="1:11">
      <c r="A178" s="659"/>
      <c r="B178" s="660"/>
      <c r="C178" s="660"/>
      <c r="D178" s="660"/>
      <c r="E178" s="660"/>
      <c r="F178" s="670"/>
      <c r="G178" s="670"/>
      <c r="H178" s="681"/>
      <c r="I178" s="681"/>
      <c r="J178" s="681"/>
      <c r="K178" s="682"/>
    </row>
    <row r="179" spans="1:11">
      <c r="A179" s="659"/>
      <c r="B179" s="660"/>
      <c r="C179" s="660"/>
      <c r="D179" s="660"/>
      <c r="E179" s="660"/>
      <c r="F179" s="670"/>
      <c r="G179" s="670"/>
      <c r="H179" s="681"/>
      <c r="I179" s="681"/>
      <c r="J179" s="681"/>
      <c r="K179" s="682"/>
    </row>
    <row r="180" spans="1:11">
      <c r="A180" s="659"/>
      <c r="B180" s="660"/>
      <c r="C180" s="660"/>
      <c r="D180" s="660"/>
      <c r="E180" s="660"/>
      <c r="F180" s="670"/>
      <c r="G180" s="670"/>
      <c r="H180" s="681"/>
      <c r="I180" s="681"/>
      <c r="J180" s="681"/>
      <c r="K180" s="682"/>
    </row>
    <row r="181" spans="1:11">
      <c r="A181" s="659"/>
      <c r="B181" s="660"/>
      <c r="C181" s="660"/>
      <c r="D181" s="660"/>
      <c r="E181" s="660"/>
      <c r="F181" s="670"/>
      <c r="G181" s="670"/>
      <c r="H181" s="681"/>
      <c r="I181" s="681"/>
      <c r="J181" s="681"/>
      <c r="K181" s="682"/>
    </row>
    <row r="182" spans="1:11">
      <c r="A182" s="659"/>
      <c r="B182" s="660"/>
      <c r="C182" s="660"/>
      <c r="D182" s="660"/>
      <c r="E182" s="660"/>
      <c r="F182" s="670"/>
      <c r="G182" s="670"/>
      <c r="H182" s="681"/>
      <c r="I182" s="681"/>
      <c r="J182" s="681"/>
      <c r="K182" s="682"/>
    </row>
    <row r="183" spans="1:11">
      <c r="A183" s="659"/>
      <c r="B183" s="660"/>
      <c r="C183" s="660"/>
      <c r="D183" s="660"/>
      <c r="E183" s="660"/>
      <c r="F183" s="670"/>
      <c r="G183" s="670"/>
      <c r="H183" s="681"/>
      <c r="I183" s="681"/>
      <c r="J183" s="681"/>
      <c r="K183" s="682"/>
    </row>
    <row r="184" spans="1:11">
      <c r="A184" s="659"/>
      <c r="B184" s="660"/>
      <c r="C184" s="660"/>
      <c r="D184" s="660"/>
      <c r="E184" s="660"/>
      <c r="F184" s="670"/>
      <c r="G184" s="670"/>
      <c r="H184" s="681"/>
      <c r="I184" s="681"/>
      <c r="J184" s="681"/>
      <c r="K184" s="682"/>
    </row>
    <row r="185" spans="1:11">
      <c r="A185" s="659"/>
      <c r="B185" s="660"/>
      <c r="C185" s="660"/>
      <c r="D185" s="660"/>
      <c r="E185" s="660"/>
      <c r="F185" s="670"/>
      <c r="G185" s="670"/>
      <c r="H185" s="681"/>
      <c r="I185" s="681"/>
      <c r="J185" s="681"/>
      <c r="K185" s="682"/>
    </row>
    <row r="186" spans="1:11">
      <c r="A186" s="659"/>
      <c r="B186" s="660"/>
      <c r="C186" s="660"/>
      <c r="D186" s="660"/>
      <c r="E186" s="660"/>
      <c r="F186" s="670"/>
      <c r="G186" s="670"/>
      <c r="H186" s="681"/>
      <c r="I186" s="681"/>
      <c r="J186" s="681"/>
      <c r="K186" s="682"/>
    </row>
    <row r="187" spans="1:11">
      <c r="A187" s="659"/>
      <c r="B187" s="660"/>
      <c r="C187" s="660"/>
      <c r="D187" s="660"/>
      <c r="E187" s="660"/>
      <c r="F187" s="670"/>
      <c r="G187" s="670"/>
      <c r="H187" s="681"/>
      <c r="I187" s="681"/>
      <c r="J187" s="681"/>
      <c r="K187" s="682"/>
    </row>
    <row r="188" spans="1:11">
      <c r="A188" s="659"/>
      <c r="B188" s="660"/>
      <c r="C188" s="660"/>
      <c r="D188" s="660"/>
      <c r="E188" s="660"/>
      <c r="F188" s="670"/>
      <c r="G188" s="670"/>
      <c r="H188" s="681"/>
      <c r="I188" s="681"/>
      <c r="J188" s="681"/>
      <c r="K188" s="682"/>
    </row>
    <row r="189" spans="1:11">
      <c r="A189" s="659"/>
      <c r="B189" s="660"/>
      <c r="C189" s="660"/>
      <c r="D189" s="660"/>
      <c r="E189" s="660"/>
      <c r="F189" s="670"/>
      <c r="G189" s="670"/>
      <c r="H189" s="681"/>
      <c r="I189" s="681"/>
      <c r="J189" s="681"/>
      <c r="K189" s="682"/>
    </row>
    <row r="190" spans="1:11">
      <c r="A190" s="659"/>
      <c r="B190" s="660"/>
      <c r="C190" s="660"/>
      <c r="D190" s="660"/>
      <c r="E190" s="660"/>
      <c r="F190" s="670"/>
      <c r="G190" s="670"/>
      <c r="H190" s="681"/>
      <c r="I190" s="681"/>
      <c r="J190" s="681"/>
      <c r="K190" s="682"/>
    </row>
    <row r="191" spans="1:11">
      <c r="A191" s="659"/>
      <c r="B191" s="660"/>
      <c r="C191" s="660"/>
      <c r="D191" s="660"/>
      <c r="E191" s="660"/>
      <c r="F191" s="670"/>
      <c r="G191" s="670"/>
      <c r="H191" s="681"/>
      <c r="I191" s="681"/>
      <c r="J191" s="681"/>
      <c r="K191" s="682"/>
    </row>
    <row r="192" spans="1:11">
      <c r="A192" s="659"/>
      <c r="B192" s="660"/>
      <c r="C192" s="660"/>
      <c r="D192" s="660"/>
      <c r="E192" s="660"/>
      <c r="F192" s="670"/>
      <c r="G192" s="670"/>
      <c r="H192" s="681"/>
      <c r="I192" s="681"/>
      <c r="J192" s="681"/>
      <c r="K192" s="682"/>
    </row>
    <row r="193" spans="1:11">
      <c r="A193" s="659"/>
      <c r="B193" s="660"/>
      <c r="C193" s="660"/>
      <c r="D193" s="660"/>
      <c r="E193" s="660"/>
      <c r="F193" s="670"/>
      <c r="G193" s="670"/>
      <c r="H193" s="681"/>
      <c r="I193" s="681"/>
      <c r="J193" s="681"/>
      <c r="K193" s="682"/>
    </row>
    <row r="194" spans="1:11">
      <c r="A194" s="659"/>
      <c r="B194" s="660"/>
      <c r="C194" s="660"/>
      <c r="D194" s="660"/>
      <c r="E194" s="660"/>
      <c r="F194" s="670"/>
      <c r="G194" s="670"/>
      <c r="H194" s="681"/>
      <c r="I194" s="681"/>
      <c r="J194" s="681"/>
      <c r="K194" s="682"/>
    </row>
    <row r="195" spans="1:11">
      <c r="A195" s="659"/>
      <c r="B195" s="660"/>
      <c r="C195" s="660"/>
      <c r="D195" s="660"/>
      <c r="E195" s="660"/>
      <c r="F195" s="670"/>
      <c r="G195" s="670"/>
      <c r="H195" s="681"/>
      <c r="I195" s="681"/>
      <c r="J195" s="681"/>
      <c r="K195" s="682"/>
    </row>
    <row r="196" spans="1:11">
      <c r="A196" s="659"/>
      <c r="B196" s="660"/>
      <c r="C196" s="660"/>
      <c r="D196" s="660"/>
      <c r="E196" s="660"/>
      <c r="F196" s="670"/>
      <c r="G196" s="670"/>
      <c r="H196" s="681"/>
      <c r="I196" s="681"/>
      <c r="J196" s="681"/>
      <c r="K196" s="682"/>
    </row>
    <row r="197" spans="1:11">
      <c r="A197" s="659"/>
      <c r="B197" s="660"/>
      <c r="C197" s="660"/>
      <c r="D197" s="660"/>
      <c r="E197" s="660"/>
      <c r="F197" s="670"/>
      <c r="G197" s="670"/>
      <c r="H197" s="681"/>
      <c r="I197" s="681"/>
      <c r="J197" s="681"/>
      <c r="K197" s="682"/>
    </row>
    <row r="198" spans="1:11">
      <c r="A198" s="659"/>
      <c r="B198" s="660"/>
      <c r="C198" s="660"/>
      <c r="D198" s="660"/>
      <c r="E198" s="660"/>
      <c r="F198" s="670"/>
      <c r="G198" s="670"/>
      <c r="H198" s="681"/>
      <c r="I198" s="681"/>
      <c r="J198" s="681"/>
      <c r="K198" s="682"/>
    </row>
    <row r="199" spans="1:11">
      <c r="A199" s="659"/>
      <c r="B199" s="660"/>
      <c r="C199" s="660"/>
      <c r="D199" s="660"/>
      <c r="E199" s="660"/>
      <c r="F199" s="670"/>
      <c r="G199" s="670"/>
      <c r="H199" s="681"/>
      <c r="I199" s="681"/>
      <c r="J199" s="681"/>
      <c r="K199" s="682"/>
    </row>
    <row r="200" spans="1:11">
      <c r="A200" s="659"/>
      <c r="B200" s="660"/>
      <c r="C200" s="660"/>
      <c r="D200" s="660"/>
      <c r="E200" s="660"/>
      <c r="F200" s="670"/>
      <c r="G200" s="670"/>
      <c r="H200" s="681"/>
      <c r="I200" s="681"/>
      <c r="J200" s="681"/>
      <c r="K200" s="682"/>
    </row>
    <row r="201" spans="1:11">
      <c r="A201" s="659"/>
      <c r="B201" s="660"/>
      <c r="C201" s="660"/>
      <c r="D201" s="660"/>
      <c r="E201" s="660"/>
      <c r="F201" s="670"/>
      <c r="G201" s="670"/>
      <c r="H201" s="681"/>
      <c r="I201" s="681"/>
      <c r="J201" s="681"/>
      <c r="K201" s="682"/>
    </row>
    <row r="202" spans="1:11">
      <c r="A202" s="659"/>
      <c r="B202" s="660"/>
      <c r="C202" s="660"/>
      <c r="D202" s="660"/>
      <c r="E202" s="660"/>
      <c r="F202" s="670"/>
      <c r="G202" s="670"/>
      <c r="H202" s="681"/>
      <c r="I202" s="681"/>
      <c r="J202" s="681"/>
      <c r="K202" s="682"/>
    </row>
    <row r="203" spans="1:11">
      <c r="A203" s="659"/>
      <c r="B203" s="660"/>
      <c r="C203" s="660"/>
      <c r="D203" s="660"/>
      <c r="E203" s="660"/>
      <c r="F203" s="670"/>
      <c r="G203" s="670"/>
      <c r="H203" s="681"/>
      <c r="I203" s="681"/>
      <c r="J203" s="681"/>
      <c r="K203" s="682"/>
    </row>
    <row r="204" spans="1:11">
      <c r="A204" s="659"/>
      <c r="B204" s="660"/>
      <c r="C204" s="660"/>
      <c r="D204" s="660"/>
      <c r="E204" s="660"/>
      <c r="F204" s="670"/>
      <c r="G204" s="670"/>
      <c r="H204" s="681"/>
      <c r="I204" s="681"/>
      <c r="J204" s="681"/>
      <c r="K204" s="682"/>
    </row>
    <row r="205" spans="1:11">
      <c r="A205" s="659"/>
      <c r="B205" s="660"/>
      <c r="C205" s="660"/>
      <c r="D205" s="660"/>
      <c r="E205" s="660"/>
      <c r="F205" s="670"/>
      <c r="G205" s="670"/>
      <c r="H205" s="681"/>
      <c r="I205" s="681"/>
      <c r="J205" s="681"/>
      <c r="K205" s="682"/>
    </row>
    <row r="206" spans="1:11">
      <c r="A206" s="659"/>
      <c r="B206" s="660"/>
      <c r="C206" s="660"/>
      <c r="D206" s="660"/>
      <c r="E206" s="660"/>
      <c r="F206" s="670"/>
      <c r="G206" s="670"/>
      <c r="H206" s="681"/>
      <c r="I206" s="681"/>
      <c r="J206" s="681"/>
      <c r="K206" s="682"/>
    </row>
    <row r="207" spans="1:11">
      <c r="A207" s="659"/>
      <c r="B207" s="660"/>
      <c r="C207" s="660"/>
      <c r="D207" s="660"/>
      <c r="E207" s="660"/>
      <c r="F207" s="670"/>
      <c r="G207" s="670"/>
      <c r="H207" s="681"/>
      <c r="I207" s="681"/>
      <c r="J207" s="681"/>
      <c r="K207" s="682"/>
    </row>
    <row r="208" spans="1:11">
      <c r="A208" s="659"/>
      <c r="B208" s="660"/>
      <c r="C208" s="660"/>
      <c r="D208" s="660"/>
      <c r="E208" s="660"/>
      <c r="F208" s="670"/>
      <c r="G208" s="670"/>
      <c r="H208" s="681"/>
      <c r="I208" s="681"/>
      <c r="J208" s="681"/>
      <c r="K208" s="682"/>
    </row>
    <row r="209" spans="1:11">
      <c r="A209" s="659"/>
      <c r="B209" s="660"/>
      <c r="C209" s="660"/>
      <c r="D209" s="660"/>
      <c r="E209" s="660"/>
      <c r="F209" s="670"/>
      <c r="G209" s="670"/>
      <c r="H209" s="681"/>
      <c r="I209" s="681"/>
      <c r="J209" s="681"/>
      <c r="K209" s="682"/>
    </row>
    <row r="210" spans="1:11">
      <c r="A210" s="659"/>
      <c r="B210" s="660"/>
      <c r="C210" s="660"/>
      <c r="D210" s="660"/>
      <c r="E210" s="660"/>
      <c r="F210" s="670"/>
      <c r="G210" s="670"/>
      <c r="H210" s="681"/>
      <c r="I210" s="681"/>
      <c r="J210" s="681"/>
      <c r="K210" s="682"/>
    </row>
    <row r="211" spans="1:11">
      <c r="A211" s="659"/>
      <c r="B211" s="660"/>
      <c r="C211" s="660"/>
      <c r="D211" s="660"/>
      <c r="E211" s="660"/>
      <c r="F211" s="670"/>
      <c r="G211" s="670"/>
      <c r="H211" s="681"/>
      <c r="I211" s="681"/>
      <c r="J211" s="681"/>
      <c r="K211" s="682"/>
    </row>
    <row r="212" spans="1:11">
      <c r="A212" s="659"/>
      <c r="B212" s="660"/>
      <c r="C212" s="660"/>
      <c r="D212" s="660"/>
      <c r="E212" s="660"/>
      <c r="F212" s="670"/>
      <c r="G212" s="670"/>
      <c r="H212" s="681"/>
      <c r="I212" s="681"/>
      <c r="J212" s="681"/>
      <c r="K212" s="682"/>
    </row>
    <row r="213" spans="1:11">
      <c r="A213" s="659"/>
      <c r="B213" s="660"/>
      <c r="C213" s="660"/>
      <c r="D213" s="660"/>
      <c r="E213" s="660"/>
      <c r="F213" s="670"/>
      <c r="G213" s="670"/>
      <c r="H213" s="681"/>
      <c r="I213" s="681"/>
      <c r="J213" s="681"/>
      <c r="K213" s="682"/>
    </row>
    <row r="214" spans="1:11">
      <c r="A214" s="659"/>
      <c r="B214" s="660"/>
      <c r="C214" s="660"/>
      <c r="D214" s="660"/>
      <c r="E214" s="660"/>
      <c r="F214" s="670"/>
      <c r="G214" s="670"/>
      <c r="H214" s="681"/>
      <c r="I214" s="681"/>
      <c r="J214" s="681"/>
      <c r="K214" s="682"/>
    </row>
    <row r="215" spans="1:11">
      <c r="A215" s="659"/>
      <c r="B215" s="660"/>
      <c r="C215" s="660"/>
      <c r="D215" s="660"/>
      <c r="E215" s="660"/>
      <c r="F215" s="670"/>
      <c r="G215" s="670"/>
      <c r="H215" s="681"/>
      <c r="I215" s="681"/>
      <c r="J215" s="681"/>
      <c r="K215" s="682"/>
    </row>
    <row r="216" spans="1:11">
      <c r="A216" s="659"/>
      <c r="B216" s="660"/>
      <c r="C216" s="660"/>
      <c r="D216" s="660"/>
      <c r="E216" s="660"/>
      <c r="F216" s="670"/>
      <c r="G216" s="670"/>
      <c r="H216" s="681"/>
      <c r="I216" s="681"/>
      <c r="J216" s="681"/>
      <c r="K216" s="682"/>
    </row>
    <row r="217" spans="1:11">
      <c r="A217" s="659"/>
      <c r="B217" s="660"/>
      <c r="C217" s="660"/>
      <c r="D217" s="660"/>
      <c r="E217" s="660"/>
      <c r="F217" s="670"/>
      <c r="G217" s="670"/>
      <c r="H217" s="681"/>
      <c r="I217" s="681"/>
      <c r="J217" s="681"/>
      <c r="K217" s="682"/>
    </row>
    <row r="218" spans="1:11">
      <c r="A218" s="659"/>
      <c r="B218" s="660"/>
      <c r="C218" s="660"/>
      <c r="D218" s="660"/>
      <c r="E218" s="660"/>
      <c r="F218" s="670"/>
      <c r="G218" s="670"/>
      <c r="H218" s="681"/>
      <c r="I218" s="681"/>
      <c r="J218" s="681"/>
      <c r="K218" s="682"/>
    </row>
    <row r="219" spans="1:11">
      <c r="A219" s="659"/>
      <c r="B219" s="660"/>
      <c r="C219" s="660"/>
      <c r="D219" s="660"/>
      <c r="E219" s="660"/>
      <c r="F219" s="670"/>
      <c r="G219" s="670"/>
      <c r="H219" s="681"/>
      <c r="I219" s="681"/>
      <c r="J219" s="681"/>
      <c r="K219" s="682"/>
    </row>
    <row r="220" spans="1:11">
      <c r="A220" s="659"/>
      <c r="B220" s="660"/>
      <c r="C220" s="660"/>
      <c r="D220" s="660"/>
      <c r="E220" s="660"/>
      <c r="F220" s="670"/>
      <c r="G220" s="670"/>
      <c r="H220" s="681"/>
      <c r="I220" s="681"/>
      <c r="J220" s="681"/>
      <c r="K220" s="682"/>
    </row>
    <row r="221" spans="1:11">
      <c r="A221" s="659"/>
      <c r="B221" s="660"/>
      <c r="C221" s="660"/>
      <c r="D221" s="660"/>
      <c r="E221" s="660"/>
      <c r="F221" s="670"/>
      <c r="G221" s="670"/>
      <c r="H221" s="681"/>
      <c r="I221" s="681"/>
      <c r="J221" s="681"/>
      <c r="K221" s="682"/>
    </row>
    <row r="222" spans="1:11">
      <c r="A222" s="659"/>
      <c r="B222" s="660"/>
      <c r="C222" s="660"/>
      <c r="D222" s="660"/>
      <c r="E222" s="660"/>
      <c r="F222" s="670"/>
      <c r="G222" s="670"/>
      <c r="H222" s="681"/>
      <c r="I222" s="681"/>
      <c r="J222" s="681"/>
      <c r="K222" s="682"/>
    </row>
    <row r="223" spans="1:11">
      <c r="A223" s="659"/>
      <c r="B223" s="660"/>
      <c r="C223" s="660"/>
      <c r="D223" s="660"/>
      <c r="E223" s="660"/>
      <c r="F223" s="670"/>
      <c r="G223" s="670"/>
      <c r="H223" s="681"/>
      <c r="I223" s="681"/>
      <c r="J223" s="681"/>
      <c r="K223" s="682"/>
    </row>
    <row r="224" spans="1:11">
      <c r="A224" s="659"/>
      <c r="B224" s="660"/>
      <c r="C224" s="660"/>
      <c r="D224" s="660"/>
      <c r="E224" s="660"/>
      <c r="F224" s="670"/>
      <c r="G224" s="670"/>
      <c r="H224" s="681"/>
      <c r="I224" s="681"/>
      <c r="J224" s="681"/>
      <c r="K224" s="682"/>
    </row>
    <row r="225" spans="1:11">
      <c r="A225" s="659"/>
      <c r="B225" s="660"/>
      <c r="C225" s="660"/>
      <c r="D225" s="660"/>
      <c r="E225" s="660"/>
      <c r="F225" s="670"/>
      <c r="G225" s="670"/>
      <c r="H225" s="681"/>
      <c r="I225" s="681"/>
      <c r="J225" s="681"/>
      <c r="K225" s="682"/>
    </row>
    <row r="226" spans="1:11">
      <c r="A226" s="659"/>
      <c r="B226" s="660"/>
      <c r="C226" s="660"/>
      <c r="D226" s="660"/>
      <c r="E226" s="660"/>
      <c r="F226" s="670"/>
      <c r="G226" s="670"/>
      <c r="H226" s="681"/>
      <c r="I226" s="681"/>
      <c r="J226" s="681"/>
      <c r="K226" s="682"/>
    </row>
    <row r="227" spans="1:11">
      <c r="A227" s="659"/>
      <c r="B227" s="660"/>
      <c r="C227" s="660"/>
      <c r="D227" s="660"/>
      <c r="E227" s="660"/>
      <c r="F227" s="670"/>
      <c r="G227" s="670"/>
      <c r="H227" s="681"/>
      <c r="I227" s="681"/>
      <c r="J227" s="681"/>
      <c r="K227" s="682"/>
    </row>
    <row r="228" spans="1:11">
      <c r="A228" s="659"/>
      <c r="B228" s="660"/>
      <c r="C228" s="660"/>
      <c r="D228" s="660"/>
      <c r="E228" s="660"/>
      <c r="F228" s="670"/>
      <c r="G228" s="670"/>
      <c r="H228" s="681"/>
      <c r="I228" s="681"/>
      <c r="J228" s="681"/>
      <c r="K228" s="682"/>
    </row>
    <row r="229" spans="1:11">
      <c r="A229" s="659"/>
      <c r="B229" s="660"/>
      <c r="C229" s="660"/>
      <c r="D229" s="660"/>
      <c r="E229" s="660"/>
      <c r="F229" s="670"/>
      <c r="G229" s="670"/>
      <c r="H229" s="681"/>
      <c r="I229" s="681"/>
      <c r="J229" s="681"/>
      <c r="K229" s="682"/>
    </row>
    <row r="230" spans="1:11">
      <c r="A230" s="659"/>
      <c r="B230" s="660"/>
      <c r="C230" s="660"/>
      <c r="D230" s="660"/>
      <c r="E230" s="660"/>
      <c r="F230" s="670"/>
      <c r="G230" s="670"/>
      <c r="H230" s="681"/>
      <c r="I230" s="681"/>
      <c r="J230" s="681"/>
      <c r="K230" s="682"/>
    </row>
    <row r="231" spans="1:11">
      <c r="A231" s="659"/>
      <c r="B231" s="660"/>
      <c r="C231" s="660"/>
      <c r="D231" s="660"/>
      <c r="E231" s="660"/>
      <c r="F231" s="670"/>
      <c r="G231" s="670"/>
      <c r="H231" s="681"/>
      <c r="I231" s="681"/>
      <c r="J231" s="681"/>
      <c r="K231" s="682"/>
    </row>
    <row r="232" spans="1:11">
      <c r="A232" s="659"/>
      <c r="B232" s="660"/>
      <c r="C232" s="660"/>
      <c r="D232" s="660"/>
      <c r="E232" s="660"/>
      <c r="F232" s="670"/>
      <c r="G232" s="670"/>
      <c r="H232" s="681"/>
      <c r="I232" s="681"/>
      <c r="J232" s="681"/>
      <c r="K232" s="682"/>
    </row>
    <row r="233" spans="1:11">
      <c r="A233" s="659"/>
      <c r="B233" s="660"/>
      <c r="C233" s="660"/>
      <c r="D233" s="660"/>
      <c r="E233" s="660"/>
      <c r="F233" s="670"/>
      <c r="G233" s="670"/>
      <c r="H233" s="681"/>
      <c r="I233" s="681"/>
      <c r="J233" s="681"/>
      <c r="K233" s="682"/>
    </row>
    <row r="234" spans="1:11">
      <c r="A234" s="659"/>
      <c r="B234" s="660"/>
      <c r="C234" s="660"/>
      <c r="D234" s="660"/>
      <c r="E234" s="660"/>
      <c r="F234" s="670"/>
      <c r="G234" s="670"/>
      <c r="H234" s="681"/>
      <c r="I234" s="681"/>
      <c r="J234" s="681"/>
      <c r="K234" s="682"/>
    </row>
    <row r="235" spans="1:11">
      <c r="A235" s="659"/>
      <c r="B235" s="660"/>
      <c r="C235" s="660"/>
      <c r="D235" s="660"/>
      <c r="E235" s="660"/>
      <c r="F235" s="670"/>
      <c r="G235" s="670"/>
      <c r="H235" s="681"/>
      <c r="I235" s="681"/>
      <c r="J235" s="681"/>
      <c r="K235" s="682"/>
    </row>
    <row r="236" spans="1:11">
      <c r="A236" s="659"/>
      <c r="B236" s="660"/>
      <c r="C236" s="660"/>
      <c r="D236" s="660"/>
      <c r="E236" s="660"/>
      <c r="F236" s="670"/>
      <c r="G236" s="670"/>
      <c r="H236" s="681"/>
      <c r="I236" s="681"/>
      <c r="J236" s="681"/>
      <c r="K236" s="682"/>
    </row>
    <row r="237" spans="1:11">
      <c r="A237" s="659"/>
      <c r="B237" s="660"/>
      <c r="C237" s="660"/>
      <c r="D237" s="660"/>
      <c r="E237" s="660"/>
      <c r="F237" s="670"/>
      <c r="G237" s="670"/>
      <c r="H237" s="681"/>
      <c r="I237" s="681"/>
      <c r="J237" s="681"/>
      <c r="K237" s="682"/>
    </row>
    <row r="238" spans="1:11">
      <c r="A238" s="659"/>
      <c r="B238" s="660"/>
      <c r="C238" s="660"/>
      <c r="D238" s="660"/>
      <c r="E238" s="660"/>
      <c r="F238" s="670"/>
      <c r="G238" s="670"/>
      <c r="H238" s="681"/>
      <c r="I238" s="681"/>
      <c r="J238" s="681"/>
      <c r="K238" s="682"/>
    </row>
    <row r="239" spans="1:11">
      <c r="A239" s="659"/>
      <c r="B239" s="660"/>
      <c r="C239" s="660"/>
      <c r="D239" s="660"/>
      <c r="E239" s="660"/>
      <c r="F239" s="670"/>
      <c r="G239" s="670"/>
      <c r="H239" s="681"/>
      <c r="I239" s="681"/>
      <c r="J239" s="681"/>
      <c r="K239" s="682"/>
    </row>
    <row r="240" spans="1:11">
      <c r="A240" s="659"/>
      <c r="B240" s="660"/>
      <c r="C240" s="660"/>
      <c r="D240" s="660"/>
      <c r="E240" s="660"/>
      <c r="F240" s="670"/>
      <c r="G240" s="670"/>
      <c r="H240" s="681"/>
      <c r="I240" s="681"/>
      <c r="J240" s="681"/>
      <c r="K240" s="682"/>
    </row>
    <row r="241" spans="1:11">
      <c r="A241" s="659"/>
      <c r="B241" s="660"/>
      <c r="C241" s="660"/>
      <c r="D241" s="660"/>
      <c r="E241" s="660"/>
      <c r="F241" s="670"/>
      <c r="G241" s="670"/>
      <c r="H241" s="681"/>
      <c r="I241" s="681"/>
      <c r="J241" s="681"/>
      <c r="K241" s="682"/>
    </row>
    <row r="242" spans="1:11">
      <c r="A242" s="659"/>
      <c r="B242" s="660"/>
      <c r="C242" s="660"/>
      <c r="D242" s="660"/>
      <c r="E242" s="660"/>
      <c r="F242" s="670"/>
      <c r="G242" s="670"/>
      <c r="H242" s="681"/>
      <c r="I242" s="681"/>
      <c r="J242" s="681"/>
      <c r="K242" s="682"/>
    </row>
    <row r="243" spans="1:11">
      <c r="A243" s="659"/>
      <c r="B243" s="660"/>
      <c r="C243" s="660"/>
      <c r="D243" s="660"/>
      <c r="E243" s="660"/>
      <c r="F243" s="670"/>
      <c r="G243" s="670"/>
      <c r="H243" s="681"/>
      <c r="I243" s="681"/>
      <c r="J243" s="681"/>
      <c r="K243" s="682"/>
    </row>
    <row r="244" spans="1:11">
      <c r="A244" s="659"/>
      <c r="B244" s="660"/>
      <c r="C244" s="660"/>
      <c r="D244" s="660"/>
      <c r="E244" s="660"/>
      <c r="F244" s="670"/>
      <c r="G244" s="670"/>
      <c r="H244" s="681"/>
      <c r="I244" s="681"/>
      <c r="J244" s="681"/>
      <c r="K244" s="682"/>
    </row>
    <row r="245" spans="1:11">
      <c r="A245" s="659"/>
      <c r="B245" s="660"/>
      <c r="C245" s="660"/>
      <c r="D245" s="660"/>
      <c r="E245" s="660"/>
      <c r="F245" s="670"/>
      <c r="G245" s="670"/>
      <c r="H245" s="681"/>
      <c r="I245" s="681"/>
      <c r="J245" s="681"/>
      <c r="K245" s="682"/>
    </row>
    <row r="246" spans="1:11">
      <c r="A246" s="659"/>
      <c r="B246" s="660"/>
      <c r="C246" s="660"/>
      <c r="D246" s="660"/>
      <c r="E246" s="660"/>
      <c r="F246" s="670"/>
      <c r="G246" s="670"/>
      <c r="H246" s="681"/>
      <c r="I246" s="681"/>
      <c r="J246" s="681"/>
      <c r="K246" s="682"/>
    </row>
    <row r="247" spans="1:11">
      <c r="A247" s="659"/>
      <c r="B247" s="660"/>
      <c r="C247" s="660"/>
      <c r="D247" s="660"/>
      <c r="E247" s="660"/>
      <c r="F247" s="670"/>
      <c r="G247" s="670"/>
      <c r="H247" s="681"/>
      <c r="I247" s="681"/>
      <c r="J247" s="681"/>
      <c r="K247" s="682"/>
    </row>
    <row r="248" spans="1:11">
      <c r="A248" s="659"/>
      <c r="B248" s="660"/>
      <c r="C248" s="660"/>
      <c r="D248" s="660"/>
      <c r="E248" s="660"/>
      <c r="F248" s="670"/>
      <c r="G248" s="670"/>
      <c r="H248" s="681"/>
      <c r="I248" s="681"/>
      <c r="J248" s="681"/>
      <c r="K248" s="682"/>
    </row>
    <row r="249" spans="1:11">
      <c r="A249" s="659"/>
      <c r="B249" s="660"/>
      <c r="C249" s="660"/>
      <c r="D249" s="660"/>
      <c r="E249" s="660"/>
      <c r="F249" s="670"/>
      <c r="G249" s="670"/>
      <c r="H249" s="681"/>
      <c r="I249" s="681"/>
      <c r="J249" s="681"/>
      <c r="K249" s="682"/>
    </row>
    <row r="250" spans="1:11">
      <c r="A250" s="659"/>
      <c r="B250" s="660"/>
      <c r="C250" s="660"/>
      <c r="D250" s="660"/>
      <c r="E250" s="660"/>
      <c r="F250" s="670"/>
      <c r="G250" s="670"/>
      <c r="H250" s="681"/>
      <c r="I250" s="681"/>
      <c r="J250" s="681"/>
      <c r="K250" s="682"/>
    </row>
    <row r="251" spans="1:11">
      <c r="A251" s="659"/>
      <c r="B251" s="660"/>
      <c r="C251" s="660"/>
      <c r="D251" s="660"/>
      <c r="E251" s="660"/>
      <c r="F251" s="670"/>
      <c r="G251" s="670"/>
      <c r="H251" s="681"/>
      <c r="I251" s="681"/>
      <c r="J251" s="681"/>
      <c r="K251" s="682"/>
    </row>
    <row r="252" spans="1:11">
      <c r="A252" s="659"/>
      <c r="B252" s="660"/>
      <c r="C252" s="660"/>
      <c r="D252" s="660"/>
      <c r="E252" s="660"/>
      <c r="F252" s="670"/>
      <c r="G252" s="670"/>
      <c r="H252" s="681"/>
      <c r="I252" s="681"/>
      <c r="J252" s="681"/>
      <c r="K252" s="682"/>
    </row>
    <row r="253" spans="1:11">
      <c r="A253" s="659"/>
      <c r="B253" s="660"/>
      <c r="C253" s="660"/>
      <c r="D253" s="660"/>
      <c r="E253" s="660"/>
      <c r="F253" s="670"/>
      <c r="G253" s="670"/>
      <c r="H253" s="681"/>
      <c r="I253" s="681"/>
      <c r="J253" s="681"/>
      <c r="K253" s="682"/>
    </row>
    <row r="254" spans="1:11">
      <c r="A254" s="659"/>
      <c r="B254" s="660"/>
      <c r="C254" s="660"/>
      <c r="D254" s="660"/>
      <c r="E254" s="660"/>
      <c r="F254" s="670"/>
      <c r="G254" s="670"/>
      <c r="H254" s="681"/>
      <c r="I254" s="681"/>
      <c r="J254" s="681"/>
      <c r="K254" s="682"/>
    </row>
    <row r="255" spans="1:11">
      <c r="A255" s="659"/>
      <c r="B255" s="660"/>
      <c r="C255" s="660"/>
      <c r="D255" s="660"/>
      <c r="E255" s="660"/>
      <c r="F255" s="670"/>
      <c r="G255" s="670"/>
      <c r="H255" s="681"/>
      <c r="I255" s="681"/>
      <c r="J255" s="681"/>
      <c r="K255" s="682"/>
    </row>
    <row r="256" spans="1:11">
      <c r="A256" s="659"/>
      <c r="B256" s="660"/>
      <c r="C256" s="660"/>
      <c r="D256" s="660"/>
      <c r="E256" s="660"/>
      <c r="F256" s="670"/>
      <c r="G256" s="670"/>
      <c r="H256" s="681"/>
      <c r="I256" s="681"/>
      <c r="J256" s="681"/>
      <c r="K256" s="682"/>
    </row>
    <row r="257" spans="1:11">
      <c r="A257" s="659"/>
      <c r="B257" s="660"/>
      <c r="C257" s="660"/>
      <c r="D257" s="660"/>
      <c r="E257" s="660"/>
      <c r="F257" s="670"/>
      <c r="G257" s="670"/>
      <c r="H257" s="681"/>
      <c r="I257" s="681"/>
      <c r="J257" s="681"/>
      <c r="K257" s="682"/>
    </row>
    <row r="258" spans="1:11">
      <c r="A258" s="659"/>
      <c r="B258" s="660"/>
      <c r="C258" s="660"/>
      <c r="D258" s="660"/>
      <c r="E258" s="660"/>
      <c r="F258" s="670"/>
      <c r="G258" s="670"/>
      <c r="H258" s="681"/>
      <c r="I258" s="681"/>
      <c r="J258" s="681"/>
      <c r="K258" s="682"/>
    </row>
    <row r="259" spans="1:11">
      <c r="A259" s="659"/>
      <c r="B259" s="660"/>
      <c r="C259" s="660"/>
      <c r="D259" s="660"/>
      <c r="E259" s="660"/>
      <c r="F259" s="670"/>
      <c r="G259" s="670"/>
      <c r="H259" s="681"/>
      <c r="I259" s="681"/>
      <c r="J259" s="681"/>
      <c r="K259" s="682"/>
    </row>
    <row r="260" spans="1:11">
      <c r="A260" s="659"/>
      <c r="B260" s="660"/>
      <c r="C260" s="660"/>
      <c r="D260" s="660"/>
      <c r="E260" s="660"/>
      <c r="F260" s="670"/>
      <c r="G260" s="670"/>
      <c r="H260" s="681"/>
      <c r="I260" s="681"/>
      <c r="J260" s="681"/>
      <c r="K260" s="682"/>
    </row>
    <row r="261" spans="1:11">
      <c r="A261" s="659"/>
      <c r="B261" s="660"/>
      <c r="C261" s="660"/>
      <c r="D261" s="660"/>
      <c r="E261" s="660"/>
      <c r="F261" s="670"/>
      <c r="G261" s="670"/>
      <c r="H261" s="681"/>
      <c r="I261" s="681"/>
      <c r="J261" s="681"/>
      <c r="K261" s="682"/>
    </row>
    <row r="262" spans="1:11">
      <c r="A262" s="659"/>
      <c r="B262" s="660"/>
      <c r="C262" s="660"/>
      <c r="D262" s="660"/>
      <c r="E262" s="660"/>
      <c r="F262" s="670"/>
      <c r="G262" s="670"/>
      <c r="H262" s="681"/>
      <c r="I262" s="681"/>
      <c r="J262" s="681"/>
      <c r="K262" s="682"/>
    </row>
    <row r="263" spans="1:11">
      <c r="A263" s="659"/>
      <c r="B263" s="660"/>
      <c r="C263" s="660"/>
      <c r="D263" s="660"/>
      <c r="E263" s="660"/>
      <c r="F263" s="670"/>
      <c r="G263" s="670"/>
      <c r="H263" s="681"/>
      <c r="I263" s="681"/>
      <c r="J263" s="681"/>
      <c r="K263" s="682"/>
    </row>
    <row r="264" spans="1:11">
      <c r="A264" s="659"/>
      <c r="B264" s="660"/>
      <c r="C264" s="660"/>
      <c r="D264" s="660"/>
      <c r="E264" s="660"/>
      <c r="F264" s="670"/>
      <c r="G264" s="670"/>
      <c r="H264" s="681"/>
      <c r="I264" s="681"/>
      <c r="J264" s="681"/>
      <c r="K264" s="682"/>
    </row>
    <row r="265" spans="1:11">
      <c r="A265" s="659"/>
      <c r="B265" s="660"/>
      <c r="C265" s="660"/>
      <c r="D265" s="660"/>
      <c r="E265" s="660"/>
      <c r="F265" s="670"/>
      <c r="G265" s="670"/>
      <c r="H265" s="681"/>
      <c r="I265" s="681"/>
      <c r="J265" s="681"/>
      <c r="K265" s="682"/>
    </row>
    <row r="266" spans="1:11">
      <c r="A266" s="659"/>
      <c r="B266" s="660"/>
      <c r="C266" s="660"/>
      <c r="D266" s="660"/>
      <c r="E266" s="660"/>
      <c r="F266" s="670"/>
      <c r="G266" s="670"/>
      <c r="H266" s="681"/>
      <c r="I266" s="681"/>
      <c r="J266" s="681"/>
      <c r="K266" s="682"/>
    </row>
    <row r="267" spans="1:11">
      <c r="A267" s="659"/>
      <c r="B267" s="660"/>
      <c r="C267" s="660"/>
      <c r="D267" s="660"/>
      <c r="E267" s="660"/>
      <c r="F267" s="670"/>
      <c r="G267" s="670"/>
      <c r="H267" s="681"/>
      <c r="I267" s="681"/>
      <c r="J267" s="681"/>
      <c r="K267" s="682"/>
    </row>
    <row r="268" spans="1:11">
      <c r="A268" s="659"/>
      <c r="B268" s="660"/>
      <c r="C268" s="660"/>
      <c r="D268" s="660"/>
      <c r="E268" s="660"/>
      <c r="F268" s="670"/>
      <c r="G268" s="670"/>
      <c r="H268" s="681"/>
      <c r="I268" s="681"/>
      <c r="J268" s="681"/>
      <c r="K268" s="682"/>
    </row>
    <row r="269" spans="1:11">
      <c r="A269" s="659"/>
      <c r="B269" s="660"/>
      <c r="C269" s="660"/>
      <c r="D269" s="660"/>
      <c r="E269" s="660"/>
      <c r="F269" s="670"/>
      <c r="G269" s="670"/>
      <c r="H269" s="681"/>
      <c r="I269" s="681"/>
      <c r="J269" s="681"/>
      <c r="K269" s="682"/>
    </row>
    <row r="270" spans="1:11">
      <c r="A270" s="659"/>
      <c r="B270" s="660"/>
      <c r="C270" s="660"/>
      <c r="D270" s="660"/>
      <c r="E270" s="660"/>
      <c r="F270" s="670"/>
      <c r="G270" s="670"/>
      <c r="H270" s="681"/>
      <c r="I270" s="681"/>
      <c r="J270" s="681"/>
      <c r="K270" s="682"/>
    </row>
    <row r="271" spans="1:11">
      <c r="A271" s="659"/>
      <c r="B271" s="660"/>
      <c r="C271" s="660"/>
      <c r="D271" s="660"/>
      <c r="E271" s="660"/>
      <c r="F271" s="670"/>
      <c r="G271" s="670"/>
      <c r="H271" s="681"/>
      <c r="I271" s="681"/>
      <c r="J271" s="681"/>
      <c r="K271" s="682"/>
    </row>
    <row r="272" spans="1:11">
      <c r="A272" s="659"/>
      <c r="B272" s="660"/>
      <c r="C272" s="660"/>
      <c r="D272" s="660"/>
      <c r="E272" s="660"/>
      <c r="F272" s="670"/>
      <c r="G272" s="670"/>
      <c r="H272" s="681"/>
      <c r="I272" s="681"/>
      <c r="J272" s="681"/>
      <c r="K272" s="682"/>
    </row>
    <row r="273" spans="1:11">
      <c r="A273" s="659"/>
      <c r="B273" s="660"/>
      <c r="C273" s="660"/>
      <c r="D273" s="660"/>
      <c r="E273" s="660"/>
      <c r="F273" s="670"/>
      <c r="G273" s="670"/>
      <c r="H273" s="681"/>
      <c r="I273" s="681"/>
      <c r="J273" s="681"/>
      <c r="K273" s="682"/>
    </row>
    <row r="274" spans="1:11">
      <c r="A274" s="659"/>
      <c r="B274" s="660"/>
      <c r="C274" s="660"/>
      <c r="D274" s="660"/>
      <c r="E274" s="660"/>
      <c r="F274" s="670"/>
      <c r="G274" s="670"/>
      <c r="H274" s="681"/>
      <c r="I274" s="681"/>
      <c r="J274" s="681"/>
      <c r="K274" s="682"/>
    </row>
    <row r="275" spans="1:11">
      <c r="A275" s="659"/>
      <c r="B275" s="660"/>
      <c r="C275" s="660"/>
      <c r="D275" s="660"/>
      <c r="E275" s="660"/>
      <c r="F275" s="670"/>
      <c r="G275" s="670"/>
      <c r="H275" s="681"/>
      <c r="I275" s="681"/>
      <c r="J275" s="681"/>
      <c r="K275" s="682"/>
    </row>
    <row r="276" spans="1:11">
      <c r="A276" s="659"/>
      <c r="B276" s="660"/>
      <c r="C276" s="660"/>
      <c r="D276" s="660"/>
      <c r="E276" s="660"/>
      <c r="F276" s="670"/>
      <c r="G276" s="670"/>
      <c r="H276" s="681"/>
      <c r="I276" s="681"/>
      <c r="J276" s="681"/>
      <c r="K276" s="682"/>
    </row>
    <row r="277" spans="1:11">
      <c r="A277" s="659"/>
      <c r="B277" s="660"/>
      <c r="C277" s="660"/>
      <c r="D277" s="660"/>
      <c r="E277" s="660"/>
      <c r="F277" s="670"/>
      <c r="G277" s="670"/>
      <c r="H277" s="681"/>
      <c r="I277" s="681"/>
      <c r="J277" s="681"/>
      <c r="K277" s="682"/>
    </row>
    <row r="278" spans="1:11">
      <c r="A278" s="659"/>
      <c r="B278" s="660"/>
      <c r="C278" s="660"/>
      <c r="D278" s="660"/>
      <c r="E278" s="660"/>
      <c r="F278" s="670"/>
      <c r="G278" s="670"/>
      <c r="H278" s="681"/>
      <c r="I278" s="681"/>
      <c r="J278" s="681"/>
      <c r="K278" s="682"/>
    </row>
    <row r="279" spans="1:11">
      <c r="A279" s="659"/>
      <c r="B279" s="660"/>
      <c r="C279" s="660"/>
      <c r="D279" s="660"/>
      <c r="E279" s="660"/>
      <c r="F279" s="670"/>
      <c r="G279" s="670"/>
      <c r="H279" s="681"/>
      <c r="I279" s="681"/>
      <c r="J279" s="681"/>
      <c r="K279" s="682"/>
    </row>
    <row r="280" spans="1:11">
      <c r="A280" s="659"/>
      <c r="B280" s="660"/>
      <c r="C280" s="660"/>
      <c r="D280" s="660"/>
      <c r="E280" s="660"/>
      <c r="F280" s="670"/>
      <c r="G280" s="670"/>
      <c r="H280" s="681"/>
      <c r="I280" s="681"/>
      <c r="J280" s="681"/>
      <c r="K280" s="682"/>
    </row>
    <row r="281" spans="1:11">
      <c r="A281" s="659"/>
      <c r="B281" s="660"/>
      <c r="C281" s="660"/>
      <c r="D281" s="660"/>
      <c r="E281" s="660"/>
      <c r="F281" s="670"/>
      <c r="G281" s="670"/>
      <c r="H281" s="681"/>
      <c r="I281" s="681"/>
      <c r="J281" s="681"/>
      <c r="K281" s="682"/>
    </row>
    <row r="282" spans="1:11">
      <c r="A282" s="659"/>
      <c r="B282" s="660"/>
      <c r="C282" s="660"/>
      <c r="D282" s="660"/>
      <c r="E282" s="660"/>
      <c r="F282" s="670"/>
      <c r="G282" s="670"/>
      <c r="H282" s="681"/>
      <c r="I282" s="681"/>
      <c r="J282" s="681"/>
      <c r="K282" s="682"/>
    </row>
    <row r="283" spans="1:11">
      <c r="A283" s="659"/>
      <c r="B283" s="660"/>
      <c r="C283" s="660"/>
      <c r="D283" s="660"/>
      <c r="E283" s="660"/>
      <c r="F283" s="670"/>
      <c r="G283" s="670"/>
      <c r="H283" s="681"/>
      <c r="I283" s="681"/>
      <c r="J283" s="681"/>
      <c r="K283" s="682"/>
    </row>
    <row r="284" spans="1:11">
      <c r="A284" s="659"/>
      <c r="B284" s="660"/>
      <c r="C284" s="660"/>
      <c r="D284" s="660"/>
      <c r="E284" s="660"/>
      <c r="F284" s="670"/>
      <c r="G284" s="670"/>
      <c r="H284" s="681"/>
      <c r="I284" s="681"/>
      <c r="J284" s="681"/>
      <c r="K284" s="682"/>
    </row>
    <row r="285" spans="1:11">
      <c r="A285" s="659"/>
      <c r="B285" s="660"/>
      <c r="C285" s="660"/>
      <c r="D285" s="660"/>
      <c r="E285" s="660"/>
      <c r="F285" s="670"/>
      <c r="G285" s="670"/>
      <c r="H285" s="681"/>
      <c r="I285" s="681"/>
      <c r="J285" s="681"/>
      <c r="K285" s="682"/>
    </row>
    <row r="286" spans="1:11">
      <c r="A286" s="659"/>
      <c r="B286" s="660"/>
      <c r="C286" s="660"/>
      <c r="D286" s="660"/>
      <c r="E286" s="660"/>
      <c r="F286" s="670"/>
      <c r="G286" s="670"/>
      <c r="H286" s="681"/>
      <c r="I286" s="681"/>
      <c r="J286" s="681"/>
      <c r="K286" s="682"/>
    </row>
    <row r="287" spans="1:11">
      <c r="A287" s="659"/>
      <c r="B287" s="660"/>
      <c r="C287" s="660"/>
      <c r="D287" s="660"/>
      <c r="E287" s="660"/>
      <c r="F287" s="670"/>
      <c r="G287" s="670"/>
      <c r="H287" s="681"/>
      <c r="I287" s="681"/>
      <c r="J287" s="681"/>
      <c r="K287" s="682"/>
    </row>
    <row r="288" spans="1:11">
      <c r="A288" s="659"/>
      <c r="B288" s="660"/>
      <c r="C288" s="660"/>
      <c r="D288" s="660"/>
      <c r="E288" s="660"/>
      <c r="F288" s="670"/>
      <c r="G288" s="670"/>
      <c r="H288" s="681"/>
      <c r="I288" s="681"/>
      <c r="J288" s="681"/>
      <c r="K288" s="682"/>
    </row>
    <row r="289" spans="1:11">
      <c r="A289" s="659"/>
      <c r="B289" s="660"/>
      <c r="C289" s="660"/>
      <c r="D289" s="660"/>
      <c r="E289" s="660"/>
      <c r="F289" s="670"/>
      <c r="G289" s="670"/>
      <c r="H289" s="681"/>
      <c r="I289" s="681"/>
      <c r="J289" s="681"/>
      <c r="K289" s="682"/>
    </row>
    <row r="290" spans="1:11">
      <c r="A290" s="659"/>
      <c r="B290" s="660"/>
      <c r="C290" s="660"/>
      <c r="D290" s="660"/>
      <c r="E290" s="660"/>
      <c r="F290" s="670"/>
      <c r="G290" s="670"/>
      <c r="H290" s="681"/>
      <c r="I290" s="681"/>
      <c r="J290" s="681"/>
      <c r="K290" s="682"/>
    </row>
    <row r="291" spans="1:11">
      <c r="A291" s="659"/>
      <c r="B291" s="660"/>
      <c r="C291" s="660"/>
      <c r="D291" s="660"/>
      <c r="E291" s="660"/>
      <c r="F291" s="670"/>
      <c r="G291" s="670"/>
      <c r="H291" s="681"/>
      <c r="I291" s="681"/>
      <c r="J291" s="681"/>
      <c r="K291" s="682"/>
    </row>
    <row r="292" spans="1:11">
      <c r="A292" s="659"/>
      <c r="B292" s="660"/>
      <c r="C292" s="660"/>
      <c r="D292" s="660"/>
      <c r="E292" s="660"/>
      <c r="F292" s="670"/>
      <c r="G292" s="670"/>
      <c r="H292" s="681"/>
      <c r="I292" s="681"/>
      <c r="J292" s="681"/>
      <c r="K292" s="682"/>
    </row>
    <row r="293" spans="1:11">
      <c r="A293" s="659"/>
      <c r="B293" s="660"/>
      <c r="C293" s="660"/>
      <c r="D293" s="660"/>
      <c r="E293" s="660"/>
      <c r="F293" s="670"/>
      <c r="G293" s="670"/>
      <c r="H293" s="681"/>
      <c r="I293" s="681"/>
      <c r="J293" s="681"/>
      <c r="K293" s="682"/>
    </row>
    <row r="294" spans="1:11">
      <c r="A294" s="659"/>
      <c r="B294" s="660"/>
      <c r="C294" s="660"/>
      <c r="D294" s="660"/>
      <c r="E294" s="660"/>
      <c r="F294" s="670"/>
      <c r="G294" s="670"/>
      <c r="H294" s="681"/>
      <c r="I294" s="681"/>
      <c r="J294" s="681"/>
      <c r="K294" s="682"/>
    </row>
    <row r="295" spans="1:11">
      <c r="A295" s="659"/>
      <c r="B295" s="660"/>
      <c r="C295" s="660"/>
      <c r="D295" s="660"/>
      <c r="E295" s="660"/>
      <c r="F295" s="670"/>
      <c r="G295" s="670"/>
      <c r="H295" s="681"/>
      <c r="I295" s="681"/>
      <c r="J295" s="681"/>
      <c r="K295" s="682"/>
    </row>
    <row r="296" spans="1:11">
      <c r="A296" s="659"/>
      <c r="B296" s="660"/>
      <c r="C296" s="660"/>
      <c r="D296" s="660"/>
      <c r="E296" s="660"/>
      <c r="F296" s="670"/>
      <c r="G296" s="670"/>
      <c r="H296" s="681"/>
      <c r="I296" s="681"/>
      <c r="J296" s="681"/>
      <c r="K296" s="682"/>
    </row>
    <row r="297" spans="1:11">
      <c r="A297" s="659"/>
      <c r="B297" s="660"/>
      <c r="C297" s="660"/>
      <c r="D297" s="660"/>
      <c r="E297" s="660"/>
      <c r="F297" s="670"/>
      <c r="G297" s="670"/>
      <c r="H297" s="681"/>
      <c r="I297" s="681"/>
      <c r="J297" s="681"/>
      <c r="K297" s="682"/>
    </row>
    <row r="298" spans="1:11">
      <c r="A298" s="659"/>
      <c r="B298" s="660"/>
      <c r="C298" s="660"/>
      <c r="D298" s="660"/>
      <c r="E298" s="660"/>
      <c r="F298" s="670"/>
      <c r="G298" s="670"/>
      <c r="H298" s="681"/>
      <c r="I298" s="681"/>
      <c r="J298" s="681"/>
      <c r="K298" s="682"/>
    </row>
    <row r="299" spans="1:11">
      <c r="A299" s="659"/>
      <c r="B299" s="660"/>
      <c r="C299" s="660"/>
      <c r="D299" s="660"/>
      <c r="E299" s="660"/>
      <c r="F299" s="670"/>
      <c r="G299" s="670"/>
      <c r="H299" s="681"/>
      <c r="I299" s="681"/>
      <c r="J299" s="681"/>
      <c r="K299" s="682"/>
    </row>
    <row r="300" spans="1:11">
      <c r="A300" s="659"/>
      <c r="B300" s="660"/>
      <c r="C300" s="660"/>
      <c r="D300" s="660"/>
      <c r="E300" s="660"/>
      <c r="F300" s="670"/>
      <c r="G300" s="670"/>
      <c r="H300" s="681"/>
      <c r="I300" s="681"/>
      <c r="J300" s="681"/>
      <c r="K300" s="682"/>
    </row>
    <row r="301" spans="1:11">
      <c r="A301" s="659"/>
      <c r="B301" s="660"/>
      <c r="C301" s="660"/>
      <c r="D301" s="660"/>
      <c r="E301" s="660"/>
      <c r="F301" s="670"/>
      <c r="G301" s="670"/>
      <c r="H301" s="681"/>
      <c r="I301" s="681"/>
      <c r="J301" s="681"/>
      <c r="K301" s="682"/>
    </row>
    <row r="302" spans="1:11">
      <c r="A302" s="659"/>
      <c r="B302" s="660"/>
      <c r="C302" s="660"/>
      <c r="D302" s="660"/>
      <c r="E302" s="660"/>
      <c r="F302" s="670"/>
      <c r="G302" s="670"/>
      <c r="H302" s="681"/>
      <c r="I302" s="681"/>
      <c r="J302" s="681"/>
      <c r="K302" s="682"/>
    </row>
    <row r="303" spans="1:11">
      <c r="A303" s="659"/>
      <c r="B303" s="660"/>
      <c r="C303" s="660"/>
      <c r="D303" s="660"/>
      <c r="E303" s="660"/>
      <c r="F303" s="670"/>
      <c r="G303" s="670"/>
      <c r="H303" s="681"/>
      <c r="I303" s="681"/>
      <c r="J303" s="681"/>
      <c r="K303" s="682"/>
    </row>
    <row r="304" spans="1:11">
      <c r="A304" s="659"/>
      <c r="B304" s="660"/>
      <c r="C304" s="660"/>
      <c r="D304" s="660"/>
      <c r="E304" s="660"/>
      <c r="F304" s="670"/>
      <c r="G304" s="670"/>
      <c r="H304" s="681"/>
      <c r="I304" s="681"/>
      <c r="J304" s="681"/>
      <c r="K304" s="682"/>
    </row>
    <row r="305" spans="1:11">
      <c r="A305" s="659"/>
      <c r="B305" s="660"/>
      <c r="C305" s="660"/>
      <c r="D305" s="660"/>
      <c r="E305" s="660"/>
      <c r="F305" s="670"/>
      <c r="G305" s="670"/>
      <c r="H305" s="681"/>
      <c r="I305" s="681"/>
      <c r="J305" s="681"/>
      <c r="K305" s="682"/>
    </row>
    <row r="306" spans="1:11">
      <c r="A306" s="659"/>
      <c r="B306" s="660"/>
      <c r="C306" s="660"/>
      <c r="D306" s="660"/>
      <c r="E306" s="660"/>
      <c r="F306" s="670"/>
      <c r="G306" s="670"/>
      <c r="H306" s="681"/>
      <c r="I306" s="681"/>
      <c r="J306" s="681"/>
      <c r="K306" s="682"/>
    </row>
    <row r="307" spans="1:11">
      <c r="A307" s="659"/>
      <c r="B307" s="660"/>
      <c r="C307" s="660"/>
      <c r="D307" s="660"/>
      <c r="E307" s="660"/>
      <c r="F307" s="670"/>
      <c r="G307" s="670"/>
      <c r="H307" s="681"/>
      <c r="I307" s="681"/>
      <c r="J307" s="681"/>
      <c r="K307" s="682"/>
    </row>
    <row r="308" spans="1:11">
      <c r="A308" s="659"/>
      <c r="B308" s="660"/>
      <c r="C308" s="660"/>
      <c r="D308" s="660"/>
      <c r="E308" s="660"/>
      <c r="F308" s="670"/>
      <c r="G308" s="670"/>
      <c r="H308" s="681"/>
      <c r="I308" s="681"/>
      <c r="J308" s="681"/>
      <c r="K308" s="682"/>
    </row>
    <row r="309" spans="1:11">
      <c r="A309" s="659"/>
      <c r="B309" s="660"/>
      <c r="C309" s="660"/>
      <c r="D309" s="660"/>
      <c r="E309" s="660"/>
      <c r="F309" s="670"/>
      <c r="G309" s="670"/>
      <c r="H309" s="681"/>
      <c r="I309" s="681"/>
      <c r="J309" s="681"/>
      <c r="K309" s="682"/>
    </row>
    <row r="310" spans="1:11">
      <c r="A310" s="659"/>
      <c r="B310" s="660"/>
      <c r="C310" s="660"/>
      <c r="D310" s="660"/>
      <c r="E310" s="660"/>
      <c r="F310" s="670"/>
      <c r="G310" s="670"/>
      <c r="H310" s="681"/>
      <c r="I310" s="681"/>
      <c r="J310" s="681"/>
      <c r="K310" s="682"/>
    </row>
    <row r="311" spans="1:11">
      <c r="A311" s="659"/>
      <c r="B311" s="660"/>
      <c r="C311" s="660"/>
      <c r="D311" s="660"/>
      <c r="E311" s="660"/>
      <c r="F311" s="670"/>
      <c r="G311" s="670"/>
      <c r="H311" s="681"/>
      <c r="I311" s="681"/>
      <c r="J311" s="681"/>
      <c r="K311" s="682"/>
    </row>
    <row r="312" spans="1:11">
      <c r="A312" s="659"/>
      <c r="B312" s="660"/>
      <c r="C312" s="660"/>
      <c r="D312" s="660"/>
      <c r="E312" s="660"/>
      <c r="F312" s="670"/>
      <c r="G312" s="670"/>
      <c r="H312" s="681"/>
      <c r="I312" s="681"/>
      <c r="J312" s="681"/>
      <c r="K312" s="682"/>
    </row>
    <row r="313" spans="1:11">
      <c r="A313" s="659"/>
      <c r="B313" s="660"/>
      <c r="C313" s="660"/>
      <c r="D313" s="660"/>
      <c r="E313" s="660"/>
      <c r="F313" s="670"/>
      <c r="G313" s="670"/>
      <c r="H313" s="681"/>
      <c r="I313" s="681"/>
      <c r="J313" s="681"/>
      <c r="K313" s="682"/>
    </row>
    <row r="314" spans="1:11">
      <c r="A314" s="659"/>
      <c r="B314" s="660"/>
      <c r="C314" s="660"/>
      <c r="D314" s="660"/>
      <c r="E314" s="660"/>
      <c r="F314" s="670"/>
      <c r="G314" s="670"/>
      <c r="H314" s="681"/>
      <c r="I314" s="681"/>
      <c r="J314" s="681"/>
      <c r="K314" s="682"/>
    </row>
    <row r="315" spans="1:11">
      <c r="A315" s="659"/>
      <c r="B315" s="660"/>
      <c r="C315" s="660"/>
      <c r="D315" s="660"/>
      <c r="E315" s="660"/>
      <c r="F315" s="670"/>
      <c r="G315" s="670"/>
      <c r="H315" s="681"/>
      <c r="I315" s="681"/>
      <c r="J315" s="681"/>
      <c r="K315" s="682"/>
    </row>
    <row r="316" spans="1:11">
      <c r="A316" s="659"/>
      <c r="B316" s="660"/>
      <c r="C316" s="660"/>
      <c r="D316" s="660"/>
      <c r="E316" s="660"/>
      <c r="F316" s="670"/>
      <c r="G316" s="670"/>
      <c r="H316" s="681"/>
      <c r="I316" s="681"/>
      <c r="J316" s="681"/>
      <c r="K316" s="682"/>
    </row>
    <row r="317" spans="1:11">
      <c r="A317" s="659"/>
      <c r="B317" s="660"/>
      <c r="C317" s="660"/>
      <c r="D317" s="660"/>
      <c r="E317" s="660"/>
      <c r="F317" s="670"/>
      <c r="G317" s="670"/>
      <c r="H317" s="681"/>
      <c r="I317" s="681"/>
      <c r="J317" s="681"/>
      <c r="K317" s="682"/>
    </row>
    <row r="318" spans="1:11">
      <c r="A318" s="659"/>
      <c r="B318" s="660"/>
      <c r="C318" s="660"/>
      <c r="D318" s="660"/>
      <c r="E318" s="660"/>
      <c r="F318" s="670"/>
      <c r="G318" s="670"/>
      <c r="H318" s="681"/>
      <c r="I318" s="681"/>
      <c r="J318" s="681"/>
      <c r="K318" s="682"/>
    </row>
    <row r="319" spans="1:11">
      <c r="A319" s="659"/>
      <c r="B319" s="660"/>
      <c r="C319" s="660"/>
      <c r="D319" s="660"/>
      <c r="E319" s="660"/>
      <c r="F319" s="670"/>
      <c r="G319" s="670"/>
      <c r="H319" s="681"/>
      <c r="I319" s="681"/>
      <c r="J319" s="681"/>
      <c r="K319" s="682"/>
    </row>
    <row r="320" spans="1:11">
      <c r="A320" s="659"/>
      <c r="B320" s="660"/>
      <c r="C320" s="660"/>
      <c r="D320" s="660"/>
      <c r="E320" s="660"/>
      <c r="F320" s="670"/>
      <c r="G320" s="670"/>
      <c r="H320" s="681"/>
      <c r="I320" s="681"/>
      <c r="J320" s="681"/>
      <c r="K320" s="682"/>
    </row>
    <row r="321" spans="1:11">
      <c r="A321" s="659"/>
      <c r="B321" s="660"/>
      <c r="C321" s="660"/>
      <c r="D321" s="660"/>
      <c r="E321" s="660"/>
      <c r="F321" s="670"/>
      <c r="G321" s="670"/>
      <c r="H321" s="681"/>
      <c r="I321" s="681"/>
      <c r="J321" s="681"/>
      <c r="K321" s="682"/>
    </row>
    <row r="322" spans="1:11">
      <c r="A322" s="659"/>
      <c r="B322" s="660"/>
      <c r="C322" s="660"/>
      <c r="D322" s="660"/>
      <c r="E322" s="660"/>
      <c r="F322" s="670"/>
      <c r="G322" s="670"/>
      <c r="H322" s="681"/>
      <c r="I322" s="681"/>
      <c r="J322" s="681"/>
      <c r="K322" s="682"/>
    </row>
    <row r="323" spans="1:11">
      <c r="A323" s="659"/>
      <c r="B323" s="660"/>
      <c r="C323" s="660"/>
      <c r="D323" s="660"/>
      <c r="E323" s="660"/>
      <c r="F323" s="670"/>
      <c r="G323" s="670"/>
      <c r="H323" s="681"/>
      <c r="I323" s="681"/>
      <c r="J323" s="681"/>
      <c r="K323" s="682"/>
    </row>
    <row r="324" spans="1:11">
      <c r="A324" s="659"/>
      <c r="B324" s="660"/>
      <c r="C324" s="660"/>
      <c r="D324" s="660"/>
      <c r="E324" s="660"/>
      <c r="F324" s="670"/>
      <c r="G324" s="670"/>
      <c r="H324" s="681"/>
      <c r="I324" s="681"/>
      <c r="J324" s="681"/>
      <c r="K324" s="682"/>
    </row>
    <row r="325" spans="1:11">
      <c r="A325" s="659"/>
      <c r="B325" s="660"/>
      <c r="C325" s="660"/>
      <c r="D325" s="660"/>
      <c r="E325" s="660"/>
      <c r="F325" s="670"/>
      <c r="G325" s="670"/>
      <c r="H325" s="681"/>
      <c r="I325" s="681"/>
      <c r="J325" s="681"/>
      <c r="K325" s="682"/>
    </row>
    <row r="326" spans="1:11">
      <c r="A326" s="659"/>
      <c r="B326" s="660"/>
      <c r="C326" s="660"/>
      <c r="D326" s="660"/>
      <c r="E326" s="660"/>
      <c r="F326" s="670"/>
      <c r="G326" s="670"/>
      <c r="H326" s="681"/>
      <c r="I326" s="681"/>
      <c r="J326" s="681"/>
      <c r="K326" s="682"/>
    </row>
    <row r="327" spans="1:11">
      <c r="A327" s="659"/>
      <c r="B327" s="660"/>
      <c r="C327" s="660"/>
      <c r="D327" s="660"/>
      <c r="E327" s="660"/>
      <c r="F327" s="670"/>
      <c r="G327" s="670"/>
      <c r="H327" s="681"/>
      <c r="I327" s="681"/>
      <c r="J327" s="681"/>
      <c r="K327" s="682"/>
    </row>
    <row r="328" spans="1:11">
      <c r="A328" s="659"/>
      <c r="B328" s="660"/>
      <c r="C328" s="660"/>
      <c r="D328" s="660"/>
      <c r="E328" s="660"/>
      <c r="F328" s="670"/>
      <c r="G328" s="670"/>
      <c r="H328" s="681"/>
      <c r="I328" s="681"/>
      <c r="J328" s="681"/>
      <c r="K328" s="682"/>
    </row>
    <row r="329" spans="1:11">
      <c r="A329" s="659"/>
      <c r="B329" s="660"/>
      <c r="C329" s="660"/>
      <c r="D329" s="660"/>
      <c r="E329" s="660"/>
      <c r="F329" s="670"/>
      <c r="G329" s="670"/>
      <c r="H329" s="681"/>
      <c r="I329" s="681"/>
      <c r="J329" s="681"/>
      <c r="K329" s="682"/>
    </row>
    <row r="330" spans="1:11">
      <c r="A330" s="659"/>
      <c r="B330" s="660"/>
      <c r="C330" s="660"/>
      <c r="D330" s="660"/>
      <c r="E330" s="660"/>
      <c r="F330" s="670"/>
      <c r="G330" s="670"/>
      <c r="H330" s="681"/>
      <c r="I330" s="681"/>
      <c r="J330" s="681"/>
      <c r="K330" s="682"/>
    </row>
    <row r="331" spans="1:11">
      <c r="A331" s="659"/>
      <c r="B331" s="660"/>
      <c r="C331" s="660"/>
      <c r="D331" s="660"/>
      <c r="E331" s="660"/>
      <c r="F331" s="670"/>
      <c r="G331" s="670"/>
      <c r="H331" s="681"/>
      <c r="I331" s="681"/>
      <c r="J331" s="681"/>
      <c r="K331" s="682"/>
    </row>
    <row r="332" spans="1:11">
      <c r="A332" s="659"/>
      <c r="B332" s="660"/>
      <c r="C332" s="660"/>
      <c r="D332" s="660"/>
      <c r="E332" s="660"/>
      <c r="F332" s="670"/>
      <c r="G332" s="670"/>
      <c r="H332" s="681"/>
      <c r="I332" s="681"/>
      <c r="J332" s="681"/>
      <c r="K332" s="682"/>
    </row>
    <row r="333" spans="1:11">
      <c r="A333" s="659"/>
      <c r="B333" s="660"/>
      <c r="C333" s="660"/>
      <c r="D333" s="660"/>
      <c r="E333" s="660"/>
      <c r="F333" s="670"/>
      <c r="G333" s="670"/>
      <c r="H333" s="681"/>
      <c r="I333" s="681"/>
      <c r="J333" s="681"/>
      <c r="K333" s="682"/>
    </row>
    <row r="334" spans="1:11">
      <c r="A334" s="659"/>
      <c r="B334" s="660"/>
      <c r="C334" s="660"/>
      <c r="D334" s="660"/>
      <c r="E334" s="660"/>
      <c r="F334" s="670"/>
      <c r="G334" s="670"/>
      <c r="H334" s="681"/>
      <c r="I334" s="681"/>
      <c r="J334" s="681"/>
      <c r="K334" s="682"/>
    </row>
    <row r="335" spans="1:11">
      <c r="A335" s="659"/>
      <c r="B335" s="660"/>
      <c r="C335" s="660"/>
      <c r="D335" s="660"/>
      <c r="E335" s="660"/>
      <c r="F335" s="670"/>
      <c r="G335" s="670"/>
      <c r="H335" s="681"/>
      <c r="I335" s="681"/>
      <c r="J335" s="681"/>
      <c r="K335" s="682"/>
    </row>
    <row r="336" spans="1:11">
      <c r="A336" s="659"/>
      <c r="B336" s="660"/>
      <c r="C336" s="660"/>
      <c r="D336" s="660"/>
      <c r="E336" s="660"/>
      <c r="F336" s="670"/>
      <c r="G336" s="670"/>
      <c r="H336" s="681"/>
      <c r="I336" s="681"/>
      <c r="J336" s="681"/>
      <c r="K336" s="682"/>
    </row>
    <row r="337" spans="1:11">
      <c r="A337" s="659"/>
      <c r="B337" s="660"/>
      <c r="C337" s="660"/>
      <c r="D337" s="660"/>
      <c r="E337" s="660"/>
      <c r="F337" s="670"/>
      <c r="G337" s="670"/>
      <c r="H337" s="681"/>
      <c r="I337" s="681"/>
      <c r="J337" s="681"/>
      <c r="K337" s="682"/>
    </row>
    <row r="338" spans="1:11">
      <c r="A338" s="659"/>
      <c r="B338" s="660"/>
      <c r="C338" s="660"/>
      <c r="D338" s="660"/>
      <c r="E338" s="660"/>
      <c r="F338" s="670"/>
      <c r="G338" s="670"/>
      <c r="H338" s="681"/>
      <c r="I338" s="681"/>
      <c r="J338" s="681"/>
      <c r="K338" s="682"/>
    </row>
    <row r="339" spans="1:11">
      <c r="A339" s="659"/>
      <c r="B339" s="660"/>
      <c r="C339" s="660"/>
      <c r="D339" s="660"/>
      <c r="E339" s="660"/>
      <c r="F339" s="670"/>
      <c r="G339" s="670"/>
      <c r="H339" s="681"/>
      <c r="I339" s="681"/>
      <c r="J339" s="681"/>
      <c r="K339" s="682"/>
    </row>
    <row r="340" spans="1:11">
      <c r="A340" s="659"/>
      <c r="B340" s="660"/>
      <c r="C340" s="660"/>
      <c r="D340" s="660"/>
      <c r="E340" s="660"/>
      <c r="F340" s="670"/>
      <c r="G340" s="670"/>
      <c r="H340" s="681"/>
      <c r="I340" s="681"/>
      <c r="J340" s="681"/>
      <c r="K340" s="682"/>
    </row>
    <row r="341" spans="1:11">
      <c r="A341" s="659"/>
      <c r="B341" s="660"/>
      <c r="C341" s="660"/>
      <c r="D341" s="660"/>
      <c r="E341" s="660"/>
      <c r="F341" s="670"/>
      <c r="G341" s="670"/>
      <c r="H341" s="681"/>
      <c r="I341" s="681"/>
      <c r="J341" s="681"/>
      <c r="K341" s="682"/>
    </row>
    <row r="342" spans="1:11">
      <c r="A342" s="659"/>
      <c r="B342" s="660"/>
      <c r="C342" s="660"/>
      <c r="D342" s="660"/>
      <c r="E342" s="660"/>
      <c r="F342" s="670"/>
      <c r="G342" s="670"/>
      <c r="H342" s="681"/>
      <c r="I342" s="681"/>
      <c r="J342" s="681"/>
      <c r="K342" s="682"/>
    </row>
    <row r="343" spans="1:11">
      <c r="A343" s="659"/>
      <c r="B343" s="660"/>
      <c r="C343" s="660"/>
      <c r="D343" s="660"/>
      <c r="E343" s="660"/>
      <c r="F343" s="670"/>
      <c r="G343" s="670"/>
      <c r="H343" s="681"/>
      <c r="I343" s="681"/>
      <c r="J343" s="681"/>
      <c r="K343" s="682"/>
    </row>
    <row r="344" spans="1:11">
      <c r="A344" s="659"/>
      <c r="B344" s="660"/>
      <c r="C344" s="660"/>
      <c r="D344" s="660"/>
      <c r="E344" s="660"/>
      <c r="F344" s="670"/>
      <c r="G344" s="670"/>
      <c r="H344" s="681"/>
      <c r="I344" s="681"/>
      <c r="J344" s="681"/>
      <c r="K344" s="682"/>
    </row>
    <row r="345" spans="1:11">
      <c r="A345" s="659"/>
      <c r="B345" s="660"/>
      <c r="C345" s="660"/>
      <c r="D345" s="660"/>
      <c r="E345" s="660"/>
      <c r="F345" s="670"/>
      <c r="G345" s="670"/>
      <c r="H345" s="681"/>
      <c r="I345" s="681"/>
      <c r="J345" s="681"/>
      <c r="K345" s="682"/>
    </row>
    <row r="346" spans="1:11">
      <c r="A346" s="659"/>
      <c r="B346" s="660"/>
      <c r="C346" s="660"/>
      <c r="D346" s="660"/>
      <c r="E346" s="660"/>
      <c r="F346" s="670"/>
      <c r="G346" s="670"/>
      <c r="H346" s="681"/>
      <c r="I346" s="681"/>
      <c r="J346" s="681"/>
      <c r="K346" s="682"/>
    </row>
    <row r="347" spans="1:11">
      <c r="A347" s="659"/>
      <c r="B347" s="660"/>
      <c r="C347" s="660"/>
      <c r="D347" s="660"/>
      <c r="E347" s="660"/>
      <c r="F347" s="670"/>
      <c r="G347" s="670"/>
      <c r="H347" s="681"/>
      <c r="I347" s="681"/>
      <c r="J347" s="681"/>
      <c r="K347" s="682"/>
    </row>
    <row r="348" spans="1:11">
      <c r="A348" s="659"/>
      <c r="B348" s="660"/>
      <c r="C348" s="660"/>
      <c r="D348" s="660"/>
      <c r="E348" s="660"/>
      <c r="F348" s="670"/>
      <c r="G348" s="670"/>
      <c r="H348" s="681"/>
      <c r="I348" s="681"/>
      <c r="J348" s="681"/>
      <c r="K348" s="682"/>
    </row>
    <row r="349" spans="1:11">
      <c r="A349" s="659"/>
      <c r="B349" s="660"/>
      <c r="C349" s="660"/>
      <c r="D349" s="660"/>
      <c r="E349" s="660"/>
      <c r="F349" s="670"/>
      <c r="G349" s="670"/>
      <c r="H349" s="681"/>
      <c r="I349" s="681"/>
      <c r="J349" s="681"/>
      <c r="K349" s="682"/>
    </row>
    <row r="350" spans="1:11">
      <c r="A350" s="659"/>
      <c r="B350" s="660"/>
      <c r="C350" s="660"/>
      <c r="D350" s="660"/>
      <c r="E350" s="660"/>
      <c r="F350" s="670"/>
      <c r="G350" s="670"/>
      <c r="H350" s="681"/>
      <c r="I350" s="681"/>
      <c r="J350" s="681"/>
      <c r="K350" s="682"/>
    </row>
    <row r="351" spans="1:11">
      <c r="A351" s="659"/>
      <c r="B351" s="660"/>
      <c r="C351" s="660"/>
      <c r="D351" s="660"/>
      <c r="E351" s="660"/>
      <c r="F351" s="670"/>
      <c r="G351" s="670"/>
      <c r="H351" s="681"/>
      <c r="I351" s="681"/>
      <c r="J351" s="681"/>
      <c r="K351" s="682"/>
    </row>
    <row r="352" spans="1:11">
      <c r="A352" s="659"/>
      <c r="B352" s="660"/>
      <c r="C352" s="660"/>
      <c r="D352" s="660"/>
      <c r="E352" s="660"/>
      <c r="F352" s="670"/>
      <c r="G352" s="670"/>
      <c r="H352" s="681"/>
      <c r="I352" s="681"/>
      <c r="J352" s="681"/>
      <c r="K352" s="682"/>
    </row>
    <row r="353" spans="1:11">
      <c r="A353" s="659"/>
      <c r="B353" s="660"/>
      <c r="C353" s="660"/>
      <c r="D353" s="660"/>
      <c r="E353" s="660"/>
      <c r="F353" s="670"/>
      <c r="G353" s="670"/>
      <c r="H353" s="681"/>
      <c r="I353" s="681"/>
      <c r="J353" s="681"/>
      <c r="K353" s="682"/>
    </row>
    <row r="354" spans="1:11">
      <c r="A354" s="659"/>
      <c r="B354" s="660"/>
      <c r="C354" s="660"/>
      <c r="D354" s="660"/>
      <c r="E354" s="660"/>
      <c r="F354" s="670"/>
      <c r="G354" s="670"/>
      <c r="H354" s="681"/>
      <c r="I354" s="681"/>
      <c r="J354" s="681"/>
      <c r="K354" s="682"/>
    </row>
    <row r="355" spans="1:11">
      <c r="A355" s="659"/>
      <c r="B355" s="660"/>
      <c r="C355" s="660"/>
      <c r="D355" s="660"/>
      <c r="E355" s="660"/>
      <c r="F355" s="670"/>
      <c r="G355" s="670"/>
      <c r="H355" s="681"/>
      <c r="I355" s="681"/>
      <c r="J355" s="681"/>
      <c r="K355" s="682"/>
    </row>
    <row r="356" spans="1:11">
      <c r="A356" s="659"/>
      <c r="B356" s="660"/>
      <c r="C356" s="660"/>
      <c r="D356" s="660"/>
      <c r="E356" s="660"/>
      <c r="F356" s="670"/>
      <c r="G356" s="670"/>
      <c r="H356" s="681"/>
      <c r="I356" s="681"/>
      <c r="J356" s="681"/>
      <c r="K356" s="682"/>
    </row>
    <row r="357" spans="1:11">
      <c r="A357" s="659"/>
      <c r="B357" s="660"/>
      <c r="C357" s="660"/>
      <c r="D357" s="660"/>
      <c r="E357" s="660"/>
      <c r="F357" s="670"/>
      <c r="G357" s="670"/>
      <c r="H357" s="681"/>
      <c r="I357" s="681"/>
      <c r="J357" s="681"/>
      <c r="K357" s="682"/>
    </row>
    <row r="358" spans="1:11">
      <c r="A358" s="659"/>
      <c r="B358" s="660"/>
      <c r="C358" s="660"/>
      <c r="D358" s="660"/>
      <c r="E358" s="660"/>
      <c r="F358" s="670"/>
      <c r="G358" s="670"/>
      <c r="H358" s="681"/>
      <c r="I358" s="681"/>
      <c r="J358" s="681"/>
      <c r="K358" s="682"/>
    </row>
    <row r="359" spans="1:11">
      <c r="A359" s="659"/>
      <c r="B359" s="660"/>
      <c r="C359" s="660"/>
      <c r="D359" s="660"/>
      <c r="E359" s="660"/>
      <c r="F359" s="670"/>
      <c r="G359" s="670"/>
      <c r="H359" s="681"/>
      <c r="I359" s="681"/>
      <c r="J359" s="681"/>
      <c r="K359" s="682"/>
    </row>
    <row r="360" spans="1:11">
      <c r="A360" s="659"/>
      <c r="B360" s="660"/>
      <c r="C360" s="660"/>
      <c r="D360" s="660"/>
      <c r="E360" s="660"/>
      <c r="F360" s="670"/>
      <c r="G360" s="670"/>
      <c r="H360" s="681"/>
      <c r="I360" s="681"/>
      <c r="J360" s="681"/>
      <c r="K360" s="682"/>
    </row>
    <row r="361" spans="1:11">
      <c r="A361" s="659"/>
      <c r="B361" s="660"/>
      <c r="C361" s="660"/>
      <c r="D361" s="660"/>
      <c r="E361" s="660"/>
      <c r="F361" s="670"/>
      <c r="G361" s="670"/>
      <c r="H361" s="681"/>
      <c r="I361" s="681"/>
      <c r="J361" s="681"/>
      <c r="K361" s="682"/>
    </row>
    <row r="362" spans="1:11">
      <c r="A362" s="659"/>
      <c r="B362" s="660"/>
      <c r="C362" s="660"/>
      <c r="D362" s="660"/>
      <c r="E362" s="660"/>
      <c r="F362" s="670"/>
      <c r="G362" s="670"/>
      <c r="H362" s="681"/>
      <c r="I362" s="681"/>
      <c r="J362" s="681"/>
      <c r="K362" s="682"/>
    </row>
    <row r="363" spans="1:11">
      <c r="A363" s="659"/>
      <c r="B363" s="660"/>
      <c r="C363" s="660"/>
      <c r="D363" s="660"/>
      <c r="E363" s="660"/>
      <c r="F363" s="670"/>
      <c r="G363" s="670"/>
      <c r="H363" s="681"/>
      <c r="I363" s="681"/>
      <c r="J363" s="681"/>
      <c r="K363" s="682"/>
    </row>
    <row r="364" spans="1:11">
      <c r="A364" s="659"/>
      <c r="B364" s="660"/>
      <c r="C364" s="660"/>
      <c r="D364" s="660"/>
      <c r="E364" s="660"/>
      <c r="F364" s="670"/>
      <c r="G364" s="670"/>
      <c r="H364" s="681"/>
      <c r="I364" s="681"/>
      <c r="J364" s="681"/>
      <c r="K364" s="682"/>
    </row>
    <row r="365" spans="1:11">
      <c r="A365" s="659"/>
      <c r="B365" s="660"/>
      <c r="C365" s="660"/>
      <c r="D365" s="660"/>
      <c r="E365" s="660"/>
      <c r="F365" s="670"/>
      <c r="G365" s="670"/>
      <c r="H365" s="681"/>
      <c r="I365" s="681"/>
      <c r="J365" s="681"/>
      <c r="K365" s="682"/>
    </row>
    <row r="366" spans="1:11">
      <c r="A366" s="659"/>
      <c r="B366" s="660"/>
      <c r="C366" s="660"/>
      <c r="D366" s="660"/>
      <c r="E366" s="660"/>
      <c r="F366" s="670"/>
      <c r="G366" s="670"/>
      <c r="H366" s="681"/>
      <c r="I366" s="681"/>
      <c r="J366" s="681"/>
      <c r="K366" s="682"/>
    </row>
    <row r="367" spans="1:11">
      <c r="A367" s="659"/>
      <c r="B367" s="660"/>
      <c r="C367" s="660"/>
      <c r="D367" s="660"/>
      <c r="E367" s="660"/>
      <c r="F367" s="670"/>
      <c r="G367" s="670"/>
      <c r="H367" s="681"/>
      <c r="I367" s="681"/>
      <c r="J367" s="681"/>
      <c r="K367" s="682"/>
    </row>
    <row r="368" spans="1:11">
      <c r="A368" s="659"/>
      <c r="B368" s="660"/>
      <c r="C368" s="660"/>
      <c r="D368" s="660"/>
      <c r="E368" s="660"/>
      <c r="F368" s="670"/>
      <c r="G368" s="670"/>
      <c r="H368" s="681"/>
      <c r="I368" s="681"/>
      <c r="J368" s="681"/>
      <c r="K368" s="682"/>
    </row>
    <row r="369" spans="1:11">
      <c r="A369" s="659"/>
      <c r="B369" s="660"/>
      <c r="C369" s="660"/>
      <c r="D369" s="660"/>
      <c r="E369" s="660"/>
      <c r="F369" s="670"/>
      <c r="G369" s="670"/>
      <c r="H369" s="681"/>
      <c r="I369" s="681"/>
      <c r="J369" s="681"/>
      <c r="K369" s="682"/>
    </row>
    <row r="370" spans="1:11">
      <c r="A370" s="659"/>
      <c r="B370" s="660"/>
      <c r="C370" s="660"/>
      <c r="D370" s="660"/>
      <c r="E370" s="660"/>
      <c r="F370" s="670"/>
      <c r="G370" s="670"/>
      <c r="H370" s="681"/>
      <c r="I370" s="681"/>
      <c r="J370" s="681"/>
      <c r="K370" s="682"/>
    </row>
    <row r="371" spans="1:11">
      <c r="A371" s="659"/>
      <c r="B371" s="660"/>
      <c r="C371" s="660"/>
      <c r="D371" s="660"/>
      <c r="E371" s="660"/>
      <c r="F371" s="670"/>
      <c r="G371" s="670"/>
      <c r="H371" s="681"/>
      <c r="I371" s="681"/>
      <c r="J371" s="681"/>
      <c r="K371" s="682"/>
    </row>
    <row r="372" spans="1:11">
      <c r="A372" s="659"/>
      <c r="B372" s="660"/>
      <c r="C372" s="660"/>
      <c r="D372" s="660"/>
      <c r="E372" s="660"/>
      <c r="F372" s="670"/>
      <c r="G372" s="670"/>
      <c r="H372" s="681"/>
      <c r="I372" s="681"/>
      <c r="J372" s="681"/>
      <c r="K372" s="682"/>
    </row>
    <row r="373" spans="1:11">
      <c r="A373" s="659"/>
      <c r="B373" s="660"/>
      <c r="C373" s="660"/>
      <c r="D373" s="660"/>
      <c r="E373" s="660"/>
      <c r="F373" s="670"/>
      <c r="G373" s="670"/>
      <c r="H373" s="681"/>
      <c r="I373" s="681"/>
      <c r="J373" s="681"/>
      <c r="K373" s="682"/>
    </row>
    <row r="374" spans="1:11">
      <c r="A374" s="659"/>
      <c r="B374" s="660"/>
      <c r="C374" s="660"/>
      <c r="D374" s="660"/>
      <c r="E374" s="660"/>
      <c r="F374" s="670"/>
      <c r="G374" s="670"/>
      <c r="H374" s="681"/>
      <c r="I374" s="681"/>
      <c r="J374" s="681"/>
      <c r="K374" s="682"/>
    </row>
    <row r="375" spans="1:11">
      <c r="A375" s="659"/>
      <c r="B375" s="660"/>
      <c r="C375" s="660"/>
      <c r="D375" s="660"/>
      <c r="E375" s="660"/>
      <c r="F375" s="670"/>
      <c r="G375" s="670"/>
      <c r="H375" s="681"/>
      <c r="I375" s="681"/>
      <c r="J375" s="681"/>
      <c r="K375" s="682"/>
    </row>
    <row r="376" spans="1:11">
      <c r="A376" s="659"/>
      <c r="B376" s="660"/>
      <c r="C376" s="660"/>
      <c r="D376" s="660"/>
      <c r="E376" s="660"/>
      <c r="F376" s="670"/>
      <c r="G376" s="670"/>
      <c r="H376" s="681"/>
      <c r="I376" s="681"/>
      <c r="J376" s="681"/>
      <c r="K376" s="682"/>
    </row>
    <row r="377" spans="1:11">
      <c r="A377" s="659"/>
      <c r="B377" s="660"/>
      <c r="C377" s="660"/>
      <c r="D377" s="660"/>
      <c r="E377" s="660"/>
      <c r="F377" s="670"/>
      <c r="G377" s="670"/>
      <c r="H377" s="681"/>
      <c r="I377" s="681"/>
      <c r="J377" s="681"/>
      <c r="K377" s="682"/>
    </row>
    <row r="378" spans="1:11">
      <c r="A378" s="659"/>
      <c r="B378" s="660"/>
      <c r="C378" s="660"/>
      <c r="D378" s="660"/>
      <c r="E378" s="660"/>
      <c r="F378" s="670"/>
      <c r="G378" s="670"/>
      <c r="H378" s="681"/>
      <c r="I378" s="681"/>
      <c r="J378" s="681"/>
      <c r="K378" s="682"/>
    </row>
    <row r="379" spans="1:11">
      <c r="A379" s="659"/>
      <c r="B379" s="660"/>
      <c r="C379" s="660"/>
      <c r="D379" s="660"/>
      <c r="E379" s="660"/>
      <c r="F379" s="670"/>
      <c r="G379" s="670"/>
      <c r="H379" s="681"/>
      <c r="I379" s="681"/>
      <c r="J379" s="681"/>
      <c r="K379" s="682"/>
    </row>
    <row r="380" spans="1:11">
      <c r="A380" s="659"/>
      <c r="B380" s="660"/>
      <c r="C380" s="660"/>
      <c r="D380" s="660"/>
      <c r="E380" s="660"/>
      <c r="F380" s="670"/>
      <c r="G380" s="670"/>
      <c r="H380" s="681"/>
      <c r="I380" s="681"/>
      <c r="J380" s="681"/>
      <c r="K380" s="682"/>
    </row>
    <row r="381" spans="1:11">
      <c r="A381" s="659"/>
      <c r="B381" s="660"/>
      <c r="C381" s="660"/>
      <c r="D381" s="660"/>
      <c r="E381" s="660"/>
      <c r="F381" s="670"/>
      <c r="G381" s="670"/>
      <c r="H381" s="681"/>
      <c r="I381" s="681"/>
      <c r="J381" s="681"/>
      <c r="K381" s="682"/>
    </row>
    <row r="382" spans="1:11">
      <c r="A382" s="659"/>
      <c r="B382" s="660"/>
      <c r="C382" s="660"/>
      <c r="D382" s="660"/>
      <c r="E382" s="660"/>
      <c r="F382" s="670"/>
      <c r="G382" s="670"/>
      <c r="H382" s="681"/>
      <c r="I382" s="681"/>
      <c r="J382" s="681"/>
      <c r="K382" s="682"/>
    </row>
    <row r="383" spans="1:11">
      <c r="A383" s="659"/>
      <c r="B383" s="660"/>
      <c r="C383" s="660"/>
      <c r="D383" s="660"/>
      <c r="E383" s="660"/>
      <c r="F383" s="670"/>
      <c r="G383" s="670"/>
      <c r="H383" s="681"/>
      <c r="I383" s="681"/>
      <c r="J383" s="681"/>
      <c r="K383" s="682"/>
    </row>
    <row r="384" spans="1:11">
      <c r="A384" s="659"/>
      <c r="B384" s="660"/>
      <c r="C384" s="660"/>
      <c r="D384" s="660"/>
      <c r="E384" s="660"/>
      <c r="F384" s="670"/>
      <c r="G384" s="670"/>
      <c r="H384" s="681"/>
      <c r="I384" s="681"/>
      <c r="J384" s="681"/>
      <c r="K384" s="682"/>
    </row>
    <row r="385" spans="1:11">
      <c r="A385" s="659"/>
      <c r="B385" s="660"/>
      <c r="C385" s="660"/>
      <c r="D385" s="660"/>
      <c r="E385" s="660"/>
      <c r="F385" s="670"/>
      <c r="G385" s="670"/>
      <c r="H385" s="681"/>
      <c r="I385" s="681"/>
      <c r="J385" s="681"/>
      <c r="K385" s="682"/>
    </row>
    <row r="386" spans="1:11">
      <c r="A386" s="659"/>
      <c r="B386" s="660"/>
      <c r="C386" s="660"/>
      <c r="D386" s="660"/>
      <c r="E386" s="660"/>
      <c r="F386" s="670"/>
      <c r="G386" s="670"/>
      <c r="H386" s="681"/>
      <c r="I386" s="681"/>
      <c r="J386" s="681"/>
      <c r="K386" s="682"/>
    </row>
    <row r="387" spans="1:11">
      <c r="A387" s="659"/>
      <c r="B387" s="660"/>
      <c r="C387" s="660"/>
      <c r="D387" s="660"/>
      <c r="E387" s="660"/>
      <c r="F387" s="670"/>
      <c r="G387" s="670"/>
      <c r="H387" s="681"/>
      <c r="I387" s="681"/>
      <c r="J387" s="681"/>
      <c r="K387" s="682"/>
    </row>
    <row r="388" spans="1:11">
      <c r="A388" s="659"/>
      <c r="B388" s="660"/>
      <c r="C388" s="660"/>
      <c r="D388" s="660"/>
      <c r="E388" s="660"/>
      <c r="F388" s="670"/>
      <c r="G388" s="670"/>
      <c r="H388" s="681"/>
      <c r="I388" s="681"/>
      <c r="J388" s="681"/>
      <c r="K388" s="682"/>
    </row>
    <row r="389" spans="1:11">
      <c r="A389" s="659"/>
      <c r="B389" s="660"/>
      <c r="C389" s="660"/>
      <c r="D389" s="660"/>
      <c r="E389" s="660"/>
      <c r="F389" s="670"/>
      <c r="G389" s="670"/>
      <c r="H389" s="681"/>
      <c r="I389" s="681"/>
      <c r="J389" s="681"/>
      <c r="K389" s="682"/>
    </row>
    <row r="390" spans="1:11">
      <c r="A390" s="659"/>
      <c r="B390" s="660"/>
      <c r="C390" s="660"/>
      <c r="D390" s="660"/>
      <c r="E390" s="660"/>
      <c r="F390" s="670"/>
      <c r="G390" s="670"/>
      <c r="H390" s="681"/>
      <c r="I390" s="681"/>
      <c r="J390" s="681"/>
      <c r="K390" s="682"/>
    </row>
    <row r="391" spans="1:11">
      <c r="A391" s="659"/>
      <c r="B391" s="660"/>
      <c r="C391" s="660"/>
      <c r="D391" s="660"/>
      <c r="E391" s="660"/>
      <c r="F391" s="670"/>
      <c r="G391" s="670"/>
      <c r="H391" s="681"/>
      <c r="I391" s="681"/>
      <c r="J391" s="681"/>
      <c r="K391" s="682"/>
    </row>
    <row r="392" spans="1:11">
      <c r="A392" s="659"/>
      <c r="B392" s="660"/>
      <c r="C392" s="660"/>
      <c r="D392" s="660"/>
      <c r="E392" s="660"/>
      <c r="F392" s="670"/>
      <c r="G392" s="670"/>
      <c r="H392" s="681"/>
      <c r="I392" s="681"/>
      <c r="J392" s="681"/>
      <c r="K392" s="682"/>
    </row>
    <row r="393" spans="1:11">
      <c r="A393" s="659"/>
      <c r="B393" s="660"/>
      <c r="C393" s="660"/>
      <c r="D393" s="660"/>
      <c r="E393" s="660"/>
      <c r="F393" s="670"/>
      <c r="G393" s="670"/>
      <c r="H393" s="681"/>
      <c r="I393" s="681"/>
      <c r="J393" s="681"/>
      <c r="K393" s="682"/>
    </row>
    <row r="394" spans="1:11">
      <c r="A394" s="659"/>
      <c r="B394" s="660"/>
      <c r="C394" s="660"/>
      <c r="D394" s="660"/>
      <c r="E394" s="660"/>
      <c r="F394" s="670"/>
      <c r="G394" s="670"/>
      <c r="H394" s="681"/>
      <c r="I394" s="681"/>
      <c r="J394" s="681"/>
      <c r="K394" s="682"/>
    </row>
    <row r="395" spans="1:11">
      <c r="A395" s="659"/>
      <c r="B395" s="660"/>
      <c r="C395" s="660"/>
      <c r="D395" s="660"/>
      <c r="E395" s="660"/>
      <c r="F395" s="670"/>
      <c r="G395" s="670"/>
      <c r="H395" s="681"/>
      <c r="I395" s="681"/>
      <c r="J395" s="681"/>
      <c r="K395" s="682"/>
    </row>
    <row r="396" spans="1:11">
      <c r="A396" s="659"/>
      <c r="B396" s="660"/>
      <c r="C396" s="660"/>
      <c r="D396" s="660"/>
      <c r="E396" s="660"/>
      <c r="F396" s="670"/>
      <c r="G396" s="670"/>
      <c r="H396" s="681"/>
      <c r="I396" s="681"/>
      <c r="J396" s="681"/>
      <c r="K396" s="682"/>
    </row>
    <row r="397" spans="1:11">
      <c r="A397" s="659"/>
      <c r="B397" s="660"/>
      <c r="C397" s="660"/>
      <c r="D397" s="660"/>
      <c r="E397" s="660"/>
      <c r="F397" s="670"/>
      <c r="G397" s="670"/>
      <c r="H397" s="681"/>
      <c r="I397" s="681"/>
      <c r="J397" s="681"/>
      <c r="K397" s="682"/>
    </row>
    <row r="398" spans="1:11">
      <c r="A398" s="659"/>
      <c r="B398" s="660"/>
      <c r="C398" s="660"/>
      <c r="D398" s="660"/>
      <c r="E398" s="660"/>
      <c r="F398" s="670"/>
      <c r="G398" s="670"/>
      <c r="H398" s="681"/>
      <c r="I398" s="681"/>
      <c r="J398" s="681"/>
      <c r="K398" s="682"/>
    </row>
    <row r="399" spans="1:11">
      <c r="A399" s="659"/>
      <c r="B399" s="660"/>
      <c r="C399" s="660"/>
      <c r="D399" s="660"/>
      <c r="E399" s="660"/>
      <c r="F399" s="670"/>
      <c r="G399" s="670"/>
      <c r="H399" s="681"/>
      <c r="I399" s="681"/>
      <c r="J399" s="681"/>
      <c r="K399" s="682"/>
    </row>
    <row r="400" spans="1:11">
      <c r="A400" s="659"/>
      <c r="B400" s="660"/>
      <c r="C400" s="660"/>
      <c r="D400" s="660"/>
      <c r="E400" s="660"/>
      <c r="F400" s="670"/>
      <c r="G400" s="670"/>
      <c r="H400" s="681"/>
      <c r="I400" s="681"/>
      <c r="J400" s="681"/>
      <c r="K400" s="682"/>
    </row>
    <row r="401" spans="1:11">
      <c r="A401" s="659"/>
      <c r="B401" s="660"/>
      <c r="C401" s="660"/>
      <c r="D401" s="660"/>
      <c r="E401" s="660"/>
      <c r="F401" s="670"/>
      <c r="G401" s="670"/>
      <c r="H401" s="681"/>
      <c r="I401" s="681"/>
      <c r="J401" s="681"/>
      <c r="K401" s="682"/>
    </row>
    <row r="402" spans="1:11">
      <c r="A402" s="659"/>
      <c r="B402" s="660"/>
      <c r="C402" s="660"/>
      <c r="D402" s="660"/>
      <c r="E402" s="660"/>
      <c r="F402" s="670"/>
      <c r="G402" s="670"/>
      <c r="H402" s="681"/>
      <c r="I402" s="681"/>
      <c r="J402" s="681"/>
      <c r="K402" s="682"/>
    </row>
    <row r="403" spans="1:11">
      <c r="A403" s="659"/>
      <c r="B403" s="660"/>
      <c r="C403" s="660"/>
      <c r="D403" s="660"/>
      <c r="E403" s="660"/>
      <c r="F403" s="670"/>
      <c r="G403" s="670"/>
      <c r="H403" s="681"/>
      <c r="I403" s="681"/>
      <c r="J403" s="681"/>
      <c r="K403" s="682"/>
    </row>
    <row r="404" spans="1:11">
      <c r="A404" s="659"/>
      <c r="B404" s="660"/>
      <c r="C404" s="660"/>
      <c r="D404" s="660"/>
      <c r="E404" s="660"/>
      <c r="F404" s="670"/>
      <c r="G404" s="670"/>
      <c r="H404" s="681"/>
      <c r="I404" s="681"/>
      <c r="J404" s="681"/>
      <c r="K404" s="682"/>
    </row>
    <row r="405" spans="1:11">
      <c r="A405" s="659"/>
      <c r="B405" s="660"/>
      <c r="C405" s="660"/>
      <c r="D405" s="660"/>
      <c r="E405" s="660"/>
      <c r="F405" s="670"/>
      <c r="G405" s="670"/>
      <c r="H405" s="681"/>
      <c r="I405" s="681"/>
      <c r="J405" s="681"/>
      <c r="K405" s="682"/>
    </row>
    <row r="406" spans="1:11">
      <c r="A406" s="659"/>
      <c r="B406" s="660"/>
      <c r="C406" s="660"/>
      <c r="D406" s="660"/>
      <c r="E406" s="660"/>
      <c r="F406" s="670"/>
      <c r="G406" s="670"/>
      <c r="H406" s="681"/>
      <c r="I406" s="681"/>
      <c r="J406" s="681"/>
      <c r="K406" s="682"/>
    </row>
    <row r="407" spans="1:11">
      <c r="A407" s="659"/>
      <c r="B407" s="660"/>
      <c r="C407" s="660"/>
      <c r="D407" s="660"/>
      <c r="E407" s="660"/>
      <c r="F407" s="670"/>
      <c r="G407" s="670"/>
      <c r="H407" s="681"/>
      <c r="I407" s="681"/>
      <c r="J407" s="681"/>
      <c r="K407" s="682"/>
    </row>
    <row r="408" spans="1:11">
      <c r="A408" s="659"/>
      <c r="B408" s="660"/>
      <c r="C408" s="660"/>
      <c r="D408" s="660"/>
      <c r="E408" s="660"/>
      <c r="F408" s="670"/>
      <c r="G408" s="670"/>
      <c r="H408" s="681"/>
      <c r="I408" s="681"/>
      <c r="J408" s="681"/>
      <c r="K408" s="682"/>
    </row>
    <row r="409" spans="1:11">
      <c r="A409" s="659"/>
      <c r="B409" s="660"/>
      <c r="C409" s="660"/>
      <c r="D409" s="660"/>
      <c r="E409" s="660"/>
      <c r="F409" s="670"/>
      <c r="G409" s="670"/>
      <c r="H409" s="681"/>
      <c r="I409" s="681"/>
      <c r="J409" s="681"/>
      <c r="K409" s="682"/>
    </row>
    <row r="410" spans="1:11">
      <c r="A410" s="659"/>
      <c r="B410" s="660"/>
      <c r="C410" s="660"/>
      <c r="D410" s="660"/>
      <c r="E410" s="660"/>
      <c r="F410" s="670"/>
      <c r="G410" s="670"/>
      <c r="H410" s="681"/>
      <c r="I410" s="681"/>
      <c r="J410" s="681"/>
      <c r="K410" s="682"/>
    </row>
    <row r="411" spans="1:11">
      <c r="A411" s="659"/>
      <c r="B411" s="660"/>
      <c r="C411" s="660"/>
      <c r="D411" s="660"/>
      <c r="E411" s="660"/>
      <c r="F411" s="670"/>
      <c r="G411" s="670"/>
      <c r="H411" s="681"/>
      <c r="I411" s="681"/>
      <c r="J411" s="681"/>
      <c r="K411" s="682"/>
    </row>
    <row r="412" spans="1:11">
      <c r="A412" s="659"/>
      <c r="B412" s="660"/>
      <c r="C412" s="660"/>
      <c r="D412" s="660"/>
      <c r="E412" s="660"/>
      <c r="F412" s="670"/>
      <c r="G412" s="670"/>
      <c r="H412" s="681"/>
      <c r="I412" s="681"/>
      <c r="J412" s="681"/>
      <c r="K412" s="682"/>
    </row>
    <row r="413" spans="1:11">
      <c r="A413" s="659"/>
      <c r="B413" s="660"/>
      <c r="C413" s="660"/>
      <c r="D413" s="660"/>
      <c r="E413" s="660"/>
      <c r="F413" s="670"/>
      <c r="G413" s="670"/>
      <c r="H413" s="681"/>
      <c r="I413" s="681"/>
      <c r="J413" s="681"/>
      <c r="K413" s="682"/>
    </row>
    <row r="414" spans="1:11">
      <c r="A414" s="659"/>
      <c r="B414" s="660"/>
      <c r="C414" s="660"/>
      <c r="D414" s="660"/>
      <c r="E414" s="660"/>
      <c r="F414" s="670"/>
      <c r="G414" s="670"/>
      <c r="H414" s="681"/>
      <c r="I414" s="681"/>
      <c r="J414" s="681"/>
      <c r="K414" s="682"/>
    </row>
    <row r="415" spans="1:11">
      <c r="A415" s="659"/>
      <c r="B415" s="660"/>
      <c r="C415" s="660"/>
      <c r="D415" s="660"/>
      <c r="E415" s="660"/>
      <c r="F415" s="670"/>
      <c r="G415" s="670"/>
      <c r="H415" s="681"/>
      <c r="I415" s="681"/>
      <c r="J415" s="681"/>
      <c r="K415" s="682"/>
    </row>
    <row r="416" spans="1:11">
      <c r="A416" s="659"/>
      <c r="B416" s="660"/>
      <c r="C416" s="660"/>
      <c r="D416" s="660"/>
      <c r="E416" s="660"/>
      <c r="F416" s="670"/>
      <c r="G416" s="670"/>
      <c r="H416" s="681"/>
      <c r="I416" s="681"/>
      <c r="J416" s="681"/>
      <c r="K416" s="682"/>
    </row>
    <row r="417" spans="1:11">
      <c r="A417" s="659"/>
      <c r="B417" s="660"/>
      <c r="C417" s="660"/>
      <c r="D417" s="660"/>
      <c r="E417" s="660"/>
      <c r="F417" s="670"/>
      <c r="G417" s="670"/>
      <c r="H417" s="681"/>
      <c r="I417" s="681"/>
      <c r="J417" s="681"/>
      <c r="K417" s="682"/>
    </row>
    <row r="418" spans="1:11">
      <c r="A418" s="659"/>
      <c r="B418" s="660"/>
      <c r="C418" s="660"/>
      <c r="D418" s="660"/>
      <c r="E418" s="660"/>
      <c r="F418" s="670"/>
      <c r="G418" s="670"/>
      <c r="H418" s="681"/>
      <c r="I418" s="681"/>
      <c r="J418" s="681"/>
      <c r="K418" s="682"/>
    </row>
    <row r="419" spans="1:11">
      <c r="A419" s="659"/>
      <c r="B419" s="660"/>
      <c r="C419" s="660"/>
      <c r="D419" s="660"/>
      <c r="E419" s="660"/>
      <c r="F419" s="670"/>
      <c r="G419" s="670"/>
      <c r="H419" s="681"/>
      <c r="I419" s="681"/>
      <c r="J419" s="681"/>
      <c r="K419" s="682"/>
    </row>
    <row r="420" spans="1:11">
      <c r="A420" s="659"/>
      <c r="B420" s="660"/>
      <c r="C420" s="660"/>
      <c r="D420" s="660"/>
      <c r="E420" s="660"/>
      <c r="F420" s="670"/>
      <c r="G420" s="670"/>
      <c r="H420" s="681"/>
      <c r="I420" s="681"/>
      <c r="J420" s="681"/>
      <c r="K420" s="682"/>
    </row>
    <row r="421" spans="1:11">
      <c r="A421" s="659"/>
      <c r="B421" s="660"/>
      <c r="C421" s="660"/>
      <c r="D421" s="660"/>
      <c r="E421" s="660"/>
      <c r="F421" s="670"/>
      <c r="G421" s="670"/>
      <c r="H421" s="681"/>
      <c r="I421" s="681"/>
      <c r="J421" s="681"/>
      <c r="K421" s="682"/>
    </row>
    <row r="422" spans="1:11">
      <c r="A422" s="659"/>
      <c r="B422" s="660"/>
      <c r="C422" s="660"/>
      <c r="D422" s="660"/>
      <c r="E422" s="660"/>
      <c r="F422" s="670"/>
      <c r="G422" s="670"/>
      <c r="H422" s="681"/>
      <c r="I422" s="681"/>
      <c r="J422" s="681"/>
      <c r="K422" s="682"/>
    </row>
    <row r="423" spans="1:11">
      <c r="A423" s="659"/>
      <c r="B423" s="660"/>
      <c r="C423" s="660"/>
      <c r="D423" s="660"/>
      <c r="E423" s="660"/>
      <c r="F423" s="670"/>
      <c r="G423" s="670"/>
      <c r="H423" s="681"/>
      <c r="I423" s="681"/>
      <c r="J423" s="681"/>
      <c r="K423" s="682"/>
    </row>
    <row r="424" spans="1:11">
      <c r="A424" s="659"/>
      <c r="B424" s="660"/>
      <c r="C424" s="660"/>
      <c r="D424" s="660"/>
      <c r="E424" s="660"/>
      <c r="F424" s="670"/>
      <c r="G424" s="670"/>
      <c r="H424" s="681"/>
      <c r="I424" s="681"/>
      <c r="J424" s="681"/>
      <c r="K424" s="682"/>
    </row>
    <row r="425" spans="1:11">
      <c r="A425" s="659"/>
      <c r="B425" s="660"/>
      <c r="C425" s="660"/>
      <c r="D425" s="660"/>
      <c r="E425" s="660"/>
      <c r="F425" s="670"/>
      <c r="G425" s="670"/>
      <c r="H425" s="681"/>
      <c r="I425" s="681"/>
      <c r="J425" s="681"/>
      <c r="K425" s="682"/>
    </row>
    <row r="426" spans="1:11">
      <c r="A426" s="659"/>
      <c r="B426" s="660"/>
      <c r="C426" s="660"/>
      <c r="D426" s="660"/>
      <c r="E426" s="660"/>
      <c r="F426" s="670"/>
      <c r="G426" s="670"/>
      <c r="H426" s="681"/>
      <c r="I426" s="681"/>
      <c r="J426" s="681"/>
      <c r="K426" s="682"/>
    </row>
    <row r="427" spans="1:11">
      <c r="A427" s="659"/>
      <c r="B427" s="660"/>
      <c r="C427" s="660"/>
      <c r="D427" s="660"/>
      <c r="E427" s="660"/>
      <c r="F427" s="670"/>
      <c r="G427" s="670"/>
      <c r="H427" s="681"/>
      <c r="I427" s="681"/>
      <c r="J427" s="681"/>
      <c r="K427" s="682"/>
    </row>
    <row r="428" spans="1:11">
      <c r="A428" s="659"/>
      <c r="B428" s="660"/>
      <c r="C428" s="660"/>
      <c r="D428" s="660"/>
      <c r="E428" s="660"/>
      <c r="F428" s="670"/>
      <c r="G428" s="670"/>
      <c r="H428" s="681"/>
      <c r="I428" s="681"/>
      <c r="J428" s="681"/>
      <c r="K428" s="682"/>
    </row>
    <row r="429" spans="1:11">
      <c r="A429" s="659"/>
      <c r="B429" s="660"/>
      <c r="C429" s="660"/>
      <c r="D429" s="660"/>
      <c r="E429" s="660"/>
      <c r="F429" s="670"/>
      <c r="G429" s="670"/>
      <c r="H429" s="681"/>
      <c r="I429" s="681"/>
      <c r="J429" s="681"/>
      <c r="K429" s="682"/>
    </row>
    <row r="430" spans="1:11">
      <c r="A430" s="659"/>
      <c r="B430" s="660"/>
      <c r="C430" s="660"/>
      <c r="D430" s="660"/>
      <c r="E430" s="660"/>
      <c r="F430" s="670"/>
      <c r="G430" s="670"/>
      <c r="H430" s="681"/>
      <c r="I430" s="681"/>
      <c r="J430" s="681"/>
      <c r="K430" s="682"/>
    </row>
    <row r="431" spans="1:11">
      <c r="A431" s="659"/>
      <c r="B431" s="660"/>
      <c r="C431" s="660"/>
      <c r="D431" s="660"/>
      <c r="E431" s="660"/>
      <c r="F431" s="670"/>
      <c r="G431" s="670"/>
      <c r="H431" s="681"/>
      <c r="I431" s="681"/>
      <c r="J431" s="681"/>
      <c r="K431" s="682"/>
    </row>
    <row r="432" spans="1:11">
      <c r="A432" s="659"/>
      <c r="B432" s="660"/>
      <c r="C432" s="660"/>
      <c r="D432" s="660"/>
      <c r="E432" s="660"/>
      <c r="F432" s="670"/>
      <c r="G432" s="670"/>
      <c r="H432" s="681"/>
      <c r="I432" s="681"/>
      <c r="J432" s="681"/>
      <c r="K432" s="682"/>
    </row>
    <row r="433" spans="1:11">
      <c r="A433" s="659"/>
      <c r="B433" s="660"/>
      <c r="C433" s="660"/>
      <c r="D433" s="660"/>
      <c r="E433" s="660"/>
      <c r="F433" s="670"/>
      <c r="G433" s="670"/>
      <c r="H433" s="681"/>
      <c r="I433" s="681"/>
      <c r="J433" s="681"/>
      <c r="K433" s="682"/>
    </row>
    <row r="434" spans="1:11">
      <c r="A434" s="659"/>
      <c r="B434" s="660"/>
      <c r="C434" s="660"/>
      <c r="D434" s="660"/>
      <c r="E434" s="660"/>
      <c r="F434" s="670"/>
      <c r="G434" s="670"/>
      <c r="H434" s="681"/>
      <c r="I434" s="681"/>
      <c r="J434" s="681"/>
      <c r="K434" s="682"/>
    </row>
    <row r="435" spans="1:11">
      <c r="A435" s="659"/>
      <c r="B435" s="660"/>
      <c r="C435" s="660"/>
      <c r="D435" s="660"/>
      <c r="E435" s="660"/>
      <c r="F435" s="670"/>
      <c r="G435" s="670"/>
      <c r="H435" s="681"/>
      <c r="I435" s="681"/>
      <c r="J435" s="681"/>
      <c r="K435" s="682"/>
    </row>
    <row r="436" spans="1:11">
      <c r="A436" s="659"/>
      <c r="B436" s="660"/>
      <c r="C436" s="660"/>
      <c r="D436" s="660"/>
      <c r="E436" s="660"/>
      <c r="F436" s="670"/>
      <c r="G436" s="670"/>
      <c r="H436" s="681"/>
      <c r="I436" s="681"/>
      <c r="J436" s="681"/>
      <c r="K436" s="682"/>
    </row>
    <row r="437" spans="1:11">
      <c r="A437" s="659"/>
      <c r="B437" s="660"/>
      <c r="C437" s="660"/>
      <c r="D437" s="660"/>
      <c r="E437" s="660"/>
      <c r="F437" s="670"/>
      <c r="G437" s="670"/>
      <c r="H437" s="681"/>
      <c r="I437" s="681"/>
      <c r="J437" s="681"/>
      <c r="K437" s="682"/>
    </row>
    <row r="438" spans="1:11">
      <c r="A438" s="659"/>
      <c r="B438" s="660"/>
      <c r="C438" s="660"/>
      <c r="D438" s="660"/>
      <c r="E438" s="660"/>
      <c r="F438" s="670"/>
      <c r="G438" s="670"/>
      <c r="H438" s="681"/>
      <c r="I438" s="681"/>
      <c r="J438" s="681"/>
      <c r="K438" s="682"/>
    </row>
    <row r="439" spans="1:11">
      <c r="A439" s="659"/>
      <c r="B439" s="660"/>
      <c r="C439" s="660"/>
      <c r="D439" s="660"/>
      <c r="E439" s="660"/>
      <c r="F439" s="670"/>
      <c r="G439" s="670"/>
      <c r="H439" s="681"/>
      <c r="I439" s="681"/>
      <c r="J439" s="681"/>
      <c r="K439" s="682"/>
    </row>
    <row r="440" spans="1:11">
      <c r="A440" s="659"/>
      <c r="B440" s="660"/>
      <c r="C440" s="660"/>
      <c r="D440" s="660"/>
      <c r="E440" s="660"/>
      <c r="F440" s="670"/>
      <c r="G440" s="670"/>
      <c r="H440" s="681"/>
      <c r="I440" s="681"/>
      <c r="J440" s="681"/>
      <c r="K440" s="682"/>
    </row>
    <row r="441" spans="1:11">
      <c r="A441" s="659"/>
      <c r="B441" s="660"/>
      <c r="C441" s="660"/>
      <c r="D441" s="660"/>
      <c r="E441" s="660"/>
      <c r="F441" s="670"/>
      <c r="G441" s="670"/>
      <c r="H441" s="681"/>
      <c r="I441" s="681"/>
      <c r="J441" s="681"/>
      <c r="K441" s="682"/>
    </row>
    <row r="442" spans="1:11">
      <c r="A442" s="659"/>
      <c r="B442" s="660"/>
      <c r="C442" s="660"/>
      <c r="D442" s="660"/>
      <c r="E442" s="660"/>
      <c r="F442" s="670"/>
      <c r="G442" s="670"/>
      <c r="H442" s="681"/>
      <c r="I442" s="681"/>
      <c r="J442" s="681"/>
      <c r="K442" s="682"/>
    </row>
    <row r="443" spans="1:11">
      <c r="A443" s="659"/>
      <c r="B443" s="660"/>
      <c r="C443" s="660"/>
      <c r="D443" s="660"/>
      <c r="E443" s="660"/>
      <c r="F443" s="670"/>
      <c r="G443" s="670"/>
      <c r="H443" s="681"/>
      <c r="I443" s="681"/>
      <c r="J443" s="681"/>
      <c r="K443" s="682"/>
    </row>
    <row r="444" spans="1:11">
      <c r="A444" s="659"/>
      <c r="B444" s="660"/>
      <c r="C444" s="660"/>
      <c r="D444" s="660"/>
      <c r="E444" s="660"/>
      <c r="F444" s="670"/>
      <c r="G444" s="670"/>
      <c r="H444" s="681"/>
      <c r="I444" s="681"/>
      <c r="J444" s="681"/>
      <c r="K444" s="682"/>
    </row>
    <row r="445" spans="1:11">
      <c r="A445" s="659"/>
      <c r="B445" s="660"/>
      <c r="C445" s="660"/>
      <c r="D445" s="660"/>
      <c r="E445" s="660"/>
      <c r="F445" s="670"/>
      <c r="G445" s="670"/>
      <c r="H445" s="681"/>
      <c r="I445" s="681"/>
      <c r="J445" s="681"/>
      <c r="K445" s="682"/>
    </row>
    <row r="446" spans="1:11">
      <c r="A446" s="659"/>
      <c r="B446" s="660"/>
      <c r="C446" s="660"/>
      <c r="D446" s="660"/>
      <c r="E446" s="660"/>
      <c r="F446" s="670"/>
      <c r="G446" s="670"/>
      <c r="H446" s="681"/>
      <c r="I446" s="681"/>
      <c r="J446" s="681"/>
      <c r="K446" s="682"/>
    </row>
    <row r="447" spans="1:11">
      <c r="A447" s="659"/>
      <c r="B447" s="660"/>
      <c r="C447" s="660"/>
      <c r="D447" s="660"/>
      <c r="E447" s="660"/>
      <c r="F447" s="670"/>
      <c r="G447" s="670"/>
      <c r="H447" s="681"/>
      <c r="I447" s="681"/>
      <c r="J447" s="681"/>
      <c r="K447" s="682"/>
    </row>
    <row r="448" spans="1:11">
      <c r="A448" s="659"/>
      <c r="B448" s="660"/>
      <c r="C448" s="660"/>
      <c r="D448" s="660"/>
      <c r="E448" s="660"/>
      <c r="F448" s="670"/>
      <c r="G448" s="670"/>
      <c r="H448" s="681"/>
      <c r="I448" s="681"/>
      <c r="J448" s="681"/>
      <c r="K448" s="682"/>
    </row>
    <row r="449" spans="1:11">
      <c r="A449" s="659"/>
      <c r="B449" s="660"/>
      <c r="C449" s="660"/>
      <c r="D449" s="660"/>
      <c r="E449" s="660"/>
      <c r="F449" s="670"/>
      <c r="G449" s="670"/>
      <c r="H449" s="681"/>
      <c r="I449" s="681"/>
      <c r="J449" s="681"/>
      <c r="K449" s="682"/>
    </row>
    <row r="450" spans="1:11">
      <c r="A450" s="659"/>
      <c r="B450" s="660"/>
      <c r="C450" s="660"/>
      <c r="D450" s="660"/>
      <c r="E450" s="660"/>
      <c r="F450" s="670"/>
      <c r="G450" s="670"/>
      <c r="H450" s="681"/>
      <c r="I450" s="681"/>
      <c r="J450" s="681"/>
      <c r="K450" s="682"/>
    </row>
    <row r="451" spans="1:11">
      <c r="A451" s="659"/>
      <c r="B451" s="660"/>
      <c r="C451" s="660"/>
      <c r="D451" s="660"/>
      <c r="E451" s="660"/>
      <c r="F451" s="670"/>
      <c r="G451" s="670"/>
      <c r="H451" s="681"/>
      <c r="I451" s="681"/>
      <c r="J451" s="681"/>
      <c r="K451" s="682"/>
    </row>
    <row r="452" spans="1:11">
      <c r="A452" s="659"/>
      <c r="B452" s="660"/>
      <c r="C452" s="660"/>
      <c r="D452" s="660"/>
      <c r="E452" s="660"/>
      <c r="F452" s="670"/>
      <c r="G452" s="670"/>
      <c r="H452" s="681"/>
      <c r="I452" s="681"/>
      <c r="J452" s="681"/>
      <c r="K452" s="682"/>
    </row>
    <row r="453" spans="1:11">
      <c r="A453" s="659"/>
      <c r="B453" s="660"/>
      <c r="C453" s="660"/>
      <c r="D453" s="660"/>
      <c r="E453" s="660"/>
      <c r="F453" s="670"/>
      <c r="G453" s="670"/>
      <c r="H453" s="681"/>
      <c r="I453" s="681"/>
      <c r="J453" s="681"/>
      <c r="K453" s="682"/>
    </row>
    <row r="454" spans="1:11">
      <c r="A454" s="659"/>
      <c r="B454" s="660"/>
      <c r="C454" s="660"/>
      <c r="D454" s="660"/>
      <c r="E454" s="660"/>
      <c r="F454" s="670"/>
      <c r="G454" s="670"/>
      <c r="H454" s="681"/>
      <c r="I454" s="681"/>
      <c r="J454" s="681"/>
      <c r="K454" s="682"/>
    </row>
    <row r="455" spans="1:11">
      <c r="A455" s="659"/>
      <c r="B455" s="660"/>
      <c r="C455" s="660"/>
      <c r="D455" s="660"/>
      <c r="E455" s="660"/>
      <c r="F455" s="670"/>
      <c r="G455" s="670"/>
      <c r="H455" s="681"/>
      <c r="I455" s="681"/>
      <c r="J455" s="681"/>
      <c r="K455" s="682"/>
    </row>
    <row r="456" spans="1:11">
      <c r="A456" s="659"/>
      <c r="B456" s="660"/>
      <c r="C456" s="660"/>
      <c r="D456" s="660"/>
      <c r="E456" s="660"/>
      <c r="F456" s="670"/>
      <c r="G456" s="670"/>
      <c r="H456" s="681"/>
      <c r="I456" s="681"/>
      <c r="J456" s="681"/>
      <c r="K456" s="682"/>
    </row>
    <row r="457" spans="1:11">
      <c r="A457" s="659"/>
      <c r="B457" s="660"/>
      <c r="C457" s="660"/>
      <c r="D457" s="660"/>
      <c r="E457" s="660"/>
      <c r="F457" s="670"/>
      <c r="G457" s="670"/>
      <c r="H457" s="681"/>
      <c r="I457" s="681"/>
      <c r="J457" s="681"/>
      <c r="K457" s="682"/>
    </row>
    <row r="458" spans="1:11">
      <c r="A458" s="659"/>
      <c r="B458" s="660"/>
      <c r="C458" s="660"/>
      <c r="D458" s="660"/>
      <c r="E458" s="660"/>
      <c r="F458" s="670"/>
      <c r="G458" s="670"/>
      <c r="H458" s="681"/>
      <c r="I458" s="681"/>
      <c r="J458" s="681"/>
      <c r="K458" s="682"/>
    </row>
    <row r="459" spans="1:11">
      <c r="A459" s="659"/>
      <c r="B459" s="660"/>
      <c r="C459" s="660"/>
      <c r="D459" s="660"/>
      <c r="E459" s="660"/>
      <c r="F459" s="670"/>
      <c r="G459" s="670"/>
      <c r="H459" s="681"/>
      <c r="I459" s="681"/>
      <c r="J459" s="681"/>
      <c r="K459" s="682"/>
    </row>
    <row r="460" spans="1:11">
      <c r="A460" s="659"/>
      <c r="B460" s="660"/>
      <c r="C460" s="660"/>
      <c r="D460" s="660"/>
      <c r="E460" s="660"/>
      <c r="F460" s="670"/>
      <c r="G460" s="670"/>
      <c r="H460" s="681"/>
      <c r="I460" s="681"/>
      <c r="J460" s="681"/>
      <c r="K460" s="682"/>
    </row>
    <row r="461" spans="1:11">
      <c r="A461" s="659"/>
      <c r="B461" s="660"/>
      <c r="C461" s="660"/>
      <c r="D461" s="660"/>
      <c r="E461" s="660"/>
      <c r="F461" s="670"/>
      <c r="G461" s="670"/>
      <c r="H461" s="681"/>
      <c r="I461" s="681"/>
      <c r="J461" s="681"/>
      <c r="K461" s="682"/>
    </row>
    <row r="462" spans="1:11">
      <c r="A462" s="659"/>
      <c r="B462" s="660"/>
      <c r="C462" s="660"/>
      <c r="D462" s="660"/>
      <c r="E462" s="660"/>
      <c r="F462" s="670"/>
      <c r="G462" s="670"/>
      <c r="H462" s="681"/>
      <c r="I462" s="681"/>
      <c r="J462" s="681"/>
      <c r="K462" s="682"/>
    </row>
    <row r="463" spans="1:11">
      <c r="A463" s="659"/>
      <c r="B463" s="660"/>
      <c r="C463" s="660"/>
      <c r="D463" s="660"/>
      <c r="E463" s="660"/>
      <c r="F463" s="670"/>
      <c r="G463" s="670"/>
      <c r="H463" s="681"/>
      <c r="I463" s="681"/>
      <c r="J463" s="681"/>
      <c r="K463" s="682"/>
    </row>
    <row r="464" spans="1:11">
      <c r="A464" s="659"/>
      <c r="B464" s="660"/>
      <c r="C464" s="660"/>
      <c r="D464" s="660"/>
      <c r="E464" s="660"/>
      <c r="F464" s="670"/>
      <c r="G464" s="670"/>
      <c r="H464" s="681"/>
      <c r="I464" s="681"/>
      <c r="J464" s="681"/>
      <c r="K464" s="682"/>
    </row>
    <row r="465" spans="1:11">
      <c r="A465" s="659"/>
      <c r="B465" s="660"/>
      <c r="C465" s="660"/>
      <c r="D465" s="660"/>
      <c r="E465" s="660"/>
      <c r="F465" s="670"/>
      <c r="G465" s="670"/>
      <c r="H465" s="681"/>
      <c r="I465" s="681"/>
      <c r="J465" s="681"/>
      <c r="K465" s="682"/>
    </row>
    <row r="466" spans="1:11">
      <c r="A466" s="659"/>
      <c r="B466" s="660"/>
      <c r="C466" s="660"/>
      <c r="D466" s="660"/>
      <c r="E466" s="660"/>
      <c r="F466" s="670"/>
      <c r="G466" s="670"/>
      <c r="H466" s="681"/>
      <c r="I466" s="681"/>
      <c r="J466" s="681"/>
      <c r="K466" s="682"/>
    </row>
    <row r="467" spans="1:11">
      <c r="A467" s="659"/>
      <c r="B467" s="660"/>
      <c r="C467" s="660"/>
      <c r="D467" s="660"/>
      <c r="E467" s="660"/>
      <c r="F467" s="670"/>
      <c r="G467" s="670"/>
      <c r="H467" s="681"/>
      <c r="I467" s="681"/>
      <c r="J467" s="681"/>
      <c r="K467" s="682"/>
    </row>
    <row r="468" spans="1:11">
      <c r="A468" s="659"/>
      <c r="B468" s="660"/>
      <c r="C468" s="660"/>
      <c r="D468" s="660"/>
      <c r="E468" s="660"/>
      <c r="F468" s="670"/>
      <c r="G468" s="670"/>
      <c r="H468" s="681"/>
      <c r="I468" s="681"/>
      <c r="J468" s="681"/>
      <c r="K468" s="682"/>
    </row>
    <row r="469" spans="1:11">
      <c r="A469" s="659"/>
      <c r="B469" s="660"/>
      <c r="C469" s="660"/>
      <c r="D469" s="660"/>
      <c r="E469" s="660"/>
      <c r="F469" s="670"/>
      <c r="G469" s="670"/>
      <c r="H469" s="681"/>
      <c r="I469" s="681"/>
      <c r="J469" s="681"/>
      <c r="K469" s="682"/>
    </row>
    <row r="470" spans="1:11">
      <c r="A470" s="659"/>
      <c r="B470" s="660"/>
      <c r="C470" s="660"/>
      <c r="D470" s="660"/>
      <c r="E470" s="660"/>
      <c r="F470" s="670"/>
      <c r="G470" s="670"/>
      <c r="H470" s="681"/>
      <c r="I470" s="681"/>
      <c r="J470" s="681"/>
      <c r="K470" s="682"/>
    </row>
    <row r="471" spans="1:11">
      <c r="A471" s="659"/>
      <c r="B471" s="660"/>
      <c r="C471" s="660"/>
      <c r="D471" s="660"/>
      <c r="E471" s="660"/>
      <c r="F471" s="670"/>
      <c r="G471" s="670"/>
      <c r="H471" s="681"/>
      <c r="I471" s="681"/>
      <c r="J471" s="681"/>
      <c r="K471" s="682"/>
    </row>
    <row r="472" spans="1:11">
      <c r="A472" s="659"/>
      <c r="B472" s="660"/>
      <c r="C472" s="660"/>
      <c r="D472" s="660"/>
      <c r="E472" s="660"/>
      <c r="F472" s="670"/>
      <c r="G472" s="670"/>
      <c r="H472" s="681"/>
      <c r="I472" s="681"/>
      <c r="J472" s="681"/>
      <c r="K472" s="682"/>
    </row>
    <row r="473" spans="1:11">
      <c r="A473" s="659"/>
      <c r="B473" s="660"/>
      <c r="C473" s="660"/>
      <c r="D473" s="660"/>
      <c r="E473" s="660"/>
      <c r="F473" s="670"/>
      <c r="G473" s="670"/>
      <c r="H473" s="681"/>
      <c r="I473" s="681"/>
      <c r="J473" s="681"/>
      <c r="K473" s="682"/>
    </row>
    <row r="474" spans="1:11">
      <c r="A474" s="659"/>
      <c r="B474" s="660"/>
      <c r="C474" s="660"/>
      <c r="D474" s="660"/>
      <c r="E474" s="660"/>
      <c r="F474" s="670"/>
      <c r="G474" s="670"/>
      <c r="H474" s="681"/>
      <c r="I474" s="681"/>
      <c r="J474" s="681"/>
      <c r="K474" s="682"/>
    </row>
    <row r="475" spans="1:11">
      <c r="A475" s="659"/>
      <c r="B475" s="660"/>
      <c r="C475" s="660"/>
      <c r="D475" s="660"/>
      <c r="E475" s="660"/>
      <c r="F475" s="670"/>
      <c r="G475" s="670"/>
      <c r="H475" s="681"/>
      <c r="I475" s="681"/>
      <c r="J475" s="681"/>
      <c r="K475" s="682"/>
    </row>
    <row r="476" spans="1:11">
      <c r="A476" s="659"/>
      <c r="B476" s="660"/>
      <c r="C476" s="660"/>
      <c r="D476" s="660"/>
      <c r="E476" s="660"/>
      <c r="F476" s="670"/>
      <c r="G476" s="670"/>
      <c r="H476" s="681"/>
      <c r="I476" s="681"/>
      <c r="J476" s="681"/>
      <c r="K476" s="682"/>
    </row>
    <row r="477" spans="1:11">
      <c r="A477" s="659"/>
      <c r="B477" s="660"/>
      <c r="C477" s="660"/>
      <c r="D477" s="660"/>
      <c r="E477" s="660"/>
      <c r="F477" s="670"/>
      <c r="G477" s="670"/>
      <c r="H477" s="681"/>
      <c r="I477" s="681"/>
      <c r="J477" s="681"/>
      <c r="K477" s="682"/>
    </row>
    <row r="478" spans="1:11">
      <c r="A478" s="659"/>
      <c r="B478" s="660"/>
      <c r="C478" s="660"/>
      <c r="D478" s="660"/>
      <c r="E478" s="660"/>
      <c r="F478" s="670"/>
      <c r="G478" s="670"/>
      <c r="H478" s="681"/>
      <c r="I478" s="681"/>
      <c r="J478" s="681"/>
      <c r="K478" s="682"/>
    </row>
    <row r="479" spans="1:11">
      <c r="A479" s="659"/>
      <c r="B479" s="660"/>
      <c r="C479" s="660"/>
      <c r="D479" s="660"/>
      <c r="E479" s="660"/>
      <c r="F479" s="670"/>
      <c r="G479" s="670"/>
      <c r="H479" s="681"/>
      <c r="I479" s="681"/>
      <c r="J479" s="681"/>
      <c r="K479" s="682"/>
    </row>
    <row r="480" spans="1:11">
      <c r="A480" s="659"/>
      <c r="B480" s="660"/>
      <c r="C480" s="660"/>
      <c r="D480" s="660"/>
      <c r="E480" s="660"/>
      <c r="F480" s="670"/>
      <c r="G480" s="670"/>
      <c r="H480" s="681"/>
      <c r="I480" s="681"/>
      <c r="J480" s="681"/>
      <c r="K480" s="682"/>
    </row>
    <row r="481" spans="1:11">
      <c r="A481" s="659"/>
      <c r="B481" s="660"/>
      <c r="C481" s="660"/>
      <c r="D481" s="660"/>
      <c r="E481" s="660"/>
      <c r="F481" s="670"/>
      <c r="G481" s="670"/>
      <c r="H481" s="681"/>
      <c r="I481" s="681"/>
      <c r="J481" s="681"/>
      <c r="K481" s="682"/>
    </row>
    <row r="482" spans="1:11">
      <c r="A482" s="659"/>
      <c r="B482" s="660"/>
      <c r="C482" s="660"/>
      <c r="D482" s="660"/>
      <c r="E482" s="660"/>
      <c r="F482" s="670"/>
      <c r="G482" s="670"/>
      <c r="H482" s="681"/>
      <c r="I482" s="681"/>
      <c r="J482" s="681"/>
      <c r="K482" s="682"/>
    </row>
    <row r="483" spans="1:11">
      <c r="A483" s="659"/>
      <c r="B483" s="660"/>
      <c r="C483" s="660"/>
      <c r="D483" s="660"/>
      <c r="E483" s="660"/>
      <c r="F483" s="670"/>
      <c r="G483" s="670"/>
      <c r="H483" s="681"/>
      <c r="I483" s="681"/>
      <c r="J483" s="681"/>
      <c r="K483" s="682"/>
    </row>
    <row r="484" spans="1:11">
      <c r="A484" s="659"/>
      <c r="B484" s="660"/>
      <c r="C484" s="660"/>
      <c r="D484" s="660"/>
      <c r="E484" s="660"/>
      <c r="F484" s="670"/>
      <c r="G484" s="670"/>
      <c r="H484" s="681"/>
      <c r="I484" s="681"/>
      <c r="J484" s="681"/>
      <c r="K484" s="682"/>
    </row>
    <row r="485" spans="1:11">
      <c r="A485" s="659"/>
      <c r="B485" s="660"/>
      <c r="C485" s="660"/>
      <c r="D485" s="660"/>
      <c r="E485" s="660"/>
      <c r="F485" s="670"/>
      <c r="G485" s="670"/>
      <c r="H485" s="681"/>
      <c r="I485" s="681"/>
      <c r="J485" s="681"/>
      <c r="K485" s="682"/>
    </row>
    <row r="486" spans="1:11">
      <c r="A486" s="659"/>
      <c r="B486" s="660"/>
      <c r="C486" s="660"/>
      <c r="D486" s="660"/>
      <c r="E486" s="660"/>
      <c r="F486" s="670"/>
      <c r="G486" s="670"/>
      <c r="H486" s="681"/>
      <c r="I486" s="681"/>
      <c r="J486" s="681"/>
      <c r="K486" s="682"/>
    </row>
    <row r="487" spans="1:11">
      <c r="A487" s="659"/>
      <c r="B487" s="660"/>
      <c r="C487" s="660"/>
      <c r="D487" s="660"/>
      <c r="E487" s="660"/>
      <c r="F487" s="670"/>
      <c r="G487" s="670"/>
      <c r="H487" s="681"/>
      <c r="I487" s="681"/>
      <c r="J487" s="681"/>
      <c r="K487" s="682"/>
    </row>
    <row r="488" spans="1:11">
      <c r="A488" s="659"/>
      <c r="B488" s="660"/>
      <c r="C488" s="660"/>
      <c r="D488" s="660"/>
      <c r="E488" s="660"/>
      <c r="F488" s="670"/>
      <c r="G488" s="670"/>
      <c r="H488" s="681"/>
      <c r="I488" s="681"/>
      <c r="J488" s="681"/>
      <c r="K488" s="682"/>
    </row>
    <row r="489" spans="1:11">
      <c r="A489" s="659"/>
      <c r="B489" s="660"/>
      <c r="C489" s="660"/>
      <c r="D489" s="660"/>
      <c r="E489" s="660"/>
      <c r="F489" s="670"/>
      <c r="G489" s="670"/>
      <c r="H489" s="681"/>
      <c r="I489" s="681"/>
      <c r="J489" s="681"/>
      <c r="K489" s="682"/>
    </row>
    <row r="490" spans="1:11">
      <c r="A490" s="659"/>
      <c r="B490" s="660"/>
      <c r="C490" s="660"/>
      <c r="D490" s="660"/>
      <c r="E490" s="660"/>
      <c r="F490" s="670"/>
      <c r="G490" s="670"/>
      <c r="H490" s="681"/>
      <c r="I490" s="681"/>
      <c r="J490" s="681"/>
      <c r="K490" s="682"/>
    </row>
    <row r="491" spans="1:11">
      <c r="A491" s="659"/>
      <c r="B491" s="660"/>
      <c r="C491" s="660"/>
      <c r="D491" s="660"/>
      <c r="E491" s="660"/>
      <c r="F491" s="670"/>
      <c r="G491" s="670"/>
      <c r="H491" s="681"/>
      <c r="I491" s="681"/>
      <c r="J491" s="681"/>
      <c r="K491" s="682"/>
    </row>
    <row r="492" spans="1:11">
      <c r="A492" s="683"/>
      <c r="B492" s="660"/>
      <c r="C492" s="660"/>
      <c r="D492" s="660"/>
      <c r="E492" s="660"/>
      <c r="F492" s="660"/>
      <c r="G492" s="660"/>
      <c r="H492" s="659"/>
      <c r="I492" s="659"/>
      <c r="J492" s="659"/>
      <c r="K492" s="659"/>
    </row>
    <row r="493" spans="1:11">
      <c r="A493" s="683"/>
      <c r="B493" s="660"/>
      <c r="C493" s="660"/>
      <c r="D493" s="660"/>
      <c r="E493" s="660"/>
      <c r="F493" s="660"/>
      <c r="G493" s="660"/>
      <c r="H493" s="659"/>
      <c r="I493" s="659"/>
      <c r="J493" s="659"/>
      <c r="K493" s="659"/>
    </row>
    <row r="494" spans="1:11">
      <c r="A494" s="683"/>
      <c r="B494" s="660"/>
      <c r="C494" s="660"/>
      <c r="D494" s="660"/>
      <c r="E494" s="660"/>
      <c r="F494" s="660"/>
      <c r="G494" s="660"/>
      <c r="H494" s="659"/>
      <c r="I494" s="659"/>
      <c r="J494" s="659"/>
      <c r="K494" s="659"/>
    </row>
    <row r="495" spans="1:11">
      <c r="A495" s="683"/>
      <c r="B495" s="660"/>
      <c r="C495" s="660"/>
      <c r="D495" s="660"/>
      <c r="E495" s="660"/>
      <c r="F495" s="660"/>
      <c r="G495" s="660"/>
      <c r="H495" s="659"/>
      <c r="I495" s="659"/>
      <c r="J495" s="659"/>
      <c r="K495" s="659"/>
    </row>
    <row r="496" spans="1:11">
      <c r="A496" s="683"/>
      <c r="B496" s="660"/>
      <c r="C496" s="660"/>
      <c r="D496" s="660"/>
      <c r="E496" s="660"/>
      <c r="F496" s="660"/>
      <c r="G496" s="660"/>
      <c r="H496" s="659"/>
      <c r="I496" s="659"/>
      <c r="J496" s="659"/>
      <c r="K496" s="659"/>
    </row>
    <row r="497" spans="1:11">
      <c r="A497" s="683"/>
      <c r="B497" s="660"/>
      <c r="C497" s="660"/>
      <c r="D497" s="660"/>
      <c r="E497" s="660"/>
      <c r="F497" s="660"/>
      <c r="G497" s="660"/>
      <c r="H497" s="659"/>
      <c r="I497" s="659"/>
      <c r="J497" s="659"/>
      <c r="K497" s="659"/>
    </row>
    <row r="498" spans="1:11">
      <c r="A498" s="683"/>
      <c r="B498" s="660"/>
      <c r="C498" s="660"/>
      <c r="D498" s="660"/>
      <c r="E498" s="660"/>
      <c r="F498" s="660"/>
      <c r="G498" s="660"/>
      <c r="H498" s="659"/>
      <c r="I498" s="659"/>
      <c r="J498" s="659"/>
      <c r="K498" s="659"/>
    </row>
    <row r="499" spans="1:11">
      <c r="A499" s="683"/>
      <c r="B499" s="660"/>
      <c r="C499" s="660"/>
      <c r="D499" s="660"/>
      <c r="E499" s="660"/>
      <c r="F499" s="660"/>
      <c r="G499" s="660"/>
      <c r="H499" s="659"/>
      <c r="I499" s="659"/>
      <c r="J499" s="659"/>
      <c r="K499" s="659"/>
    </row>
    <row r="500" spans="1:11" ht="13" thickBot="1"/>
    <row r="501" spans="1:11">
      <c r="A501" s="1128"/>
      <c r="B501" s="1129"/>
      <c r="C501" s="1129"/>
      <c r="D501" s="1129"/>
      <c r="E501" s="1129"/>
      <c r="F501" s="1130"/>
    </row>
    <row r="502" spans="1:11">
      <c r="A502" s="1131" t="s">
        <v>91</v>
      </c>
      <c r="B502" s="390"/>
      <c r="C502" s="391"/>
      <c r="D502" s="79"/>
      <c r="E502" s="79"/>
      <c r="F502" s="1132"/>
    </row>
    <row r="503" spans="1:11">
      <c r="A503" s="1133"/>
      <c r="B503" s="390"/>
      <c r="C503" s="390"/>
      <c r="D503" s="79"/>
      <c r="E503" s="79"/>
      <c r="F503" s="1132"/>
    </row>
    <row r="504" spans="1:11">
      <c r="A504" s="1131" t="s">
        <v>92</v>
      </c>
      <c r="B504" s="390"/>
      <c r="C504" s="391"/>
      <c r="D504" s="79"/>
      <c r="E504" s="79"/>
      <c r="F504" s="1132"/>
    </row>
    <row r="505" spans="1:11">
      <c r="A505" s="1133"/>
      <c r="B505" s="390"/>
      <c r="C505" s="390"/>
      <c r="D505" s="79"/>
      <c r="E505" s="79"/>
      <c r="F505" s="1132"/>
    </row>
    <row r="506" spans="1:11">
      <c r="A506" s="1131" t="s">
        <v>93</v>
      </c>
      <c r="B506" s="390"/>
      <c r="D506" s="79"/>
      <c r="E506" s="391" t="s">
        <v>94</v>
      </c>
      <c r="F506" s="1132"/>
    </row>
    <row r="507" spans="1:11" ht="13" thickBot="1">
      <c r="A507" s="1134"/>
      <c r="B507" s="1135"/>
      <c r="C507" s="1135"/>
      <c r="D507" s="1135"/>
      <c r="E507" s="1135"/>
      <c r="F507" s="1136"/>
    </row>
  </sheetData>
  <mergeCells count="1">
    <mergeCell ref="I6:J6"/>
  </mergeCells>
  <pageMargins left="0.74803149606299213" right="0.74803149606299213" top="0.98425196850393704" bottom="0.98425196850393704" header="0.51181102362204722" footer="0.51181102362204722"/>
  <pageSetup paperSize="8" scale="11" orientation="landscape" r:id="rId1"/>
  <headerFooter alignWithMargins="0">
    <oddFooter>&amp;RRegulatory Accounts - M tables 2010-11 v1.2&amp;L&amp;1#&amp;"Arial"&amp;11&amp;K000000SW Internal Commercial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B2:D15"/>
  <sheetViews>
    <sheetView zoomScaleNormal="100" workbookViewId="0">
      <selection sqref="A1:XFD1048576"/>
    </sheetView>
  </sheetViews>
  <sheetFormatPr defaultColWidth="8.81640625" defaultRowHeight="12.5"/>
  <cols>
    <col min="1" max="1" width="3.7265625" customWidth="1"/>
    <col min="2" max="2" width="22.7265625" bestFit="1" customWidth="1"/>
    <col min="3" max="3" width="9.81640625" bestFit="1" customWidth="1"/>
  </cols>
  <sheetData>
    <row r="2" spans="2:4">
      <c r="B2" s="9" t="s">
        <v>965</v>
      </c>
      <c r="C2" s="9" t="s">
        <v>966</v>
      </c>
      <c r="D2" s="9"/>
    </row>
    <row r="3" spans="2:4">
      <c r="B3" s="9" t="s">
        <v>967</v>
      </c>
      <c r="C3" s="9" t="s">
        <v>968</v>
      </c>
      <c r="D3" s="9"/>
    </row>
    <row r="4" spans="2:4">
      <c r="B4" s="9" t="s">
        <v>969</v>
      </c>
      <c r="C4" s="103" t="s">
        <v>970</v>
      </c>
      <c r="D4" s="9"/>
    </row>
    <row r="5" spans="2:4">
      <c r="B5" s="9" t="s">
        <v>971</v>
      </c>
      <c r="C5" s="103" t="s">
        <v>972</v>
      </c>
      <c r="D5" s="9"/>
    </row>
    <row r="6" spans="2:4">
      <c r="B6" s="9" t="s">
        <v>973</v>
      </c>
      <c r="C6" s="9" t="s">
        <v>573</v>
      </c>
      <c r="D6" s="9"/>
    </row>
    <row r="7" spans="2:4">
      <c r="B7" s="9" t="s">
        <v>974</v>
      </c>
      <c r="C7" s="103" t="s">
        <v>574</v>
      </c>
      <c r="D7" s="9"/>
    </row>
    <row r="8" spans="2:4">
      <c r="B8" s="9" t="s">
        <v>975</v>
      </c>
      <c r="C8" s="103" t="s">
        <v>976</v>
      </c>
      <c r="D8" s="9"/>
    </row>
    <row r="9" spans="2:4">
      <c r="B9" s="9" t="s">
        <v>977</v>
      </c>
      <c r="C9" s="180" t="s">
        <v>978</v>
      </c>
      <c r="D9" s="9"/>
    </row>
    <row r="10" spans="2:4">
      <c r="B10" s="9" t="s">
        <v>979</v>
      </c>
      <c r="C10" s="180" t="s">
        <v>980</v>
      </c>
      <c r="D10" s="9"/>
    </row>
    <row r="11" spans="2:4">
      <c r="B11" s="9" t="s">
        <v>981</v>
      </c>
      <c r="C11" s="180" t="s">
        <v>982</v>
      </c>
      <c r="D11" s="9"/>
    </row>
    <row r="12" spans="2:4">
      <c r="B12" s="9" t="s">
        <v>983</v>
      </c>
      <c r="C12" s="180" t="s">
        <v>984</v>
      </c>
    </row>
    <row r="13" spans="2:4">
      <c r="C13" s="180"/>
    </row>
    <row r="15" spans="2:4">
      <c r="B15" s="9" t="s">
        <v>985</v>
      </c>
      <c r="C15" s="911" t="s">
        <v>986</v>
      </c>
    </row>
  </sheetData>
  <phoneticPr fontId="0" type="noConversion"/>
  <pageMargins left="0.7" right="0.7" top="0.75" bottom="0.75" header="0.3" footer="0.3"/>
  <pageSetup paperSize="9" orientation="landscape" r:id="rId1"/>
  <headerFooter>
    <oddFooter>&amp;RRegulatory Accounts - M tables 2010-11 v1.2&amp;L&amp;1#&amp;"Arial"&amp;11&amp;K000000SW Internal Commercial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U46"/>
  <sheetViews>
    <sheetView zoomScaleNormal="100" workbookViewId="0">
      <selection sqref="A1:XFD1048576"/>
    </sheetView>
  </sheetViews>
  <sheetFormatPr defaultColWidth="8.81640625" defaultRowHeight="12.5"/>
  <cols>
    <col min="1" max="1" width="6.453125" style="65" customWidth="1"/>
    <col min="2" max="2" width="32.453125" style="9" bestFit="1" customWidth="1"/>
    <col min="3" max="3" width="9.1796875" style="9" bestFit="1" customWidth="1"/>
    <col min="4" max="4" width="8.1796875" style="9" customWidth="1"/>
    <col min="5" max="5" width="10.81640625" style="9" bestFit="1" customWidth="1"/>
    <col min="6" max="6" width="11.81640625" style="9" customWidth="1"/>
    <col min="7" max="7" width="13.26953125" style="9" customWidth="1"/>
    <col min="8" max="8" width="13.1796875" style="9" customWidth="1"/>
    <col min="9" max="14" width="11.81640625" style="9" customWidth="1"/>
    <col min="15" max="15" width="10.81640625" style="9" bestFit="1" customWidth="1"/>
    <col min="16" max="16" width="255.7265625" style="9" bestFit="1" customWidth="1"/>
    <col min="17" max="16384" width="8.81640625" style="9"/>
  </cols>
  <sheetData>
    <row r="1" spans="1:21" ht="15.5">
      <c r="A1" s="55"/>
    </row>
    <row r="2" spans="1:21" ht="15.5">
      <c r="A2" s="64"/>
    </row>
    <row r="3" spans="1:21" ht="15.5">
      <c r="A3" s="64" t="s">
        <v>29</v>
      </c>
      <c r="B3" s="398"/>
      <c r="C3" s="398"/>
      <c r="D3" s="398"/>
      <c r="E3" s="398"/>
    </row>
    <row r="4" spans="1:21" ht="15.5">
      <c r="A4" s="64" t="s">
        <v>95</v>
      </c>
    </row>
    <row r="5" spans="1:21" ht="16" thickBot="1">
      <c r="A5" s="64"/>
    </row>
    <row r="6" spans="1:21" ht="12.65" customHeight="1">
      <c r="A6" s="1209" t="s">
        <v>31</v>
      </c>
      <c r="B6" s="1212" t="s">
        <v>32</v>
      </c>
      <c r="C6" s="1215" t="s">
        <v>33</v>
      </c>
      <c r="D6" s="1218" t="s">
        <v>96</v>
      </c>
      <c r="E6" s="1206" t="s">
        <v>97</v>
      </c>
      <c r="G6" s="1209" t="s">
        <v>98</v>
      </c>
      <c r="H6" s="1221" t="s">
        <v>99</v>
      </c>
      <c r="I6" s="1221" t="s">
        <v>100</v>
      </c>
      <c r="J6" s="1221" t="s">
        <v>101</v>
      </c>
      <c r="K6" s="1221" t="s">
        <v>102</v>
      </c>
      <c r="L6" s="1221" t="s">
        <v>103</v>
      </c>
      <c r="M6" s="1206" t="s">
        <v>104</v>
      </c>
      <c r="O6" s="1209" t="s">
        <v>105</v>
      </c>
      <c r="P6" s="1203" t="s">
        <v>106</v>
      </c>
    </row>
    <row r="7" spans="1:21" ht="12.65" customHeight="1">
      <c r="A7" s="1210"/>
      <c r="B7" s="1213"/>
      <c r="C7" s="1216"/>
      <c r="D7" s="1219"/>
      <c r="E7" s="1207"/>
      <c r="G7" s="1210"/>
      <c r="H7" s="1222"/>
      <c r="I7" s="1222"/>
      <c r="J7" s="1222"/>
      <c r="K7" s="1222"/>
      <c r="L7" s="1222"/>
      <c r="M7" s="1207"/>
      <c r="O7" s="1210" t="s">
        <v>107</v>
      </c>
      <c r="P7" s="1204"/>
    </row>
    <row r="8" spans="1:21" ht="13" customHeight="1" thickBot="1">
      <c r="A8" s="1211"/>
      <c r="B8" s="1214"/>
      <c r="C8" s="1217"/>
      <c r="D8" s="1220"/>
      <c r="E8" s="1208"/>
      <c r="G8" s="1211"/>
      <c r="H8" s="1223"/>
      <c r="I8" s="1223"/>
      <c r="J8" s="1223"/>
      <c r="K8" s="1223"/>
      <c r="L8" s="1223"/>
      <c r="M8" s="1208"/>
      <c r="O8" s="1211" t="s">
        <v>108</v>
      </c>
      <c r="P8" s="1205"/>
    </row>
    <row r="9" spans="1:21" ht="13" thickBot="1">
      <c r="A9" s="9"/>
      <c r="F9" s="10"/>
      <c r="G9" s="10"/>
      <c r="H9" s="10"/>
      <c r="I9" s="10"/>
      <c r="J9" s="10"/>
      <c r="K9" s="10"/>
      <c r="L9" s="10"/>
      <c r="M9" s="10"/>
      <c r="N9" s="10"/>
      <c r="O9" s="10"/>
      <c r="P9" s="10"/>
      <c r="Q9" s="10"/>
      <c r="R9" s="10"/>
      <c r="S9" s="10"/>
      <c r="T9" s="10"/>
      <c r="U9" s="10"/>
    </row>
    <row r="10" spans="1:21" ht="13.5" thickBot="1">
      <c r="A10" s="407"/>
      <c r="B10" s="408" t="s">
        <v>109</v>
      </c>
      <c r="C10" s="408"/>
      <c r="D10" s="409"/>
    </row>
    <row r="11" spans="1:21">
      <c r="A11" s="401" t="s">
        <v>110</v>
      </c>
      <c r="B11" s="5" t="s">
        <v>38</v>
      </c>
      <c r="C11" s="60" t="s">
        <v>39</v>
      </c>
      <c r="D11" s="410" t="s">
        <v>47</v>
      </c>
      <c r="E11" s="432">
        <f>'M1'!G8</f>
        <v>990.51099999999997</v>
      </c>
      <c r="G11" s="415"/>
      <c r="H11" s="416"/>
      <c r="I11" s="416"/>
      <c r="J11" s="416"/>
      <c r="K11" s="416"/>
      <c r="L11" s="416"/>
      <c r="M11" s="427"/>
      <c r="O11" s="423">
        <f>SUM(E11:N11)</f>
        <v>990.51099999999997</v>
      </c>
      <c r="P11" s="1123"/>
    </row>
    <row r="12" spans="1:21">
      <c r="A12" s="401" t="s">
        <v>111</v>
      </c>
      <c r="B12" s="5" t="s">
        <v>42</v>
      </c>
      <c r="C12" s="60" t="s">
        <v>39</v>
      </c>
      <c r="D12" s="410" t="s">
        <v>47</v>
      </c>
      <c r="E12" s="430">
        <f>'M1'!G9</f>
        <v>359.17899999999997</v>
      </c>
      <c r="G12" s="418"/>
      <c r="H12" s="199"/>
      <c r="I12" s="199"/>
      <c r="J12" s="199"/>
      <c r="K12" s="199"/>
      <c r="L12" s="199"/>
      <c r="M12" s="426"/>
      <c r="O12" s="424">
        <f>SUM(E12:N12)</f>
        <v>359.17899999999997</v>
      </c>
      <c r="P12" s="1124"/>
    </row>
    <row r="13" spans="1:21">
      <c r="A13" s="401" t="s">
        <v>112</v>
      </c>
      <c r="B13" s="5" t="s">
        <v>44</v>
      </c>
      <c r="C13" s="60" t="s">
        <v>39</v>
      </c>
      <c r="D13" s="410" t="s">
        <v>47</v>
      </c>
      <c r="E13" s="430">
        <f>'M1'!G10</f>
        <v>15.214</v>
      </c>
      <c r="G13" s="418"/>
      <c r="H13" s="199"/>
      <c r="I13" s="199"/>
      <c r="J13" s="199"/>
      <c r="K13" s="199"/>
      <c r="L13" s="199"/>
      <c r="M13" s="426"/>
      <c r="O13" s="424">
        <f>SUM(E13:N13)</f>
        <v>15.214</v>
      </c>
      <c r="P13" s="1124"/>
    </row>
    <row r="14" spans="1:21">
      <c r="A14" s="401" t="s">
        <v>113</v>
      </c>
      <c r="B14" s="5" t="s">
        <v>114</v>
      </c>
      <c r="C14" s="60" t="s">
        <v>39</v>
      </c>
      <c r="D14" s="410" t="s">
        <v>47</v>
      </c>
      <c r="E14" s="430">
        <f>'M1'!G12</f>
        <v>19.670999999999999</v>
      </c>
      <c r="G14" s="424">
        <f>-E14</f>
        <v>-19.670999999999999</v>
      </c>
      <c r="H14" s="199"/>
      <c r="I14" s="199"/>
      <c r="J14" s="199"/>
      <c r="K14" s="199"/>
      <c r="L14" s="199"/>
      <c r="M14" s="426"/>
      <c r="O14" s="424">
        <f>SUM(E14:N14)</f>
        <v>0</v>
      </c>
      <c r="P14" s="1124" t="s">
        <v>115</v>
      </c>
    </row>
    <row r="15" spans="1:21">
      <c r="A15" s="401" t="s">
        <v>116</v>
      </c>
      <c r="B15" s="5" t="s">
        <v>51</v>
      </c>
      <c r="C15" s="60" t="s">
        <v>39</v>
      </c>
      <c r="D15" s="410" t="s">
        <v>47</v>
      </c>
      <c r="E15" s="430">
        <f>'M1'!G13</f>
        <v>0.67800000000000005</v>
      </c>
      <c r="G15" s="424">
        <f>-E15</f>
        <v>-0.67800000000000005</v>
      </c>
      <c r="H15" s="199"/>
      <c r="I15" s="199"/>
      <c r="J15" s="199"/>
      <c r="K15" s="199"/>
      <c r="L15" s="199"/>
      <c r="M15" s="426"/>
      <c r="O15" s="424">
        <f>SUM(E15:N15)</f>
        <v>0</v>
      </c>
      <c r="P15" s="1124" t="s">
        <v>117</v>
      </c>
    </row>
    <row r="16" spans="1:21" ht="13" thickBot="1">
      <c r="A16" s="381" t="s">
        <v>118</v>
      </c>
      <c r="B16" s="403" t="s">
        <v>119</v>
      </c>
      <c r="C16" s="382" t="s">
        <v>39</v>
      </c>
      <c r="D16" s="404" t="s">
        <v>54</v>
      </c>
      <c r="E16" s="431">
        <f>SUM(E11:E15)</f>
        <v>1385.2530000000002</v>
      </c>
      <c r="G16" s="420">
        <f>SUM(G11:G15)</f>
        <v>-20.349</v>
      </c>
      <c r="H16" s="421">
        <f>SUM(H11:H15)</f>
        <v>0</v>
      </c>
      <c r="I16" s="421">
        <f t="shared" ref="I16" si="0">SUM(I11:I15)</f>
        <v>0</v>
      </c>
      <c r="J16" s="421">
        <f>SUM(J11:J15)</f>
        <v>0</v>
      </c>
      <c r="K16" s="421">
        <f>SUM(K11:K15)</f>
        <v>0</v>
      </c>
      <c r="L16" s="421">
        <f>SUM(L11:L15)</f>
        <v>0</v>
      </c>
      <c r="M16" s="422">
        <f>SUM(M11:M15)</f>
        <v>0</v>
      </c>
      <c r="O16" s="420">
        <f>SUM(O11:O15)</f>
        <v>1364.904</v>
      </c>
      <c r="P16" s="1125"/>
    </row>
    <row r="17" spans="1:16" ht="13" thickBot="1">
      <c r="A17" s="9"/>
      <c r="P17" s="1126"/>
    </row>
    <row r="18" spans="1:16" ht="13.5" thickBot="1">
      <c r="A18" s="407"/>
      <c r="B18" s="408" t="s">
        <v>120</v>
      </c>
      <c r="C18" s="408"/>
      <c r="D18" s="409"/>
      <c r="P18" s="1126"/>
    </row>
    <row r="19" spans="1:16" ht="25">
      <c r="A19" s="346" t="s">
        <v>121</v>
      </c>
      <c r="B19" s="373" t="s">
        <v>122</v>
      </c>
      <c r="C19" s="371" t="s">
        <v>39</v>
      </c>
      <c r="D19" s="372" t="s">
        <v>47</v>
      </c>
      <c r="E19" s="1147">
        <f>'M1'!G17</f>
        <v>-416.209</v>
      </c>
      <c r="F19" s="1148"/>
      <c r="G19" s="1149">
        <v>0.17100000000000001</v>
      </c>
      <c r="H19" s="1150"/>
      <c r="I19" s="1150"/>
      <c r="J19" s="1150">
        <v>-16.958103940000001</v>
      </c>
      <c r="K19" s="1150">
        <v>-37.094000000000001</v>
      </c>
      <c r="L19" s="1150"/>
      <c r="M19" s="1151"/>
      <c r="N19" s="1148"/>
      <c r="O19" s="1152">
        <f>SUM(E19:N19)</f>
        <v>-470.09010394000001</v>
      </c>
      <c r="P19" s="1123" t="s">
        <v>123</v>
      </c>
    </row>
    <row r="20" spans="1:16" ht="25">
      <c r="A20" s="346" t="s">
        <v>124</v>
      </c>
      <c r="B20" s="373" t="s">
        <v>125</v>
      </c>
      <c r="C20" s="371" t="s">
        <v>39</v>
      </c>
      <c r="D20" s="372" t="s">
        <v>47</v>
      </c>
      <c r="E20" s="907">
        <f>'M1'!G18</f>
        <v>-177.44327850000005</v>
      </c>
      <c r="F20" s="1148"/>
      <c r="G20" s="1153"/>
      <c r="H20" s="1154"/>
      <c r="I20" s="1154"/>
      <c r="J20" s="1154"/>
      <c r="K20" s="1154"/>
      <c r="L20" s="1154">
        <v>35.561</v>
      </c>
      <c r="M20" s="1155">
        <v>3.077</v>
      </c>
      <c r="N20" s="1148"/>
      <c r="O20" s="1156">
        <f t="shared" ref="O20:O21" si="1">SUM(E20:N20)</f>
        <v>-138.80527850000004</v>
      </c>
      <c r="P20" s="1124" t="s">
        <v>126</v>
      </c>
    </row>
    <row r="21" spans="1:16" ht="25">
      <c r="A21" s="346" t="s">
        <v>127</v>
      </c>
      <c r="B21" s="373" t="s">
        <v>128</v>
      </c>
      <c r="C21" s="371" t="s">
        <v>39</v>
      </c>
      <c r="D21" s="372" t="s">
        <v>47</v>
      </c>
      <c r="E21" s="907">
        <f>'M1'!G19</f>
        <v>-192.435</v>
      </c>
      <c r="F21" s="1148"/>
      <c r="G21" s="1153"/>
      <c r="H21" s="1154">
        <v>17.823</v>
      </c>
      <c r="I21" s="1154">
        <v>-55.866999999999997</v>
      </c>
      <c r="J21" s="1154"/>
      <c r="K21" s="1154"/>
      <c r="L21" s="1154"/>
      <c r="M21" s="1155"/>
      <c r="N21" s="1148"/>
      <c r="O21" s="1156">
        <f t="shared" si="1"/>
        <v>-230.47899999999998</v>
      </c>
      <c r="P21" s="1124" t="s">
        <v>129</v>
      </c>
    </row>
    <row r="22" spans="1:16" ht="13" thickBot="1">
      <c r="A22" s="401" t="s">
        <v>130</v>
      </c>
      <c r="B22" s="5" t="s">
        <v>66</v>
      </c>
      <c r="C22" s="60" t="s">
        <v>39</v>
      </c>
      <c r="D22" s="410" t="s">
        <v>47</v>
      </c>
      <c r="E22" s="431">
        <f>'M1'!G20</f>
        <v>-32.674999999999997</v>
      </c>
      <c r="G22" s="424">
        <f>-E22</f>
        <v>32.674999999999997</v>
      </c>
      <c r="H22" s="199"/>
      <c r="I22" s="199"/>
      <c r="J22" s="199"/>
      <c r="K22" s="199"/>
      <c r="L22" s="199"/>
      <c r="M22" s="426"/>
      <c r="O22" s="424">
        <f t="shared" ref="O22:O27" si="2">SUM(E22:N22)</f>
        <v>0</v>
      </c>
      <c r="P22" s="1124" t="s">
        <v>131</v>
      </c>
    </row>
    <row r="23" spans="1:16">
      <c r="A23" s="401" t="s">
        <v>132</v>
      </c>
      <c r="B23" s="5" t="s">
        <v>133</v>
      </c>
      <c r="C23" s="60" t="s">
        <v>39</v>
      </c>
      <c r="D23" s="410" t="s">
        <v>47</v>
      </c>
      <c r="E23" s="425"/>
      <c r="G23" s="418">
        <v>-275.83355070000056</v>
      </c>
      <c r="H23" s="199"/>
      <c r="I23" s="199"/>
      <c r="J23" s="199"/>
      <c r="K23" s="199"/>
      <c r="L23" s="199"/>
      <c r="M23" s="426"/>
      <c r="O23" s="424">
        <f t="shared" si="2"/>
        <v>-275.83355070000056</v>
      </c>
      <c r="P23" s="1124" t="s">
        <v>134</v>
      </c>
    </row>
    <row r="24" spans="1:16">
      <c r="A24" s="401" t="s">
        <v>135</v>
      </c>
      <c r="B24" s="5" t="s">
        <v>136</v>
      </c>
      <c r="C24" s="60" t="s">
        <v>39</v>
      </c>
      <c r="D24" s="410" t="s">
        <v>47</v>
      </c>
      <c r="E24" s="425"/>
      <c r="G24" s="418">
        <v>-21.838999999999999</v>
      </c>
      <c r="H24" s="199"/>
      <c r="I24" s="199"/>
      <c r="J24" s="199"/>
      <c r="K24" s="199"/>
      <c r="L24" s="199"/>
      <c r="M24" s="426"/>
      <c r="O24" s="424">
        <f t="shared" si="2"/>
        <v>-21.838999999999999</v>
      </c>
      <c r="P24" s="1124" t="s">
        <v>134</v>
      </c>
    </row>
    <row r="25" spans="1:16">
      <c r="A25" s="402" t="s">
        <v>137</v>
      </c>
      <c r="B25" s="71" t="s">
        <v>138</v>
      </c>
      <c r="C25" s="60" t="s">
        <v>39</v>
      </c>
      <c r="D25" s="410" t="s">
        <v>47</v>
      </c>
      <c r="E25" s="425"/>
      <c r="G25" s="418">
        <v>-3.9702442000000002</v>
      </c>
      <c r="H25" s="199"/>
      <c r="I25" s="199"/>
      <c r="J25" s="199"/>
      <c r="K25" s="199"/>
      <c r="L25" s="199">
        <v>-13.234</v>
      </c>
      <c r="M25" s="426"/>
      <c r="O25" s="424">
        <f t="shared" si="2"/>
        <v>-17.204244200000002</v>
      </c>
      <c r="P25" s="1124" t="s">
        <v>134</v>
      </c>
    </row>
    <row r="26" spans="1:16">
      <c r="A26" s="401" t="s">
        <v>139</v>
      </c>
      <c r="B26" s="5" t="s">
        <v>140</v>
      </c>
      <c r="C26" s="60" t="s">
        <v>39</v>
      </c>
      <c r="D26" s="410" t="s">
        <v>47</v>
      </c>
      <c r="E26" s="425"/>
      <c r="G26" s="418">
        <v>1.50370884</v>
      </c>
      <c r="H26" s="199"/>
      <c r="I26" s="199"/>
      <c r="J26" s="199"/>
      <c r="K26" s="199"/>
      <c r="L26" s="199"/>
      <c r="M26" s="426"/>
      <c r="O26" s="424">
        <f t="shared" si="2"/>
        <v>1.50370884</v>
      </c>
      <c r="P26" s="1124" t="s">
        <v>141</v>
      </c>
    </row>
    <row r="27" spans="1:16" ht="25.5" thickBot="1">
      <c r="A27" s="346" t="s">
        <v>142</v>
      </c>
      <c r="B27" s="373" t="s">
        <v>143</v>
      </c>
      <c r="C27" s="371" t="s">
        <v>39</v>
      </c>
      <c r="D27" s="372" t="s">
        <v>47</v>
      </c>
      <c r="E27" s="1157"/>
      <c r="F27" s="1148"/>
      <c r="G27" s="1153">
        <v>0.41893816000004103</v>
      </c>
      <c r="H27" s="1154"/>
      <c r="I27" s="1154"/>
      <c r="J27" s="1154"/>
      <c r="K27" s="1154"/>
      <c r="L27" s="1154">
        <v>0.32100000000000001</v>
      </c>
      <c r="M27" s="1155">
        <v>-3.077</v>
      </c>
      <c r="N27" s="1148"/>
      <c r="O27" s="1156">
        <f t="shared" si="2"/>
        <v>-2.3370618399999588</v>
      </c>
      <c r="P27" s="1124" t="s">
        <v>144</v>
      </c>
    </row>
    <row r="28" spans="1:16" ht="13" thickBot="1">
      <c r="A28" s="381" t="s">
        <v>145</v>
      </c>
      <c r="B28" s="403" t="s">
        <v>146</v>
      </c>
      <c r="C28" s="382" t="s">
        <v>39</v>
      </c>
      <c r="D28" s="404" t="s">
        <v>54</v>
      </c>
      <c r="E28" s="889">
        <f>SUM(E19:E27)</f>
        <v>-818.76227850000009</v>
      </c>
      <c r="G28" s="420">
        <f t="shared" ref="G28:M28" si="3">SUM(G19:G27)</f>
        <v>-266.87414790000054</v>
      </c>
      <c r="H28" s="421">
        <f t="shared" si="3"/>
        <v>17.823</v>
      </c>
      <c r="I28" s="421">
        <f t="shared" si="3"/>
        <v>-55.866999999999997</v>
      </c>
      <c r="J28" s="421">
        <f t="shared" si="3"/>
        <v>-16.958103940000001</v>
      </c>
      <c r="K28" s="421">
        <f t="shared" si="3"/>
        <v>-37.094000000000001</v>
      </c>
      <c r="L28" s="421">
        <f t="shared" si="3"/>
        <v>22.648</v>
      </c>
      <c r="M28" s="422">
        <f t="shared" si="3"/>
        <v>0</v>
      </c>
      <c r="O28" s="420">
        <f>SUM(O19:O27)</f>
        <v>-1155.0845303400006</v>
      </c>
      <c r="P28" s="1125"/>
    </row>
    <row r="29" spans="1:16" ht="13" thickBot="1">
      <c r="A29" s="9"/>
      <c r="P29" s="1126"/>
    </row>
    <row r="30" spans="1:16" ht="13.5" thickBot="1">
      <c r="A30" s="407"/>
      <c r="B30" s="408" t="s">
        <v>147</v>
      </c>
      <c r="C30" s="408"/>
      <c r="D30" s="409"/>
      <c r="P30" s="1126"/>
    </row>
    <row r="31" spans="1:16" ht="13" thickBot="1">
      <c r="A31" s="381" t="s">
        <v>148</v>
      </c>
      <c r="B31" s="403" t="s">
        <v>149</v>
      </c>
      <c r="C31" s="382" t="s">
        <v>39</v>
      </c>
      <c r="D31" s="404" t="s">
        <v>47</v>
      </c>
      <c r="E31" s="889">
        <f>'M1'!G22</f>
        <v>-135.74742693000002</v>
      </c>
      <c r="G31" s="686"/>
      <c r="H31" s="687"/>
      <c r="I31" s="687"/>
      <c r="J31" s="687"/>
      <c r="K31" s="687">
        <v>-1.7749999999999999</v>
      </c>
      <c r="L31" s="687">
        <v>-12.702</v>
      </c>
      <c r="M31" s="688"/>
      <c r="O31" s="689">
        <f>SUM(E31:N31)</f>
        <v>-150.22442693000002</v>
      </c>
      <c r="P31" s="1127" t="s">
        <v>150</v>
      </c>
    </row>
    <row r="32" spans="1:16" ht="13" thickBot="1">
      <c r="A32" s="9"/>
      <c r="P32" s="1126"/>
    </row>
    <row r="33" spans="1:18" ht="13.5" thickBot="1">
      <c r="A33" s="407"/>
      <c r="B33" s="408" t="s">
        <v>151</v>
      </c>
      <c r="C33" s="408"/>
      <c r="D33" s="409"/>
      <c r="P33" s="1126"/>
    </row>
    <row r="34" spans="1:18" ht="13" thickBot="1">
      <c r="A34" s="401" t="s">
        <v>152</v>
      </c>
      <c r="B34" s="5" t="s">
        <v>153</v>
      </c>
      <c r="C34" s="60" t="s">
        <v>39</v>
      </c>
      <c r="D34" s="410" t="s">
        <v>47</v>
      </c>
      <c r="E34" s="425"/>
      <c r="G34" s="425"/>
      <c r="H34" s="425"/>
      <c r="I34" s="425"/>
      <c r="J34" s="425"/>
      <c r="K34" s="425"/>
      <c r="L34" s="425"/>
      <c r="M34" s="425"/>
      <c r="O34" s="423">
        <f>O16+O28+O31</f>
        <v>59.595042729999392</v>
      </c>
      <c r="P34" s="1123"/>
      <c r="R34" s="58"/>
    </row>
    <row r="35" spans="1:18">
      <c r="A35" s="401" t="s">
        <v>154</v>
      </c>
      <c r="B35" s="5" t="s">
        <v>155</v>
      </c>
      <c r="C35" s="60" t="s">
        <v>39</v>
      </c>
      <c r="D35" s="410" t="s">
        <v>47</v>
      </c>
      <c r="E35" s="432">
        <f>'M1'!G23</f>
        <v>0</v>
      </c>
      <c r="G35" s="415">
        <v>-26.774241</v>
      </c>
      <c r="H35" s="416"/>
      <c r="I35" s="416"/>
      <c r="J35" s="416"/>
      <c r="K35" s="416">
        <v>8.1890000000000001</v>
      </c>
      <c r="L35" s="416"/>
      <c r="M35" s="427"/>
      <c r="O35" s="424">
        <f>SUM(E35:N35)</f>
        <v>-18.585241</v>
      </c>
      <c r="P35" s="1124" t="s">
        <v>156</v>
      </c>
    </row>
    <row r="36" spans="1:18" ht="13.5" customHeight="1" thickBot="1">
      <c r="A36" s="401" t="s">
        <v>157</v>
      </c>
      <c r="B36" s="5" t="s">
        <v>158</v>
      </c>
      <c r="C36" s="60" t="s">
        <v>39</v>
      </c>
      <c r="D36" s="410" t="s">
        <v>54</v>
      </c>
      <c r="E36" s="431">
        <f>+E16+SUM(E28:E35)</f>
        <v>430.74329456999999</v>
      </c>
      <c r="G36" s="420">
        <f t="shared" ref="G36:M36" si="4">+G16+SUM(G28:G35)</f>
        <v>-313.99738890000054</v>
      </c>
      <c r="H36" s="421">
        <f t="shared" si="4"/>
        <v>17.823</v>
      </c>
      <c r="I36" s="421">
        <f t="shared" si="4"/>
        <v>-55.866999999999997</v>
      </c>
      <c r="J36" s="421">
        <f t="shared" si="4"/>
        <v>-16.958103940000001</v>
      </c>
      <c r="K36" s="421">
        <f t="shared" si="4"/>
        <v>-30.68</v>
      </c>
      <c r="L36" s="421">
        <f t="shared" si="4"/>
        <v>9.9459999999999997</v>
      </c>
      <c r="M36" s="422">
        <f t="shared" si="4"/>
        <v>0</v>
      </c>
      <c r="O36" s="899">
        <f>O34+O35</f>
        <v>41.009801729999396</v>
      </c>
      <c r="P36" s="1124"/>
      <c r="R36" s="58"/>
    </row>
    <row r="37" spans="1:18">
      <c r="A37" s="401" t="s">
        <v>159</v>
      </c>
      <c r="B37" s="5" t="s">
        <v>160</v>
      </c>
      <c r="C37" s="60" t="s">
        <v>39</v>
      </c>
      <c r="D37" s="410" t="s">
        <v>40</v>
      </c>
      <c r="O37" s="418">
        <v>0.13</v>
      </c>
      <c r="P37" s="1124"/>
    </row>
    <row r="38" spans="1:18" ht="13" thickBot="1">
      <c r="A38" s="381" t="s">
        <v>161</v>
      </c>
      <c r="B38" s="403" t="s">
        <v>162</v>
      </c>
      <c r="C38" s="382" t="s">
        <v>39</v>
      </c>
      <c r="D38" s="404" t="s">
        <v>54</v>
      </c>
      <c r="O38" s="420">
        <f>O36+O37</f>
        <v>41.139801729999398</v>
      </c>
      <c r="P38" s="1125"/>
    </row>
    <row r="39" spans="1:18" ht="13" thickBot="1"/>
    <row r="40" spans="1:18">
      <c r="A40" s="386"/>
      <c r="B40" s="387"/>
      <c r="C40" s="387"/>
      <c r="D40" s="387"/>
      <c r="E40" s="387"/>
      <c r="F40" s="388"/>
      <c r="M40" s="390"/>
    </row>
    <row r="41" spans="1:18">
      <c r="A41" s="389" t="s">
        <v>91</v>
      </c>
      <c r="B41" s="390"/>
      <c r="C41" s="391"/>
      <c r="D41" s="79"/>
      <c r="E41" s="79"/>
      <c r="F41" s="392"/>
      <c r="M41" s="390"/>
    </row>
    <row r="42" spans="1:18">
      <c r="A42" s="393"/>
      <c r="B42" s="390"/>
      <c r="C42" s="390"/>
      <c r="D42" s="79"/>
      <c r="E42" s="79"/>
      <c r="F42" s="392"/>
      <c r="M42" s="390"/>
    </row>
    <row r="43" spans="1:18">
      <c r="A43" s="389" t="s">
        <v>92</v>
      </c>
      <c r="B43" s="390"/>
      <c r="C43" s="391"/>
      <c r="D43" s="79"/>
      <c r="E43" s="79"/>
      <c r="F43" s="392"/>
      <c r="M43" s="390"/>
    </row>
    <row r="44" spans="1:18">
      <c r="A44" s="393"/>
      <c r="B44" s="390"/>
      <c r="C44" s="390"/>
      <c r="D44" s="79"/>
      <c r="E44" s="79"/>
      <c r="F44" s="392"/>
      <c r="M44" s="390"/>
    </row>
    <row r="45" spans="1:18">
      <c r="A45" s="389" t="s">
        <v>93</v>
      </c>
      <c r="B45" s="390"/>
      <c r="D45" s="391" t="s">
        <v>94</v>
      </c>
      <c r="E45" s="79"/>
      <c r="F45" s="392"/>
      <c r="M45" s="390"/>
    </row>
    <row r="46" spans="1:18" ht="13" thickBot="1">
      <c r="A46" s="394"/>
      <c r="B46" s="395"/>
      <c r="C46" s="395"/>
      <c r="D46" s="395"/>
      <c r="E46" s="395"/>
      <c r="F46" s="396"/>
      <c r="M46" s="390"/>
    </row>
  </sheetData>
  <sheetProtection formatRows="0" insertColumns="0" selectLockedCells="1"/>
  <mergeCells count="14">
    <mergeCell ref="P6:P8"/>
    <mergeCell ref="E6:E8"/>
    <mergeCell ref="A6:A8"/>
    <mergeCell ref="B6:B8"/>
    <mergeCell ref="C6:C8"/>
    <mergeCell ref="D6:D8"/>
    <mergeCell ref="O6:O8"/>
    <mergeCell ref="M6:M8"/>
    <mergeCell ref="G6:G8"/>
    <mergeCell ref="H6:H8"/>
    <mergeCell ref="I6:I8"/>
    <mergeCell ref="J6:J8"/>
    <mergeCell ref="K6:K8"/>
    <mergeCell ref="L6:L8"/>
  </mergeCells>
  <phoneticPr fontId="0" type="noConversion"/>
  <pageMargins left="0.74803149606299213" right="0.59055118110236227" top="0.98425196850393704" bottom="0.98425196850393704" header="0.51181102362204722" footer="0.51181102362204722"/>
  <pageSetup paperSize="8" scale="44" orientation="landscape" r:id="rId1"/>
  <headerFooter alignWithMargins="0">
    <oddFooter>&amp;RRegulatory Accounts - M tables 2010-11 v1.2&amp;L&amp;1#&amp;"Arial"&amp;11&amp;K000000SW Internal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2635-A742-4C11-AC85-CD8A53BF8B38}">
  <sheetPr>
    <pageSetUpPr fitToPage="1"/>
  </sheetPr>
  <dimension ref="A1:G50"/>
  <sheetViews>
    <sheetView zoomScaleNormal="100" workbookViewId="0">
      <selection sqref="A1:XFD1048576"/>
    </sheetView>
  </sheetViews>
  <sheetFormatPr defaultColWidth="8.81640625" defaultRowHeight="12.5"/>
  <cols>
    <col min="1" max="1" width="6.81640625" style="65" customWidth="1"/>
    <col min="2" max="2" width="63.81640625" style="9" bestFit="1" customWidth="1"/>
    <col min="3" max="3" width="7.81640625" style="9" customWidth="1"/>
    <col min="4" max="4" width="9.7265625" style="9" bestFit="1" customWidth="1"/>
    <col min="5" max="5" width="9.7265625" style="9" customWidth="1"/>
    <col min="6" max="7" width="10.7265625" style="9" customWidth="1"/>
    <col min="8" max="16384" width="8.81640625" style="9"/>
  </cols>
  <sheetData>
    <row r="1" spans="1:7" ht="15.5">
      <c r="A1" s="397"/>
    </row>
    <row r="2" spans="1:7" ht="15.5">
      <c r="A2" s="397"/>
    </row>
    <row r="3" spans="1:7" ht="15.5">
      <c r="A3" s="64" t="s">
        <v>29</v>
      </c>
    </row>
    <row r="4" spans="1:7" ht="15.5">
      <c r="A4" s="64" t="s">
        <v>163</v>
      </c>
    </row>
    <row r="5" spans="1:7" ht="15.5">
      <c r="A5" s="64" t="s">
        <v>164</v>
      </c>
    </row>
    <row r="6" spans="1:7" ht="16" thickBot="1">
      <c r="B6" s="66"/>
      <c r="C6" s="66"/>
      <c r="D6" s="66"/>
      <c r="E6" s="66"/>
    </row>
    <row r="7" spans="1:7" ht="15.65" customHeight="1">
      <c r="A7" s="1209" t="s">
        <v>31</v>
      </c>
      <c r="B7" s="1212" t="s">
        <v>32</v>
      </c>
      <c r="C7" s="1224" t="s">
        <v>33</v>
      </c>
      <c r="D7" s="1226" t="s">
        <v>165</v>
      </c>
      <c r="E7" s="66"/>
      <c r="F7" s="898" t="str">
        <f>reportminus1</f>
        <v>2021-22</v>
      </c>
      <c r="G7" s="369" t="str">
        <f>reportyear</f>
        <v>2022-23</v>
      </c>
    </row>
    <row r="8" spans="1:7" ht="23.15" customHeight="1" thickBot="1">
      <c r="A8" s="1211"/>
      <c r="B8" s="1214"/>
      <c r="C8" s="1225"/>
      <c r="D8" s="1227"/>
      <c r="E8" s="66"/>
      <c r="F8" s="715" t="s">
        <v>36</v>
      </c>
      <c r="G8" s="695" t="s">
        <v>36</v>
      </c>
    </row>
    <row r="9" spans="1:7" ht="16" thickBot="1">
      <c r="A9" s="9"/>
      <c r="E9" s="66"/>
    </row>
    <row r="10" spans="1:7" ht="12.65" customHeight="1">
      <c r="A10" s="457" t="s">
        <v>166</v>
      </c>
      <c r="B10" s="691" t="s">
        <v>167</v>
      </c>
      <c r="C10" s="692" t="s">
        <v>39</v>
      </c>
      <c r="D10" s="468" t="s">
        <v>54</v>
      </c>
      <c r="E10" s="912"/>
      <c r="F10" s="423">
        <f>+'M7'!H18</f>
        <v>1285.3130000000001</v>
      </c>
      <c r="G10" s="417">
        <f>+'M7'!K18</f>
        <v>1364.904</v>
      </c>
    </row>
    <row r="11" spans="1:7" ht="14">
      <c r="A11" s="346" t="s">
        <v>168</v>
      </c>
      <c r="B11" s="5" t="s">
        <v>169</v>
      </c>
      <c r="C11" s="60" t="s">
        <v>39</v>
      </c>
      <c r="D11" s="410" t="s">
        <v>40</v>
      </c>
      <c r="E11" s="912"/>
      <c r="F11" s="418">
        <v>-388.58300000000003</v>
      </c>
      <c r="G11" s="426">
        <v>-416.03800000000001</v>
      </c>
    </row>
    <row r="12" spans="1:7" ht="12.65" customHeight="1">
      <c r="A12" s="346" t="s">
        <v>170</v>
      </c>
      <c r="B12" s="5" t="s">
        <v>171</v>
      </c>
      <c r="C12" s="60" t="s">
        <v>39</v>
      </c>
      <c r="D12" s="410" t="s">
        <v>54</v>
      </c>
      <c r="E12" s="912"/>
      <c r="F12" s="424">
        <f>'M1'!F18</f>
        <v>-171.435</v>
      </c>
      <c r="G12" s="419">
        <f>'M1'!G18</f>
        <v>-177.44327850000005</v>
      </c>
    </row>
    <row r="13" spans="1:7" ht="12.65" customHeight="1">
      <c r="A13" s="346" t="s">
        <v>172</v>
      </c>
      <c r="B13" s="5" t="s">
        <v>173</v>
      </c>
      <c r="C13" s="60" t="s">
        <v>39</v>
      </c>
      <c r="D13" s="410" t="s">
        <v>40</v>
      </c>
      <c r="E13" s="912"/>
      <c r="F13" s="418">
        <v>-169.72400000000002</v>
      </c>
      <c r="G13" s="426">
        <v>-230.47899999999998</v>
      </c>
    </row>
    <row r="14" spans="1:7" ht="12.65" customHeight="1">
      <c r="A14" s="346" t="s">
        <v>174</v>
      </c>
      <c r="B14" s="5" t="s">
        <v>175</v>
      </c>
      <c r="C14" s="60" t="s">
        <v>39</v>
      </c>
      <c r="D14" s="410" t="s">
        <v>40</v>
      </c>
      <c r="E14" s="912"/>
      <c r="F14" s="418">
        <v>-585.45600000000002</v>
      </c>
      <c r="G14" s="426">
        <v>-673.17276268363844</v>
      </c>
    </row>
    <row r="15" spans="1:7" ht="12.65" customHeight="1">
      <c r="A15" s="346" t="s">
        <v>176</v>
      </c>
      <c r="B15" s="5" t="s">
        <v>177</v>
      </c>
      <c r="C15" s="60" t="s">
        <v>39</v>
      </c>
      <c r="D15" s="410" t="s">
        <v>40</v>
      </c>
      <c r="E15" s="912"/>
      <c r="F15" s="418">
        <v>1.5329999999999999</v>
      </c>
      <c r="G15" s="426">
        <v>1.50370884</v>
      </c>
    </row>
    <row r="16" spans="1:7" ht="12.65" customHeight="1">
      <c r="A16" s="346" t="s">
        <v>178</v>
      </c>
      <c r="B16" s="5" t="s">
        <v>179</v>
      </c>
      <c r="C16" s="60" t="s">
        <v>39</v>
      </c>
      <c r="D16" s="410" t="s">
        <v>54</v>
      </c>
      <c r="E16" s="912"/>
      <c r="F16" s="424">
        <f>'M7'!H30</f>
        <v>0</v>
      </c>
      <c r="G16" s="419">
        <f>+'M7'!K30</f>
        <v>0</v>
      </c>
    </row>
    <row r="17" spans="1:7" ht="12.65" customHeight="1">
      <c r="A17" s="346" t="s">
        <v>180</v>
      </c>
      <c r="B17" s="5" t="s">
        <v>181</v>
      </c>
      <c r="C17" s="60" t="s">
        <v>39</v>
      </c>
      <c r="D17" s="410" t="s">
        <v>54</v>
      </c>
      <c r="E17" s="912"/>
      <c r="F17" s="424">
        <f>SUM(F10:F16)</f>
        <v>-28.35199999999999</v>
      </c>
      <c r="G17" s="419">
        <f>SUM(G10:G16)</f>
        <v>-130.7253323436384</v>
      </c>
    </row>
    <row r="18" spans="1:7" ht="12.65" customHeight="1">
      <c r="A18" s="346" t="s">
        <v>182</v>
      </c>
      <c r="B18" s="5" t="s">
        <v>183</v>
      </c>
      <c r="C18" s="60" t="s">
        <v>39</v>
      </c>
      <c r="D18" s="410" t="s">
        <v>40</v>
      </c>
      <c r="E18" s="912"/>
      <c r="F18" s="418">
        <v>3.41</v>
      </c>
      <c r="G18" s="426">
        <v>0.41893816000004103</v>
      </c>
    </row>
    <row r="19" spans="1:7" ht="12.65" customHeight="1">
      <c r="A19" s="346" t="s">
        <v>184</v>
      </c>
      <c r="B19" s="5" t="s">
        <v>185</v>
      </c>
      <c r="C19" s="60" t="s">
        <v>39</v>
      </c>
      <c r="D19" s="410" t="s">
        <v>40</v>
      </c>
      <c r="E19" s="912"/>
      <c r="F19" s="418"/>
      <c r="G19" s="426"/>
    </row>
    <row r="20" spans="1:7" ht="12.65" customHeight="1">
      <c r="A20" s="346" t="s">
        <v>186</v>
      </c>
      <c r="B20" s="5" t="s">
        <v>187</v>
      </c>
      <c r="C20" s="60" t="s">
        <v>39</v>
      </c>
      <c r="D20" s="410" t="s">
        <v>40</v>
      </c>
      <c r="E20" s="912"/>
      <c r="F20" s="418">
        <v>-141.61099999999999</v>
      </c>
      <c r="G20" s="426">
        <v>-135.74742693000002</v>
      </c>
    </row>
    <row r="21" spans="1:7" ht="12.65" customHeight="1">
      <c r="A21" s="346" t="s">
        <v>188</v>
      </c>
      <c r="B21" s="5" t="s">
        <v>189</v>
      </c>
      <c r="C21" s="60" t="s">
        <v>39</v>
      </c>
      <c r="D21" s="410" t="s">
        <v>54</v>
      </c>
      <c r="E21" s="912"/>
      <c r="F21" s="424">
        <f>SUM(F17:F20)</f>
        <v>-166.55299999999997</v>
      </c>
      <c r="G21" s="419">
        <f>SUM(G17:G20)</f>
        <v>-266.05382111363838</v>
      </c>
    </row>
    <row r="22" spans="1:7" ht="12.65" customHeight="1">
      <c r="A22" s="346" t="s">
        <v>190</v>
      </c>
      <c r="B22" s="5" t="s">
        <v>191</v>
      </c>
      <c r="C22" s="60" t="s">
        <v>39</v>
      </c>
      <c r="D22" s="410" t="s">
        <v>40</v>
      </c>
      <c r="E22" s="912"/>
      <c r="F22" s="418">
        <v>-3.73</v>
      </c>
      <c r="G22" s="426">
        <v>4.5821930000000002</v>
      </c>
    </row>
    <row r="23" spans="1:7" ht="12.65" customHeight="1">
      <c r="A23" s="346" t="s">
        <v>192</v>
      </c>
      <c r="B23" s="5" t="s">
        <v>193</v>
      </c>
      <c r="C23" s="60" t="s">
        <v>39</v>
      </c>
      <c r="D23" s="410" t="s">
        <v>40</v>
      </c>
      <c r="E23" s="912"/>
      <c r="F23" s="418">
        <v>-175.02199999999999</v>
      </c>
      <c r="G23" s="426">
        <v>-31.356434</v>
      </c>
    </row>
    <row r="24" spans="1:7" ht="12.65" customHeight="1">
      <c r="A24" s="346" t="s">
        <v>194</v>
      </c>
      <c r="B24" s="5" t="s">
        <v>195</v>
      </c>
      <c r="C24" s="60" t="s">
        <v>39</v>
      </c>
      <c r="D24" s="410" t="s">
        <v>54</v>
      </c>
      <c r="E24" s="912"/>
      <c r="F24" s="424">
        <f>SUM(F21:F23)</f>
        <v>-345.30499999999995</v>
      </c>
      <c r="G24" s="419">
        <f>SUM(G21:G23)</f>
        <v>-292.82806211363834</v>
      </c>
    </row>
    <row r="25" spans="1:7" ht="12.65" customHeight="1">
      <c r="A25" s="346" t="s">
        <v>196</v>
      </c>
      <c r="B25" s="5" t="s">
        <v>197</v>
      </c>
      <c r="C25" s="60" t="s">
        <v>39</v>
      </c>
      <c r="D25" s="410" t="s">
        <v>40</v>
      </c>
      <c r="E25" s="912"/>
      <c r="F25" s="418"/>
      <c r="G25" s="426"/>
    </row>
    <row r="26" spans="1:7" ht="12.65" customHeight="1">
      <c r="A26" s="346" t="s">
        <v>198</v>
      </c>
      <c r="B26" s="5" t="s">
        <v>199</v>
      </c>
      <c r="C26" s="60" t="s">
        <v>39</v>
      </c>
      <c r="D26" s="410" t="s">
        <v>54</v>
      </c>
      <c r="E26" s="912"/>
      <c r="F26" s="424">
        <f>+F24+F25</f>
        <v>-345.30499999999995</v>
      </c>
      <c r="G26" s="419">
        <f>+G24+G25</f>
        <v>-292.82806211363834</v>
      </c>
    </row>
    <row r="27" spans="1:7" ht="12.65" customHeight="1">
      <c r="A27" s="346" t="s">
        <v>200</v>
      </c>
      <c r="B27" s="5" t="s">
        <v>201</v>
      </c>
      <c r="C27" s="60" t="s">
        <v>39</v>
      </c>
      <c r="D27" s="410" t="s">
        <v>40</v>
      </c>
      <c r="E27" s="912"/>
      <c r="F27" s="418"/>
      <c r="G27" s="426"/>
    </row>
    <row r="28" spans="1:7" ht="12.65" customHeight="1" thickBot="1">
      <c r="A28" s="347" t="s">
        <v>202</v>
      </c>
      <c r="B28" s="403" t="s">
        <v>203</v>
      </c>
      <c r="C28" s="382" t="s">
        <v>39</v>
      </c>
      <c r="D28" s="404" t="s">
        <v>54</v>
      </c>
      <c r="E28" s="912"/>
      <c r="F28" s="420">
        <f>+F26+F27</f>
        <v>-345.30499999999995</v>
      </c>
      <c r="G28" s="422">
        <f>+G26+G27</f>
        <v>-292.82806211363834</v>
      </c>
    </row>
    <row r="29" spans="1:7" ht="14">
      <c r="A29" s="8"/>
      <c r="B29" s="3"/>
      <c r="C29" s="3"/>
      <c r="D29" s="3"/>
      <c r="E29" s="912"/>
    </row>
    <row r="30" spans="1:7" ht="15.5">
      <c r="A30" s="64" t="s">
        <v>204</v>
      </c>
      <c r="E30" s="912"/>
    </row>
    <row r="31" spans="1:7" ht="15.5">
      <c r="A31" s="64" t="s">
        <v>205</v>
      </c>
      <c r="E31" s="912"/>
    </row>
    <row r="32" spans="1:7" ht="16" thickBot="1">
      <c r="A32" s="64"/>
      <c r="E32" s="912"/>
    </row>
    <row r="33" spans="1:7" ht="14">
      <c r="A33" s="1209" t="s">
        <v>31</v>
      </c>
      <c r="B33" s="1212" t="s">
        <v>32</v>
      </c>
      <c r="C33" s="1224" t="s">
        <v>33</v>
      </c>
      <c r="D33" s="1226" t="s">
        <v>165</v>
      </c>
      <c r="E33" s="912"/>
      <c r="F33" s="898" t="str">
        <f>reportminus1</f>
        <v>2021-22</v>
      </c>
      <c r="G33" s="369" t="str">
        <f>reportyear</f>
        <v>2022-23</v>
      </c>
    </row>
    <row r="34" spans="1:7" ht="22.5" customHeight="1" thickBot="1">
      <c r="A34" s="1211"/>
      <c r="B34" s="1214"/>
      <c r="C34" s="1225"/>
      <c r="D34" s="1227"/>
      <c r="E34" s="912"/>
      <c r="F34" s="715" t="s">
        <v>36</v>
      </c>
      <c r="G34" s="695" t="s">
        <v>36</v>
      </c>
    </row>
    <row r="35" spans="1:7" ht="14.5" thickBot="1">
      <c r="A35" s="696"/>
      <c r="B35" s="10"/>
      <c r="C35" s="184"/>
      <c r="D35" s="185"/>
      <c r="E35" s="912"/>
      <c r="F35" s="697"/>
      <c r="G35" s="697"/>
    </row>
    <row r="36" spans="1:7" ht="14">
      <c r="A36" s="698" t="s">
        <v>206</v>
      </c>
      <c r="B36" s="699" t="s">
        <v>199</v>
      </c>
      <c r="C36" s="700" t="s">
        <v>39</v>
      </c>
      <c r="D36" s="712" t="s">
        <v>54</v>
      </c>
      <c r="E36" s="912"/>
      <c r="F36" s="716">
        <f>+'M4'!F28</f>
        <v>-345.30499999999995</v>
      </c>
      <c r="G36" s="702">
        <f>+'M4'!G28</f>
        <v>-292.82806211363834</v>
      </c>
    </row>
    <row r="37" spans="1:7" ht="14">
      <c r="A37" s="703" t="s">
        <v>207</v>
      </c>
      <c r="B37" s="107" t="s">
        <v>208</v>
      </c>
      <c r="C37" s="197" t="s">
        <v>39</v>
      </c>
      <c r="D37" s="713" t="s">
        <v>40</v>
      </c>
      <c r="E37" s="912"/>
      <c r="F37" s="717"/>
      <c r="G37" s="704"/>
    </row>
    <row r="38" spans="1:7" ht="14">
      <c r="A38" s="703" t="s">
        <v>209</v>
      </c>
      <c r="B38" s="107" t="s">
        <v>210</v>
      </c>
      <c r="C38" s="197" t="s">
        <v>39</v>
      </c>
      <c r="D38" s="713" t="s">
        <v>40</v>
      </c>
      <c r="E38" s="912"/>
      <c r="F38" s="717"/>
      <c r="G38" s="704"/>
    </row>
    <row r="39" spans="1:7" ht="14">
      <c r="A39" s="703" t="s">
        <v>211</v>
      </c>
      <c r="B39" s="107" t="s">
        <v>212</v>
      </c>
      <c r="C39" s="197" t="s">
        <v>39</v>
      </c>
      <c r="D39" s="713" t="s">
        <v>40</v>
      </c>
      <c r="E39" s="912"/>
      <c r="F39" s="717">
        <v>67124.539999999994</v>
      </c>
      <c r="G39" s="704">
        <v>9840.17</v>
      </c>
    </row>
    <row r="40" spans="1:7" ht="14.5" thickBot="1">
      <c r="A40" s="705" t="s">
        <v>213</v>
      </c>
      <c r="B40" s="706" t="s">
        <v>214</v>
      </c>
      <c r="C40" s="708" t="s">
        <v>39</v>
      </c>
      <c r="D40" s="714" t="s">
        <v>54</v>
      </c>
      <c r="E40" s="912"/>
      <c r="F40" s="718">
        <f>SUM(F36:F39)</f>
        <v>66779.235000000001</v>
      </c>
      <c r="G40" s="710">
        <f>SUM(G36:G39)</f>
        <v>9547.3419378863618</v>
      </c>
    </row>
    <row r="41" spans="1:7" ht="14">
      <c r="A41" s="9"/>
      <c r="E41" s="912"/>
    </row>
    <row r="42" spans="1:7">
      <c r="A42" s="386"/>
      <c r="B42" s="387"/>
      <c r="C42" s="387"/>
      <c r="D42" s="387"/>
      <c r="E42" s="387"/>
      <c r="F42" s="388"/>
    </row>
    <row r="43" spans="1:7">
      <c r="A43" s="389" t="s">
        <v>91</v>
      </c>
      <c r="B43" s="390"/>
      <c r="C43" s="391"/>
      <c r="D43" s="79"/>
      <c r="E43" s="79"/>
      <c r="F43" s="392"/>
    </row>
    <row r="44" spans="1:7">
      <c r="A44" s="393"/>
      <c r="B44" s="390"/>
      <c r="C44" s="390"/>
      <c r="D44" s="79"/>
      <c r="E44" s="79"/>
      <c r="F44" s="392"/>
    </row>
    <row r="45" spans="1:7">
      <c r="A45" s="389" t="s">
        <v>92</v>
      </c>
      <c r="B45" s="390"/>
      <c r="C45" s="391"/>
      <c r="D45" s="79"/>
      <c r="E45" s="79"/>
      <c r="F45" s="392"/>
    </row>
    <row r="46" spans="1:7">
      <c r="A46" s="393"/>
      <c r="B46" s="390"/>
      <c r="C46" s="390"/>
      <c r="D46" s="79"/>
      <c r="E46" s="79"/>
      <c r="F46" s="392"/>
    </row>
    <row r="47" spans="1:7">
      <c r="A47" s="389" t="s">
        <v>93</v>
      </c>
      <c r="B47" s="390"/>
      <c r="C47" s="391" t="s">
        <v>94</v>
      </c>
      <c r="D47" s="79"/>
      <c r="E47" s="79"/>
      <c r="F47" s="392"/>
    </row>
    <row r="48" spans="1:7">
      <c r="A48" s="394"/>
      <c r="B48" s="395"/>
      <c r="C48" s="395"/>
      <c r="D48" s="395"/>
      <c r="E48" s="395"/>
      <c r="F48" s="396"/>
    </row>
    <row r="49" spans="5:5" ht="15.5">
      <c r="E49" s="66"/>
    </row>
    <row r="50" spans="5:5" ht="15.5">
      <c r="E50" s="66"/>
    </row>
  </sheetData>
  <mergeCells count="8">
    <mergeCell ref="A33:A34"/>
    <mergeCell ref="B33:B34"/>
    <mergeCell ref="C33:C34"/>
    <mergeCell ref="D33:D34"/>
    <mergeCell ref="A7:A8"/>
    <mergeCell ref="B7:B8"/>
    <mergeCell ref="C7:C8"/>
    <mergeCell ref="D7:D8"/>
  </mergeCells>
  <phoneticPr fontId="34" type="noConversion"/>
  <pageMargins left="0.57999999999999996" right="0.6" top="0.98425196850393704" bottom="0.98425196850393704" header="0.51181102362204722" footer="0.51181102362204722"/>
  <pageSetup paperSize="9" scale="67" orientation="portrait" r:id="rId1"/>
  <headerFooter alignWithMargins="0">
    <oddFooter>&amp;RRegulatory Accounts - M tables 2010-11 v1.2&amp;L&amp;1#&amp;"Arial"&amp;11&amp;K000000SW Internal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B713-2D0C-4424-B757-48C0D6338DD3}">
  <sheetPr>
    <pageSetUpPr fitToPage="1"/>
  </sheetPr>
  <dimension ref="A1:L49"/>
  <sheetViews>
    <sheetView zoomScaleNormal="100" workbookViewId="0">
      <selection sqref="A1:XFD1048576"/>
    </sheetView>
  </sheetViews>
  <sheetFormatPr defaultColWidth="8.81640625" defaultRowHeight="12.5"/>
  <cols>
    <col min="1" max="1" width="12.1796875" style="289" customWidth="1"/>
    <col min="2" max="2" width="63.81640625" style="287" bestFit="1" customWidth="1"/>
    <col min="3" max="3" width="17" style="287" customWidth="1"/>
    <col min="4" max="4" width="7.81640625" style="287" customWidth="1"/>
    <col min="5" max="5" width="9.7265625" style="287" bestFit="1" customWidth="1"/>
    <col min="6" max="6" width="6.81640625" style="287" customWidth="1"/>
    <col min="7" max="8" width="10.7265625" style="287" customWidth="1"/>
    <col min="9" max="16384" width="8.81640625" style="287"/>
  </cols>
  <sheetData>
    <row r="1" spans="1:12" ht="15.5">
      <c r="A1" s="965"/>
    </row>
    <row r="2" spans="1:12" ht="15.5">
      <c r="A2" s="965"/>
    </row>
    <row r="3" spans="1:12" ht="15.5">
      <c r="A3" s="781" t="s">
        <v>29</v>
      </c>
    </row>
    <row r="4" spans="1:12" ht="15.5">
      <c r="A4" s="781" t="s">
        <v>215</v>
      </c>
    </row>
    <row r="5" spans="1:12" ht="15.5">
      <c r="A5" s="781" t="s">
        <v>216</v>
      </c>
      <c r="I5"/>
      <c r="J5"/>
      <c r="K5"/>
      <c r="L5"/>
    </row>
    <row r="6" spans="1:12" ht="16" thickBot="1">
      <c r="B6" s="942"/>
      <c r="C6" s="942"/>
      <c r="D6" s="942"/>
      <c r="E6" s="942"/>
      <c r="F6" s="942"/>
      <c r="I6"/>
      <c r="J6"/>
      <c r="K6"/>
      <c r="L6"/>
    </row>
    <row r="7" spans="1:12" ht="15.65" customHeight="1">
      <c r="A7" s="1238" t="s">
        <v>31</v>
      </c>
      <c r="B7" s="1230" t="s">
        <v>32</v>
      </c>
      <c r="C7" s="1232" t="s">
        <v>217</v>
      </c>
      <c r="D7" s="1234" t="s">
        <v>33</v>
      </c>
      <c r="E7" s="1236" t="s">
        <v>165</v>
      </c>
      <c r="F7" s="942"/>
      <c r="G7" s="943" t="str">
        <f>reportminus1</f>
        <v>2021-22</v>
      </c>
      <c r="H7" s="944" t="str">
        <f>reportyear</f>
        <v>2022-23</v>
      </c>
      <c r="I7"/>
      <c r="J7"/>
      <c r="K7"/>
      <c r="L7"/>
    </row>
    <row r="8" spans="1:12" ht="23.15" customHeight="1" thickBot="1">
      <c r="A8" s="1239"/>
      <c r="B8" s="1231"/>
      <c r="C8" s="1233"/>
      <c r="D8" s="1235"/>
      <c r="E8" s="1237"/>
      <c r="F8" s="942"/>
      <c r="G8" s="945" t="s">
        <v>36</v>
      </c>
      <c r="H8" s="946" t="s">
        <v>36</v>
      </c>
      <c r="I8"/>
      <c r="J8"/>
      <c r="K8"/>
      <c r="L8"/>
    </row>
    <row r="9" spans="1:12" ht="16" thickBot="1">
      <c r="A9" s="287"/>
      <c r="F9" s="942"/>
      <c r="I9"/>
      <c r="J9"/>
      <c r="K9"/>
      <c r="L9"/>
    </row>
    <row r="10" spans="1:12" ht="12.65" customHeight="1">
      <c r="A10" s="1008" t="s">
        <v>218</v>
      </c>
      <c r="B10" s="947" t="s">
        <v>167</v>
      </c>
      <c r="C10" s="948" t="s">
        <v>219</v>
      </c>
      <c r="D10" s="799" t="s">
        <v>39</v>
      </c>
      <c r="E10" s="800" t="s">
        <v>54</v>
      </c>
      <c r="F10" s="942"/>
      <c r="G10" s="983">
        <f>+'M7'!H18</f>
        <v>1285.3130000000001</v>
      </c>
      <c r="H10" s="984">
        <f>+'M7'!K18</f>
        <v>1364.904</v>
      </c>
      <c r="I10"/>
      <c r="J10"/>
      <c r="K10"/>
      <c r="L10"/>
    </row>
    <row r="11" spans="1:12" ht="24.65" customHeight="1">
      <c r="A11" s="1009" t="s">
        <v>220</v>
      </c>
      <c r="B11" s="951" t="s">
        <v>169</v>
      </c>
      <c r="C11" s="950" t="s">
        <v>221</v>
      </c>
      <c r="D11" s="1158" t="s">
        <v>39</v>
      </c>
      <c r="E11" s="1159" t="s">
        <v>47</v>
      </c>
      <c r="F11" s="1160"/>
      <c r="G11" s="1161">
        <v>-412.42400000000004</v>
      </c>
      <c r="H11" s="1162">
        <f>'M3'!E19+'M3'!G19+'M3'!J19</f>
        <v>-432.99610394000001</v>
      </c>
      <c r="I11"/>
      <c r="J11"/>
      <c r="K11"/>
      <c r="L11"/>
    </row>
    <row r="12" spans="1:12" ht="12.65" customHeight="1">
      <c r="A12" s="1009" t="s">
        <v>222</v>
      </c>
      <c r="B12" s="949" t="s">
        <v>171</v>
      </c>
      <c r="C12" s="951" t="s">
        <v>223</v>
      </c>
      <c r="D12" s="784" t="s">
        <v>39</v>
      </c>
      <c r="E12" s="785" t="s">
        <v>47</v>
      </c>
      <c r="G12" s="791">
        <v>-132.97300000000001</v>
      </c>
      <c r="H12" s="954">
        <f>'M3'!O20</f>
        <v>-138.80527850000004</v>
      </c>
      <c r="I12"/>
      <c r="J12"/>
      <c r="K12"/>
      <c r="L12"/>
    </row>
    <row r="13" spans="1:12" ht="12.65" customHeight="1">
      <c r="A13" s="1009" t="s">
        <v>224</v>
      </c>
      <c r="B13" s="949" t="s">
        <v>173</v>
      </c>
      <c r="C13" s="951" t="s">
        <v>223</v>
      </c>
      <c r="D13" s="784" t="s">
        <v>39</v>
      </c>
      <c r="E13" s="785" t="s">
        <v>47</v>
      </c>
      <c r="G13" s="791">
        <v>-169.72400000000002</v>
      </c>
      <c r="H13" s="954">
        <f>'M3'!O21</f>
        <v>-230.47899999999998</v>
      </c>
      <c r="I13"/>
      <c r="J13"/>
      <c r="K13"/>
      <c r="L13"/>
    </row>
    <row r="14" spans="1:12" ht="12.65" customHeight="1">
      <c r="A14" s="1009" t="s">
        <v>225</v>
      </c>
      <c r="B14" s="949" t="s">
        <v>226</v>
      </c>
      <c r="C14" s="951" t="s">
        <v>223</v>
      </c>
      <c r="D14" s="784" t="s">
        <v>39</v>
      </c>
      <c r="E14" s="785" t="s">
        <v>47</v>
      </c>
      <c r="G14" s="791">
        <v>-299.59099999999995</v>
      </c>
      <c r="H14" s="954">
        <f>'M3'!O23+'M3'!O24+'M3'!O25</f>
        <v>-314.87679490000056</v>
      </c>
      <c r="I14"/>
      <c r="J14"/>
      <c r="K14"/>
      <c r="L14"/>
    </row>
    <row r="15" spans="1:12" ht="12.65" customHeight="1">
      <c r="A15" s="1009" t="s">
        <v>227</v>
      </c>
      <c r="B15" s="949" t="s">
        <v>177</v>
      </c>
      <c r="C15" s="951" t="s">
        <v>228</v>
      </c>
      <c r="D15" s="784" t="s">
        <v>39</v>
      </c>
      <c r="E15" s="785" t="s">
        <v>47</v>
      </c>
      <c r="G15" s="791">
        <v>1.5329999999999999</v>
      </c>
      <c r="H15" s="954">
        <f>'M3'!O26</f>
        <v>1.50370884</v>
      </c>
      <c r="I15"/>
      <c r="J15"/>
      <c r="K15"/>
      <c r="L15"/>
    </row>
    <row r="16" spans="1:12" ht="12.65" customHeight="1">
      <c r="A16" s="1009" t="s">
        <v>229</v>
      </c>
      <c r="B16" s="949" t="s">
        <v>179</v>
      </c>
      <c r="C16" s="953" t="s">
        <v>230</v>
      </c>
      <c r="D16" s="784" t="s">
        <v>39</v>
      </c>
      <c r="E16" s="785" t="s">
        <v>54</v>
      </c>
      <c r="F16" s="942"/>
      <c r="G16" s="952">
        <f>'M7'!H30</f>
        <v>0</v>
      </c>
      <c r="H16" s="954">
        <f>+'M7'!K30</f>
        <v>0</v>
      </c>
      <c r="I16"/>
      <c r="J16"/>
      <c r="K16"/>
      <c r="L16"/>
    </row>
    <row r="17" spans="1:12" ht="12.65" customHeight="1">
      <c r="A17" s="1009" t="s">
        <v>231</v>
      </c>
      <c r="B17" s="949" t="s">
        <v>181</v>
      </c>
      <c r="C17" s="951" t="s">
        <v>232</v>
      </c>
      <c r="D17" s="784" t="s">
        <v>39</v>
      </c>
      <c r="E17" s="785" t="s">
        <v>54</v>
      </c>
      <c r="F17" s="942"/>
      <c r="G17" s="952">
        <f>SUM(G10:G16)</f>
        <v>272.13400000000019</v>
      </c>
      <c r="H17" s="954">
        <f>SUM(H10:H16)</f>
        <v>249.2505314999994</v>
      </c>
      <c r="I17"/>
      <c r="J17"/>
      <c r="K17"/>
      <c r="L17"/>
    </row>
    <row r="18" spans="1:12" ht="12.65" customHeight="1">
      <c r="A18" s="1009" t="s">
        <v>233</v>
      </c>
      <c r="B18" s="949" t="s">
        <v>183</v>
      </c>
      <c r="C18" s="953" t="s">
        <v>234</v>
      </c>
      <c r="D18" s="784" t="s">
        <v>39</v>
      </c>
      <c r="E18" s="785" t="s">
        <v>47</v>
      </c>
      <c r="G18" s="791">
        <v>3.41</v>
      </c>
      <c r="H18" s="954">
        <f>'M3'!O27</f>
        <v>-2.3370618399999588</v>
      </c>
      <c r="I18"/>
      <c r="J18"/>
      <c r="K18"/>
      <c r="L18"/>
    </row>
    <row r="19" spans="1:12" ht="12.65" customHeight="1">
      <c r="A19" s="1009" t="s">
        <v>235</v>
      </c>
      <c r="B19" s="949" t="s">
        <v>187</v>
      </c>
      <c r="C19" s="953" t="s">
        <v>236</v>
      </c>
      <c r="D19" s="784" t="s">
        <v>39</v>
      </c>
      <c r="E19" s="785" t="s">
        <v>47</v>
      </c>
      <c r="G19" s="791">
        <v>-156.82899999999998</v>
      </c>
      <c r="H19" s="954">
        <f>'M3'!E31+'M3'!L31</f>
        <v>-148.44942693000002</v>
      </c>
      <c r="I19"/>
      <c r="J19"/>
      <c r="K19"/>
      <c r="L19"/>
    </row>
    <row r="20" spans="1:12" ht="12.65" customHeight="1">
      <c r="A20" s="1009" t="s">
        <v>237</v>
      </c>
      <c r="B20" s="949" t="s">
        <v>189</v>
      </c>
      <c r="C20" s="951" t="s">
        <v>238</v>
      </c>
      <c r="D20" s="784" t="s">
        <v>39</v>
      </c>
      <c r="E20" s="785" t="s">
        <v>54</v>
      </c>
      <c r="F20" s="942"/>
      <c r="G20" s="952">
        <f>SUM(G17:G19)</f>
        <v>118.71500000000023</v>
      </c>
      <c r="H20" s="954">
        <f>SUM(H17:H19)</f>
        <v>98.46404272999942</v>
      </c>
      <c r="I20"/>
      <c r="J20"/>
      <c r="K20"/>
      <c r="L20"/>
    </row>
    <row r="21" spans="1:12" ht="12.65" customHeight="1">
      <c r="A21" s="1009" t="s">
        <v>239</v>
      </c>
      <c r="B21" s="949" t="s">
        <v>191</v>
      </c>
      <c r="C21" s="953" t="s">
        <v>240</v>
      </c>
      <c r="D21" s="784" t="s">
        <v>39</v>
      </c>
      <c r="E21" s="785" t="s">
        <v>40</v>
      </c>
      <c r="G21" s="791">
        <v>-3.73</v>
      </c>
      <c r="H21" s="792">
        <v>4.5819999999999999</v>
      </c>
      <c r="I21"/>
      <c r="J21"/>
      <c r="K21"/>
      <c r="L21"/>
    </row>
    <row r="22" spans="1:12" ht="12.65" customHeight="1">
      <c r="A22" s="1009" t="s">
        <v>241</v>
      </c>
      <c r="B22" s="949" t="s">
        <v>193</v>
      </c>
      <c r="C22" s="951" t="s">
        <v>242</v>
      </c>
      <c r="D22" s="784" t="s">
        <v>39</v>
      </c>
      <c r="E22" s="785" t="s">
        <v>40</v>
      </c>
      <c r="G22" s="791">
        <v>-175.02199999999999</v>
      </c>
      <c r="H22" s="792">
        <v>-31.356000000000002</v>
      </c>
      <c r="I22"/>
      <c r="J22"/>
      <c r="K22"/>
      <c r="L22"/>
    </row>
    <row r="23" spans="1:12" ht="12.65" customHeight="1">
      <c r="A23" s="1009" t="s">
        <v>243</v>
      </c>
      <c r="B23" s="949" t="s">
        <v>195</v>
      </c>
      <c r="C23" s="953" t="s">
        <v>244</v>
      </c>
      <c r="D23" s="784" t="s">
        <v>39</v>
      </c>
      <c r="E23" s="785" t="s">
        <v>54</v>
      </c>
      <c r="F23" s="942"/>
      <c r="G23" s="952">
        <f>SUM(G20:G22)</f>
        <v>-60.036999999999765</v>
      </c>
      <c r="H23" s="954">
        <f>SUM(H20:H22)</f>
        <v>71.690042729999419</v>
      </c>
      <c r="I23"/>
      <c r="J23"/>
      <c r="K23"/>
      <c r="L23"/>
    </row>
    <row r="24" spans="1:12" ht="12.65" customHeight="1">
      <c r="A24" s="1009" t="s">
        <v>245</v>
      </c>
      <c r="B24" s="949" t="s">
        <v>197</v>
      </c>
      <c r="C24" s="951" t="s">
        <v>246</v>
      </c>
      <c r="D24" s="784" t="s">
        <v>39</v>
      </c>
      <c r="E24" s="785" t="s">
        <v>40</v>
      </c>
      <c r="F24" s="942"/>
      <c r="G24" s="791"/>
      <c r="H24" s="792"/>
      <c r="I24"/>
      <c r="J24"/>
      <c r="K24"/>
      <c r="L24"/>
    </row>
    <row r="25" spans="1:12" ht="12.65" customHeight="1">
      <c r="A25" s="1009" t="s">
        <v>247</v>
      </c>
      <c r="B25" s="949" t="s">
        <v>199</v>
      </c>
      <c r="C25" s="953" t="s">
        <v>248</v>
      </c>
      <c r="D25" s="784" t="s">
        <v>39</v>
      </c>
      <c r="E25" s="785" t="s">
        <v>54</v>
      </c>
      <c r="F25" s="942"/>
      <c r="G25" s="952">
        <f>+G23+G24</f>
        <v>-60.036999999999765</v>
      </c>
      <c r="H25" s="954">
        <f>+H23+H24</f>
        <v>71.690042729999419</v>
      </c>
      <c r="I25"/>
      <c r="J25"/>
      <c r="K25"/>
      <c r="L25"/>
    </row>
    <row r="26" spans="1:12" ht="12.65" customHeight="1">
      <c r="A26" s="1009" t="s">
        <v>249</v>
      </c>
      <c r="B26" s="949" t="s">
        <v>201</v>
      </c>
      <c r="C26" s="951" t="s">
        <v>250</v>
      </c>
      <c r="D26" s="784" t="s">
        <v>39</v>
      </c>
      <c r="E26" s="785" t="s">
        <v>40</v>
      </c>
      <c r="F26" s="942"/>
      <c r="G26" s="791"/>
      <c r="H26" s="792"/>
      <c r="I26"/>
      <c r="J26"/>
      <c r="K26"/>
      <c r="L26"/>
    </row>
    <row r="27" spans="1:12" ht="12.65" customHeight="1" thickBot="1">
      <c r="A27" s="1010" t="s">
        <v>251</v>
      </c>
      <c r="B27" s="955" t="s">
        <v>203</v>
      </c>
      <c r="C27" s="956" t="s">
        <v>252</v>
      </c>
      <c r="D27" s="795" t="s">
        <v>39</v>
      </c>
      <c r="E27" s="796" t="s">
        <v>54</v>
      </c>
      <c r="F27" s="942"/>
      <c r="G27" s="957">
        <f>+G25+G26</f>
        <v>-60.036999999999765</v>
      </c>
      <c r="H27" s="958">
        <f>+H25+H26</f>
        <v>71.690042729999419</v>
      </c>
      <c r="I27"/>
      <c r="J27"/>
      <c r="K27"/>
      <c r="L27"/>
    </row>
    <row r="28" spans="1:12" ht="15.5">
      <c r="A28" s="959"/>
      <c r="B28" s="960"/>
      <c r="C28" s="960"/>
      <c r="D28" s="960"/>
      <c r="E28" s="960"/>
      <c r="F28" s="942"/>
      <c r="I28"/>
      <c r="J28"/>
      <c r="K28"/>
      <c r="L28"/>
    </row>
    <row r="29" spans="1:12" ht="15.5">
      <c r="A29" s="781" t="s">
        <v>204</v>
      </c>
      <c r="F29" s="942"/>
      <c r="I29"/>
      <c r="J29"/>
      <c r="K29"/>
      <c r="L29"/>
    </row>
    <row r="30" spans="1:12" ht="15.5">
      <c r="A30" s="781" t="s">
        <v>205</v>
      </c>
      <c r="F30" s="942"/>
      <c r="I30"/>
      <c r="J30"/>
      <c r="K30"/>
      <c r="L30"/>
    </row>
    <row r="31" spans="1:12" ht="16" thickBot="1">
      <c r="A31" s="781"/>
      <c r="F31" s="942"/>
      <c r="I31"/>
      <c r="J31"/>
      <c r="K31"/>
      <c r="L31"/>
    </row>
    <row r="32" spans="1:12" ht="15.5">
      <c r="A32" s="1228" t="s">
        <v>31</v>
      </c>
      <c r="B32" s="1230" t="s">
        <v>32</v>
      </c>
      <c r="C32" s="1232" t="s">
        <v>217</v>
      </c>
      <c r="D32" s="1234" t="s">
        <v>33</v>
      </c>
      <c r="E32" s="1236" t="s">
        <v>165</v>
      </c>
      <c r="F32" s="942"/>
      <c r="G32" s="943" t="str">
        <f>reportminus1</f>
        <v>2021-22</v>
      </c>
      <c r="H32" s="944" t="str">
        <f>reportyear</f>
        <v>2022-23</v>
      </c>
      <c r="I32"/>
      <c r="J32"/>
      <c r="K32"/>
      <c r="L32"/>
    </row>
    <row r="33" spans="1:12" ht="22.5" customHeight="1" thickBot="1">
      <c r="A33" s="1229"/>
      <c r="B33" s="1231"/>
      <c r="C33" s="1233"/>
      <c r="D33" s="1235"/>
      <c r="E33" s="1237"/>
      <c r="F33" s="942"/>
      <c r="G33" s="945" t="s">
        <v>36</v>
      </c>
      <c r="H33" s="946" t="s">
        <v>36</v>
      </c>
      <c r="I33"/>
      <c r="J33"/>
      <c r="K33"/>
      <c r="L33"/>
    </row>
    <row r="34" spans="1:12" ht="16" thickBot="1">
      <c r="A34" s="961"/>
      <c r="B34" s="1011"/>
      <c r="C34" s="962"/>
      <c r="D34" s="962"/>
      <c r="E34" s="963"/>
      <c r="F34" s="942"/>
      <c r="G34" s="964"/>
      <c r="H34" s="964"/>
      <c r="I34"/>
      <c r="J34"/>
      <c r="K34"/>
      <c r="L34"/>
    </row>
    <row r="35" spans="1:12" ht="15.5">
      <c r="A35" s="1012" t="s">
        <v>254</v>
      </c>
      <c r="B35" s="1013" t="s">
        <v>199</v>
      </c>
      <c r="C35" s="1013" t="s">
        <v>255</v>
      </c>
      <c r="D35" s="1014" t="s">
        <v>39</v>
      </c>
      <c r="E35" s="1015" t="s">
        <v>54</v>
      </c>
      <c r="F35" s="942"/>
      <c r="G35" s="1016">
        <f>+'M4 Stat'!G27</f>
        <v>-60.036999999999765</v>
      </c>
      <c r="H35" s="1017">
        <f>+'M4 Stat'!H27</f>
        <v>71.690042729999419</v>
      </c>
      <c r="I35"/>
      <c r="J35"/>
      <c r="K35"/>
      <c r="L35"/>
    </row>
    <row r="36" spans="1:12" ht="15.5">
      <c r="A36" s="1018" t="s">
        <v>256</v>
      </c>
      <c r="B36" s="1019" t="s">
        <v>208</v>
      </c>
      <c r="C36" s="1020" t="s">
        <v>257</v>
      </c>
      <c r="D36" s="1021" t="s">
        <v>39</v>
      </c>
      <c r="E36" s="1022" t="s">
        <v>40</v>
      </c>
      <c r="F36" s="942"/>
      <c r="G36" s="1023">
        <v>158.41200000000001</v>
      </c>
      <c r="H36" s="1024">
        <v>75.204999999999998</v>
      </c>
      <c r="I36"/>
      <c r="J36"/>
      <c r="K36"/>
      <c r="L36"/>
    </row>
    <row r="37" spans="1:12">
      <c r="A37" s="1018" t="s">
        <v>258</v>
      </c>
      <c r="B37" s="1019" t="s">
        <v>210</v>
      </c>
      <c r="C37" s="1020" t="s">
        <v>259</v>
      </c>
      <c r="D37" s="1021" t="s">
        <v>39</v>
      </c>
      <c r="E37" s="785" t="s">
        <v>47</v>
      </c>
      <c r="G37" s="1023">
        <v>-20.259999999999994</v>
      </c>
      <c r="H37" s="954">
        <f>'M3'!K36</f>
        <v>-30.68</v>
      </c>
      <c r="I37"/>
      <c r="J37"/>
      <c r="K37"/>
      <c r="L37"/>
    </row>
    <row r="38" spans="1:12" ht="15.5">
      <c r="A38" s="1018" t="s">
        <v>260</v>
      </c>
      <c r="B38" s="1019" t="s">
        <v>212</v>
      </c>
      <c r="C38" s="1020" t="s">
        <v>261</v>
      </c>
      <c r="D38" s="1021" t="s">
        <v>39</v>
      </c>
      <c r="E38" s="1022" t="s">
        <v>40</v>
      </c>
      <c r="F38" s="942"/>
      <c r="G38" s="1023"/>
      <c r="H38" s="1024"/>
      <c r="I38"/>
      <c r="J38"/>
      <c r="K38"/>
      <c r="L38"/>
    </row>
    <row r="39" spans="1:12" ht="16" thickBot="1">
      <c r="A39" s="1025" t="s">
        <v>262</v>
      </c>
      <c r="B39" s="1026" t="s">
        <v>214</v>
      </c>
      <c r="C39" s="1027" t="s">
        <v>263</v>
      </c>
      <c r="D39" s="1028" t="s">
        <v>39</v>
      </c>
      <c r="E39" s="1029" t="s">
        <v>54</v>
      </c>
      <c r="F39" s="942"/>
      <c r="G39" s="1030">
        <f>SUM(G35:G38)</f>
        <v>78.115000000000251</v>
      </c>
      <c r="H39" s="1031">
        <f>SUM(H35:H38)</f>
        <v>116.21504272999942</v>
      </c>
      <c r="I39"/>
      <c r="J39"/>
      <c r="K39"/>
      <c r="L39"/>
    </row>
    <row r="40" spans="1:12" ht="16" thickBot="1">
      <c r="A40" s="287"/>
      <c r="F40" s="942"/>
      <c r="I40"/>
      <c r="J40"/>
      <c r="K40"/>
      <c r="L40"/>
    </row>
    <row r="41" spans="1:12">
      <c r="A41" s="386"/>
      <c r="B41" s="387"/>
      <c r="C41" s="387"/>
      <c r="D41" s="387"/>
      <c r="E41" s="387"/>
      <c r="F41" s="388"/>
      <c r="I41"/>
      <c r="J41"/>
      <c r="K41"/>
      <c r="L41"/>
    </row>
    <row r="42" spans="1:12">
      <c r="A42" s="389" t="s">
        <v>91</v>
      </c>
      <c r="B42" s="390"/>
      <c r="C42" s="391"/>
      <c r="D42" s="79"/>
      <c r="E42" s="79"/>
      <c r="F42" s="392"/>
      <c r="I42"/>
      <c r="J42"/>
      <c r="K42"/>
      <c r="L42"/>
    </row>
    <row r="43" spans="1:12">
      <c r="A43" s="393"/>
      <c r="B43" s="390"/>
      <c r="C43" s="390"/>
      <c r="D43" s="79"/>
      <c r="E43" s="79"/>
      <c r="F43" s="392"/>
      <c r="I43"/>
      <c r="J43"/>
      <c r="K43"/>
      <c r="L43"/>
    </row>
    <row r="44" spans="1:12">
      <c r="A44" s="389" t="s">
        <v>92</v>
      </c>
      <c r="B44" s="390"/>
      <c r="C44" s="391"/>
      <c r="D44" s="79"/>
      <c r="E44" s="79"/>
      <c r="F44" s="392"/>
      <c r="I44"/>
      <c r="J44"/>
      <c r="K44"/>
      <c r="L44"/>
    </row>
    <row r="45" spans="1:12">
      <c r="A45" s="393"/>
      <c r="B45" s="390"/>
      <c r="C45" s="390"/>
      <c r="D45" s="79"/>
      <c r="E45" s="79"/>
      <c r="F45" s="392"/>
    </row>
    <row r="46" spans="1:12">
      <c r="A46" s="389" t="s">
        <v>93</v>
      </c>
      <c r="B46" s="390"/>
      <c r="C46" s="391" t="s">
        <v>94</v>
      </c>
      <c r="D46" s="79"/>
      <c r="E46" s="79"/>
      <c r="F46" s="392"/>
    </row>
    <row r="47" spans="1:12" ht="13" thickBot="1">
      <c r="A47" s="394"/>
      <c r="B47" s="395"/>
      <c r="C47" s="395"/>
      <c r="D47" s="395"/>
      <c r="E47" s="395"/>
      <c r="F47" s="396"/>
    </row>
    <row r="48" spans="1:12" ht="15.5">
      <c r="F48" s="942"/>
    </row>
    <row r="49" spans="6:6" ht="15.5">
      <c r="F49" s="942"/>
    </row>
  </sheetData>
  <mergeCells count="10">
    <mergeCell ref="A7:A8"/>
    <mergeCell ref="B7:B8"/>
    <mergeCell ref="C7:C8"/>
    <mergeCell ref="D7:D8"/>
    <mergeCell ref="E7:E8"/>
    <mergeCell ref="A32:A33"/>
    <mergeCell ref="B32:B33"/>
    <mergeCell ref="C32:C33"/>
    <mergeCell ref="D32:D33"/>
    <mergeCell ref="E32:E33"/>
  </mergeCells>
  <pageMargins left="0.57999999999999996" right="0.6" top="0.98425196850393704" bottom="0.98425196850393704" header="0.51181102362204722" footer="0.51181102362204722"/>
  <pageSetup paperSize="8" orientation="landscape" r:id="rId1"/>
  <headerFooter alignWithMargins="0">
    <oddFooter>&amp;RRegulatory Accounts - M tables 2010-11 v1.2&amp;L&amp;1#&amp;"Arial"&amp;11&amp;K000000SW Internal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59"/>
  <sheetViews>
    <sheetView zoomScaleNormal="100" workbookViewId="0">
      <selection sqref="A1:XFD1048576"/>
    </sheetView>
  </sheetViews>
  <sheetFormatPr defaultColWidth="8.81640625" defaultRowHeight="12.5"/>
  <cols>
    <col min="1" max="1" width="8.54296875" style="65" customWidth="1"/>
    <col min="2" max="2" width="52.453125" style="9" bestFit="1" customWidth="1"/>
    <col min="3" max="4" width="8.54296875" style="9" customWidth="1"/>
    <col min="5" max="5" width="6.453125" style="9" customWidth="1"/>
    <col min="6" max="6" width="10.81640625" style="9" customWidth="1"/>
    <col min="7" max="7" width="10.7265625" style="9" customWidth="1"/>
    <col min="8" max="8" width="8.81640625" style="9"/>
    <col min="9" max="9" width="8.81640625" style="9" customWidth="1"/>
    <col min="10" max="16384" width="8.81640625" style="9"/>
  </cols>
  <sheetData>
    <row r="1" spans="1:9" ht="15.5">
      <c r="A1" s="397"/>
    </row>
    <row r="2" spans="1:9" ht="15.5">
      <c r="B2" s="68"/>
      <c r="C2" s="68"/>
      <c r="D2" s="68"/>
      <c r="E2" s="68"/>
    </row>
    <row r="3" spans="1:9" ht="15.5">
      <c r="A3" s="64" t="s">
        <v>29</v>
      </c>
      <c r="B3" s="68"/>
      <c r="C3" s="68"/>
      <c r="D3" s="68"/>
      <c r="E3" s="68"/>
    </row>
    <row r="4" spans="1:9" ht="15.5">
      <c r="A4" s="64" t="s">
        <v>264</v>
      </c>
    </row>
    <row r="5" spans="1:9" ht="15.5">
      <c r="A5" s="64" t="s">
        <v>265</v>
      </c>
    </row>
    <row r="6" spans="1:9" ht="16" thickBot="1">
      <c r="A6" s="64"/>
    </row>
    <row r="7" spans="1:9" ht="13">
      <c r="A7" s="1001" t="s">
        <v>31</v>
      </c>
      <c r="B7" s="1000" t="s">
        <v>32</v>
      </c>
      <c r="C7" s="999" t="s">
        <v>33</v>
      </c>
      <c r="D7" s="719" t="s">
        <v>34</v>
      </c>
      <c r="F7" s="724" t="str">
        <f>reportminus1</f>
        <v>2021-22</v>
      </c>
      <c r="G7" s="693" t="str">
        <f>reportyear</f>
        <v>2022-23</v>
      </c>
    </row>
    <row r="8" spans="1:9" ht="27" customHeight="1" thickBot="1">
      <c r="A8" s="400"/>
      <c r="B8" s="694"/>
      <c r="C8" s="366"/>
      <c r="D8" s="367" t="s">
        <v>35</v>
      </c>
      <c r="F8" s="715" t="s">
        <v>36</v>
      </c>
      <c r="G8" s="695" t="s">
        <v>36</v>
      </c>
    </row>
    <row r="9" spans="1:9" ht="13.5" thickBot="1">
      <c r="A9" s="182"/>
      <c r="B9" s="183"/>
      <c r="C9" s="184"/>
      <c r="D9" s="185"/>
    </row>
    <row r="10" spans="1:9" ht="12.75" customHeight="1" thickBot="1">
      <c r="A10" s="407"/>
      <c r="B10" s="408" t="s">
        <v>266</v>
      </c>
      <c r="C10" s="408"/>
      <c r="D10" s="409"/>
    </row>
    <row r="11" spans="1:9" ht="13" thickBot="1">
      <c r="A11" s="381" t="s">
        <v>267</v>
      </c>
      <c r="B11" s="403" t="s">
        <v>268</v>
      </c>
      <c r="C11" s="382" t="s">
        <v>39</v>
      </c>
      <c r="D11" s="404" t="s">
        <v>40</v>
      </c>
      <c r="F11" s="686">
        <v>73410.303999999975</v>
      </c>
      <c r="G11" s="688">
        <v>83272.125</v>
      </c>
    </row>
    <row r="12" spans="1:9" ht="13" thickBot="1">
      <c r="A12" s="9"/>
    </row>
    <row r="13" spans="1:9" ht="13.5" thickBot="1">
      <c r="A13" s="411"/>
      <c r="B13" s="720" t="s">
        <v>269</v>
      </c>
      <c r="C13" s="408"/>
      <c r="D13" s="409"/>
    </row>
    <row r="14" spans="1:9">
      <c r="A14" s="402" t="s">
        <v>270</v>
      </c>
      <c r="B14" s="71" t="s">
        <v>271</v>
      </c>
      <c r="C14" s="60" t="s">
        <v>39</v>
      </c>
      <c r="D14" s="410" t="s">
        <v>54</v>
      </c>
      <c r="F14" s="423">
        <f>+'M11'!F27</f>
        <v>-228.80999999999997</v>
      </c>
      <c r="G14" s="417">
        <f>+'M11'!G27</f>
        <v>-260.60399999999998</v>
      </c>
    </row>
    <row r="15" spans="1:9">
      <c r="A15" s="402" t="s">
        <v>272</v>
      </c>
      <c r="B15" s="70" t="s">
        <v>273</v>
      </c>
      <c r="C15" s="60" t="s">
        <v>39</v>
      </c>
      <c r="D15" s="410" t="s">
        <v>40</v>
      </c>
      <c r="F15" s="418">
        <v>21.096</v>
      </c>
      <c r="G15" s="426">
        <v>155.459</v>
      </c>
      <c r="I15" s="58"/>
    </row>
    <row r="16" spans="1:9">
      <c r="A16" s="402" t="s">
        <v>274</v>
      </c>
      <c r="B16" s="70" t="s">
        <v>275</v>
      </c>
      <c r="C16" s="60" t="s">
        <v>39</v>
      </c>
      <c r="D16" s="410" t="s">
        <v>40</v>
      </c>
      <c r="F16" s="418">
        <v>494.8</v>
      </c>
      <c r="G16" s="426">
        <v>234.8</v>
      </c>
    </row>
    <row r="17" spans="1:7">
      <c r="A17" s="402" t="s">
        <v>276</v>
      </c>
      <c r="B17" s="70" t="s">
        <v>277</v>
      </c>
      <c r="C17" s="60" t="s">
        <v>39</v>
      </c>
      <c r="D17" s="410" t="s">
        <v>40</v>
      </c>
      <c r="F17" s="418">
        <v>0</v>
      </c>
      <c r="G17" s="426">
        <v>0</v>
      </c>
    </row>
    <row r="18" spans="1:7" ht="12.75" customHeight="1" thickBot="1">
      <c r="A18" s="721" t="s">
        <v>278</v>
      </c>
      <c r="B18" s="722" t="s">
        <v>279</v>
      </c>
      <c r="C18" s="382" t="s">
        <v>39</v>
      </c>
      <c r="D18" s="404" t="s">
        <v>54</v>
      </c>
      <c r="F18" s="420">
        <f>SUM(F11:F17)</f>
        <v>73697.389999999985</v>
      </c>
      <c r="G18" s="422">
        <f>SUM(G11:G17)</f>
        <v>83401.78</v>
      </c>
    </row>
    <row r="19" spans="1:7" ht="12.75" customHeight="1" thickBot="1">
      <c r="A19" s="9"/>
    </row>
    <row r="20" spans="1:7" ht="12.75" customHeight="1" thickBot="1">
      <c r="A20" s="723"/>
      <c r="B20" s="720" t="s">
        <v>280</v>
      </c>
      <c r="C20" s="408"/>
      <c r="D20" s="409"/>
    </row>
    <row r="21" spans="1:7" ht="12.75" customHeight="1">
      <c r="A21" s="402" t="s">
        <v>281</v>
      </c>
      <c r="B21" s="72" t="s">
        <v>282</v>
      </c>
      <c r="C21" s="60" t="s">
        <v>39</v>
      </c>
      <c r="D21" s="410" t="s">
        <v>40</v>
      </c>
      <c r="F21" s="415">
        <v>0</v>
      </c>
      <c r="G21" s="427">
        <v>0</v>
      </c>
    </row>
    <row r="22" spans="1:7" ht="12.75" customHeight="1">
      <c r="A22" s="402" t="s">
        <v>283</v>
      </c>
      <c r="B22" s="70" t="s">
        <v>284</v>
      </c>
      <c r="C22" s="60" t="s">
        <v>39</v>
      </c>
      <c r="D22" s="410" t="s">
        <v>40</v>
      </c>
      <c r="F22" s="418">
        <v>0</v>
      </c>
      <c r="G22" s="426">
        <v>0</v>
      </c>
    </row>
    <row r="23" spans="1:7" ht="12.75" customHeight="1">
      <c r="A23" s="402" t="s">
        <v>285</v>
      </c>
      <c r="B23" s="70" t="s">
        <v>286</v>
      </c>
      <c r="C23" s="60" t="s">
        <v>39</v>
      </c>
      <c r="D23" s="410" t="s">
        <v>40</v>
      </c>
      <c r="F23" s="418">
        <v>37.637999999999998</v>
      </c>
      <c r="G23" s="426">
        <v>37.638000000000005</v>
      </c>
    </row>
    <row r="24" spans="1:7" ht="12.75" customHeight="1">
      <c r="A24" s="402" t="s">
        <v>287</v>
      </c>
      <c r="B24" s="70" t="s">
        <v>288</v>
      </c>
      <c r="C24" s="60" t="s">
        <v>39</v>
      </c>
      <c r="D24" s="410" t="s">
        <v>40</v>
      </c>
      <c r="F24" s="418">
        <v>11.683999999999999</v>
      </c>
      <c r="G24" s="426">
        <v>16.478000000000002</v>
      </c>
    </row>
    <row r="25" spans="1:7" ht="12.75" customHeight="1">
      <c r="A25" s="402" t="s">
        <v>289</v>
      </c>
      <c r="B25" s="70" t="s">
        <v>290</v>
      </c>
      <c r="C25" s="60" t="s">
        <v>39</v>
      </c>
      <c r="D25" s="410" t="s">
        <v>40</v>
      </c>
      <c r="F25" s="418">
        <v>0</v>
      </c>
      <c r="G25" s="426">
        <v>0</v>
      </c>
    </row>
    <row r="26" spans="1:7" ht="12.75" customHeight="1" thickBot="1">
      <c r="A26" s="721" t="s">
        <v>291</v>
      </c>
      <c r="B26" s="722" t="s">
        <v>292</v>
      </c>
      <c r="C26" s="382" t="s">
        <v>39</v>
      </c>
      <c r="D26" s="404" t="s">
        <v>54</v>
      </c>
      <c r="F26" s="420">
        <f>SUM(F21:F25)</f>
        <v>49.321999999999996</v>
      </c>
      <c r="G26" s="422">
        <f>SUM(G21:G25)</f>
        <v>54.116000000000007</v>
      </c>
    </row>
    <row r="27" spans="1:7" ht="12.75" customHeight="1" thickBot="1">
      <c r="A27" s="73"/>
      <c r="B27" s="73"/>
      <c r="C27" s="73"/>
      <c r="D27" s="73"/>
      <c r="F27" s="73"/>
      <c r="G27" s="73"/>
    </row>
    <row r="28" spans="1:7" ht="12.75" customHeight="1" thickBot="1">
      <c r="A28" s="723"/>
      <c r="B28" s="720" t="s">
        <v>293</v>
      </c>
      <c r="C28" s="408"/>
      <c r="D28" s="409"/>
    </row>
    <row r="29" spans="1:7" ht="12.75" customHeight="1">
      <c r="A29" s="402" t="s">
        <v>294</v>
      </c>
      <c r="B29" s="70" t="s">
        <v>282</v>
      </c>
      <c r="C29" s="60" t="s">
        <v>39</v>
      </c>
      <c r="D29" s="410" t="s">
        <v>40</v>
      </c>
      <c r="F29" s="415"/>
      <c r="G29" s="427"/>
    </row>
    <row r="30" spans="1:7" ht="12.75" customHeight="1">
      <c r="A30" s="402" t="s">
        <v>295</v>
      </c>
      <c r="B30" s="70" t="s">
        <v>296</v>
      </c>
      <c r="C30" s="60" t="s">
        <v>39</v>
      </c>
      <c r="D30" s="410" t="s">
        <v>54</v>
      </c>
      <c r="F30" s="424">
        <f>'M11'!F28</f>
        <v>-65.900000000000006</v>
      </c>
      <c r="G30" s="419">
        <f>'M11'!G28</f>
        <v>-74.399999999999991</v>
      </c>
    </row>
    <row r="31" spans="1:7" ht="12.75" customHeight="1" thickBot="1">
      <c r="A31" s="721" t="s">
        <v>297</v>
      </c>
      <c r="B31" s="722" t="s">
        <v>298</v>
      </c>
      <c r="C31" s="382" t="s">
        <v>39</v>
      </c>
      <c r="D31" s="404" t="s">
        <v>54</v>
      </c>
      <c r="F31" s="420">
        <f>SUM(F29:F30)</f>
        <v>-65.900000000000006</v>
      </c>
      <c r="G31" s="422">
        <f>SUM(G29:G30)</f>
        <v>-74.399999999999991</v>
      </c>
    </row>
    <row r="32" spans="1:7" ht="12.75" customHeight="1" thickBot="1">
      <c r="A32" s="9"/>
    </row>
    <row r="33" spans="1:16" ht="12.75" customHeight="1" thickBot="1">
      <c r="A33" s="435"/>
      <c r="B33" s="720" t="s">
        <v>299</v>
      </c>
      <c r="C33" s="408"/>
      <c r="D33" s="409"/>
    </row>
    <row r="34" spans="1:16" ht="12.75" customHeight="1">
      <c r="A34" s="401" t="s">
        <v>300</v>
      </c>
      <c r="B34" s="71" t="s">
        <v>301</v>
      </c>
      <c r="C34" s="60" t="s">
        <v>39</v>
      </c>
      <c r="D34" s="410" t="s">
        <v>40</v>
      </c>
      <c r="F34" s="415">
        <v>-649.822</v>
      </c>
      <c r="G34" s="427">
        <v>-681.178</v>
      </c>
      <c r="P34" s="58"/>
    </row>
    <row r="35" spans="1:16" ht="12.75" customHeight="1">
      <c r="A35" s="401" t="s">
        <v>302</v>
      </c>
      <c r="B35" s="70" t="s">
        <v>303</v>
      </c>
      <c r="C35" s="60" t="s">
        <v>39</v>
      </c>
      <c r="D35" s="410" t="s">
        <v>40</v>
      </c>
      <c r="F35" s="418">
        <v>0</v>
      </c>
      <c r="G35" s="426">
        <v>0</v>
      </c>
    </row>
    <row r="36" spans="1:16" ht="12.75" customHeight="1">
      <c r="A36" s="401" t="s">
        <v>304</v>
      </c>
      <c r="B36" s="70" t="s">
        <v>305</v>
      </c>
      <c r="C36" s="60" t="s">
        <v>39</v>
      </c>
      <c r="D36" s="410" t="s">
        <v>40</v>
      </c>
      <c r="F36" s="418">
        <v>-36.055</v>
      </c>
      <c r="G36" s="426">
        <v>-32.89</v>
      </c>
    </row>
    <row r="37" spans="1:16" ht="12.75" customHeight="1">
      <c r="A37" s="401" t="s">
        <v>306</v>
      </c>
      <c r="B37" s="70" t="s">
        <v>307</v>
      </c>
      <c r="C37" s="60" t="s">
        <v>39</v>
      </c>
      <c r="D37" s="410" t="s">
        <v>54</v>
      </c>
      <c r="F37" s="725">
        <f>SUM(F34:F36)</f>
        <v>-685.87699999999995</v>
      </c>
      <c r="G37" s="726">
        <f>SUM(G34:G36)</f>
        <v>-714.06799999999998</v>
      </c>
    </row>
    <row r="38" spans="1:16" ht="12.75" customHeight="1" thickBot="1">
      <c r="A38" s="381" t="s">
        <v>308</v>
      </c>
      <c r="B38" s="403" t="s">
        <v>309</v>
      </c>
      <c r="C38" s="382" t="s">
        <v>39</v>
      </c>
      <c r="D38" s="404" t="s">
        <v>54</v>
      </c>
      <c r="F38" s="420">
        <f>+F18+F26+F31+F37</f>
        <v>72994.934999999998</v>
      </c>
      <c r="G38" s="422">
        <f>+G18+G26+G31+G37</f>
        <v>82667.428</v>
      </c>
    </row>
    <row r="39" spans="1:16" ht="13.5" thickBot="1">
      <c r="A39" s="8"/>
      <c r="B39" s="2"/>
      <c r="C39" s="2"/>
      <c r="D39" s="2"/>
      <c r="F39" s="2"/>
      <c r="G39" s="2"/>
    </row>
    <row r="40" spans="1:16" ht="13.5" thickBot="1">
      <c r="A40" s="407"/>
      <c r="B40" s="408" t="s">
        <v>310</v>
      </c>
      <c r="C40" s="408"/>
      <c r="D40" s="409"/>
      <c r="F40" s="69"/>
      <c r="G40" s="69"/>
    </row>
    <row r="41" spans="1:16">
      <c r="A41" s="401" t="s">
        <v>311</v>
      </c>
      <c r="B41" s="70" t="s">
        <v>312</v>
      </c>
      <c r="C41" s="60" t="s">
        <v>39</v>
      </c>
      <c r="D41" s="410" t="s">
        <v>40</v>
      </c>
      <c r="F41" s="415">
        <v>4383.5870000000004</v>
      </c>
      <c r="G41" s="427">
        <v>4508.7359999999999</v>
      </c>
    </row>
    <row r="42" spans="1:16">
      <c r="A42" s="401" t="s">
        <v>313</v>
      </c>
      <c r="B42" s="70" t="s">
        <v>314</v>
      </c>
      <c r="C42" s="60" t="s">
        <v>39</v>
      </c>
      <c r="D42" s="410" t="s">
        <v>40</v>
      </c>
      <c r="F42" s="418">
        <v>1674.7629999999999</v>
      </c>
      <c r="G42" s="426">
        <v>1753.4649999999999</v>
      </c>
      <c r="P42" s="58"/>
    </row>
    <row r="43" spans="1:16">
      <c r="A43" s="401" t="s">
        <v>315</v>
      </c>
      <c r="B43" s="70" t="s">
        <v>316</v>
      </c>
      <c r="C43" s="60" t="s">
        <v>39</v>
      </c>
      <c r="D43" s="410" t="s">
        <v>40</v>
      </c>
      <c r="F43" s="418">
        <v>66803.154999999999</v>
      </c>
      <c r="G43" s="426">
        <v>76271.797000000006</v>
      </c>
      <c r="I43" s="58"/>
      <c r="P43" s="58"/>
    </row>
    <row r="44" spans="1:16">
      <c r="A44" s="401" t="s">
        <v>317</v>
      </c>
      <c r="B44" s="70" t="s">
        <v>318</v>
      </c>
      <c r="C44" s="60" t="s">
        <v>39</v>
      </c>
      <c r="D44" s="410" t="s">
        <v>40</v>
      </c>
      <c r="F44" s="1095">
        <v>133.43</v>
      </c>
      <c r="G44" s="1096">
        <v>133.43</v>
      </c>
    </row>
    <row r="45" spans="1:16" ht="12.75" customHeight="1" thickBot="1">
      <c r="A45" s="381" t="s">
        <v>319</v>
      </c>
      <c r="B45" s="403" t="s">
        <v>320</v>
      </c>
      <c r="C45" s="382" t="s">
        <v>39</v>
      </c>
      <c r="D45" s="404" t="s">
        <v>54</v>
      </c>
      <c r="F45" s="420">
        <f>SUM(F41:F44)</f>
        <v>72994.934999999998</v>
      </c>
      <c r="G45" s="422">
        <f>SUM(G41:G44)</f>
        <v>82667.428</v>
      </c>
    </row>
    <row r="46" spans="1:16" ht="13.5" thickBot="1">
      <c r="A46" s="8"/>
      <c r="B46" s="3"/>
      <c r="C46" s="3"/>
      <c r="D46" s="3"/>
    </row>
    <row r="47" spans="1:16" ht="13">
      <c r="A47" s="386"/>
      <c r="B47" s="387"/>
      <c r="C47" s="387"/>
      <c r="D47" s="387"/>
      <c r="E47" s="387"/>
      <c r="F47" s="388"/>
      <c r="G47" s="105"/>
    </row>
    <row r="48" spans="1:16" ht="13">
      <c r="A48" s="389" t="s">
        <v>91</v>
      </c>
      <c r="B48" s="390"/>
      <c r="C48" s="391"/>
      <c r="D48" s="79"/>
      <c r="E48" s="79"/>
      <c r="F48" s="392"/>
      <c r="G48" s="105"/>
    </row>
    <row r="49" spans="1:7" ht="13">
      <c r="A49" s="393"/>
      <c r="B49" s="390"/>
      <c r="C49" s="390"/>
      <c r="D49" s="79"/>
      <c r="E49" s="79"/>
      <c r="F49" s="392"/>
      <c r="G49" s="105"/>
    </row>
    <row r="50" spans="1:7" ht="13">
      <c r="A50" s="389" t="s">
        <v>92</v>
      </c>
      <c r="B50" s="390"/>
      <c r="C50" s="391"/>
      <c r="D50" s="79"/>
      <c r="E50" s="79"/>
      <c r="F50" s="392"/>
      <c r="G50" s="105"/>
    </row>
    <row r="51" spans="1:7" ht="13">
      <c r="A51" s="393"/>
      <c r="B51" s="390"/>
      <c r="C51" s="390"/>
      <c r="D51" s="79"/>
      <c r="E51" s="79"/>
      <c r="F51" s="392"/>
      <c r="G51" s="105"/>
    </row>
    <row r="52" spans="1:7" ht="13">
      <c r="A52" s="389" t="s">
        <v>93</v>
      </c>
      <c r="B52" s="390"/>
      <c r="C52" s="391" t="s">
        <v>94</v>
      </c>
      <c r="D52" s="79"/>
      <c r="E52" s="79"/>
      <c r="F52" s="392"/>
      <c r="G52" s="105"/>
    </row>
    <row r="53" spans="1:7" ht="13.5" thickBot="1">
      <c r="A53" s="394"/>
      <c r="B53" s="395"/>
      <c r="C53" s="395"/>
      <c r="D53" s="395"/>
      <c r="E53" s="395"/>
      <c r="F53" s="396"/>
      <c r="G53" s="105"/>
    </row>
    <row r="54" spans="1:7" ht="13">
      <c r="F54" s="105"/>
      <c r="G54" s="105"/>
    </row>
    <row r="55" spans="1:7" ht="13">
      <c r="A55" s="8"/>
      <c r="F55" s="105"/>
      <c r="G55" s="105"/>
    </row>
    <row r="56" spans="1:7" ht="13">
      <c r="F56" s="105"/>
      <c r="G56" s="105"/>
    </row>
    <row r="57" spans="1:7" ht="13">
      <c r="F57" s="105"/>
      <c r="G57" s="106"/>
    </row>
    <row r="58" spans="1:7" ht="13">
      <c r="A58" s="711"/>
      <c r="F58" s="105"/>
      <c r="G58" s="106"/>
    </row>
    <row r="59" spans="1:7" ht="13">
      <c r="F59" s="105"/>
      <c r="G59" s="105"/>
    </row>
  </sheetData>
  <phoneticPr fontId="0" type="noConversion"/>
  <pageMargins left="0.74803149606299213" right="0.74803149606299213" top="0.79" bottom="0.79" header="0.51181102362204722" footer="0.51181102362204722"/>
  <pageSetup paperSize="9" scale="76" orientation="portrait" r:id="rId1"/>
  <headerFooter alignWithMargins="0">
    <oddFooter>&amp;RRegulatory Accounts - M tables 2010-11 v1.2&amp;L&amp;1#&amp;"Arial"&amp;11&amp;K000000SW Internal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E2C64-25DA-4A17-AF73-DBF0EF565FB2}">
  <sheetPr>
    <pageSetUpPr fitToPage="1"/>
  </sheetPr>
  <dimension ref="A1:Q59"/>
  <sheetViews>
    <sheetView zoomScaleNormal="100" workbookViewId="0">
      <selection sqref="A1:XFD1048576"/>
    </sheetView>
  </sheetViews>
  <sheetFormatPr defaultColWidth="8.81640625" defaultRowHeight="12.5"/>
  <cols>
    <col min="1" max="1" width="11" style="289" customWidth="1"/>
    <col min="2" max="2" width="52.453125" style="287" bestFit="1" customWidth="1"/>
    <col min="3" max="3" width="17.453125" style="287" customWidth="1"/>
    <col min="4" max="6" width="6.453125" style="287" customWidth="1"/>
    <col min="7" max="7" width="10.81640625" style="287" customWidth="1"/>
    <col min="8" max="8" width="10.7265625" style="287" customWidth="1"/>
    <col min="9" max="9" width="8.81640625" style="287"/>
    <col min="10" max="10" width="8.81640625" style="287" customWidth="1"/>
    <col min="11" max="16384" width="8.81640625" style="287"/>
  </cols>
  <sheetData>
    <row r="1" spans="1:12" ht="15.5">
      <c r="A1" s="965"/>
    </row>
    <row r="2" spans="1:12" ht="15.5">
      <c r="B2" s="966"/>
      <c r="C2" s="966"/>
      <c r="D2" s="966"/>
      <c r="E2" s="966"/>
      <c r="F2" s="966"/>
    </row>
    <row r="3" spans="1:12" ht="15.5">
      <c r="A3" s="781" t="s">
        <v>29</v>
      </c>
      <c r="B3" s="966"/>
      <c r="C3" s="966"/>
      <c r="D3" s="966"/>
      <c r="E3" s="966"/>
      <c r="F3" s="966"/>
    </row>
    <row r="4" spans="1:12" ht="15.5">
      <c r="A4" s="781" t="s">
        <v>321</v>
      </c>
    </row>
    <row r="5" spans="1:12" ht="15.5">
      <c r="A5" s="781" t="s">
        <v>265</v>
      </c>
    </row>
    <row r="6" spans="1:12" ht="16" thickBot="1">
      <c r="A6" s="781"/>
    </row>
    <row r="7" spans="1:12" ht="13">
      <c r="A7" s="967" t="s">
        <v>31</v>
      </c>
      <c r="B7" s="968" t="s">
        <v>32</v>
      </c>
      <c r="C7" s="1232" t="s">
        <v>217</v>
      </c>
      <c r="D7" s="969" t="s">
        <v>33</v>
      </c>
      <c r="E7" s="970" t="s">
        <v>34</v>
      </c>
      <c r="F7" s="1067"/>
      <c r="G7" s="1066" t="str">
        <f>reportminus1</f>
        <v>2021-22</v>
      </c>
      <c r="H7" s="971" t="str">
        <f>reportyear</f>
        <v>2022-23</v>
      </c>
    </row>
    <row r="8" spans="1:12" ht="27" customHeight="1" thickBot="1">
      <c r="A8" s="801"/>
      <c r="B8" s="802"/>
      <c r="C8" s="1233"/>
      <c r="D8" s="803"/>
      <c r="E8" s="972" t="s">
        <v>35</v>
      </c>
      <c r="F8" s="1067"/>
      <c r="G8" s="945" t="s">
        <v>36</v>
      </c>
      <c r="H8" s="946" t="s">
        <v>36</v>
      </c>
    </row>
    <row r="9" spans="1:12" ht="13.5" thickBot="1">
      <c r="A9" s="973"/>
      <c r="B9" s="974"/>
      <c r="C9" s="962"/>
      <c r="D9" s="962"/>
      <c r="E9" s="963"/>
    </row>
    <row r="10" spans="1:12" ht="12.75" customHeight="1" thickBot="1">
      <c r="A10" s="975"/>
      <c r="B10" s="408" t="s">
        <v>266</v>
      </c>
      <c r="C10" s="976"/>
      <c r="D10" s="976"/>
      <c r="E10" s="977"/>
      <c r="J10"/>
      <c r="K10"/>
      <c r="L10"/>
    </row>
    <row r="11" spans="1:12" ht="13" thickBot="1">
      <c r="A11" s="978" t="s">
        <v>322</v>
      </c>
      <c r="B11" s="403" t="s">
        <v>268</v>
      </c>
      <c r="C11" s="956" t="s">
        <v>323</v>
      </c>
      <c r="D11" s="795" t="s">
        <v>39</v>
      </c>
      <c r="E11" s="796" t="s">
        <v>40</v>
      </c>
      <c r="G11" s="979">
        <v>6785.6880000000001</v>
      </c>
      <c r="H11" s="980">
        <v>7114.4690000000001</v>
      </c>
      <c r="J11"/>
      <c r="K11"/>
      <c r="L11"/>
    </row>
    <row r="12" spans="1:12" ht="13" thickBot="1">
      <c r="A12" s="287"/>
      <c r="B12"/>
      <c r="J12"/>
      <c r="K12"/>
      <c r="L12"/>
    </row>
    <row r="13" spans="1:12" ht="13.5" thickBot="1">
      <c r="A13" s="981"/>
      <c r="B13" s="720" t="s">
        <v>269</v>
      </c>
      <c r="C13" s="976"/>
      <c r="D13" s="976"/>
      <c r="E13" s="977"/>
      <c r="J13"/>
      <c r="K13"/>
      <c r="L13"/>
    </row>
    <row r="14" spans="1:12">
      <c r="A14" s="982" t="s">
        <v>324</v>
      </c>
      <c r="B14" s="1062" t="s">
        <v>271</v>
      </c>
      <c r="C14" s="953" t="s">
        <v>325</v>
      </c>
      <c r="D14" s="784" t="s">
        <v>39</v>
      </c>
      <c r="E14" s="785" t="s">
        <v>54</v>
      </c>
      <c r="G14" s="983">
        <f>+'M11'!F27+'M11'!F32</f>
        <v>-260.63799999999992</v>
      </c>
      <c r="H14" s="984">
        <f>+'M11'!G27+'M11'!G32</f>
        <v>-296.56700000000001</v>
      </c>
      <c r="J14" s="9"/>
      <c r="K14"/>
      <c r="L14"/>
    </row>
    <row r="15" spans="1:12">
      <c r="A15" s="982" t="s">
        <v>326</v>
      </c>
      <c r="B15" s="1063" t="s">
        <v>273</v>
      </c>
      <c r="C15" s="953" t="s">
        <v>327</v>
      </c>
      <c r="D15" s="784" t="s">
        <v>39</v>
      </c>
      <c r="E15" s="785" t="s">
        <v>40</v>
      </c>
      <c r="G15" s="791">
        <v>21.096</v>
      </c>
      <c r="H15" s="792">
        <v>155.459</v>
      </c>
      <c r="J15"/>
      <c r="K15"/>
      <c r="L15"/>
    </row>
    <row r="16" spans="1:12">
      <c r="A16" s="982" t="s">
        <v>328</v>
      </c>
      <c r="B16" s="1063" t="s">
        <v>275</v>
      </c>
      <c r="C16" s="953" t="s">
        <v>329</v>
      </c>
      <c r="D16" s="784" t="s">
        <v>39</v>
      </c>
      <c r="E16" s="785" t="s">
        <v>40</v>
      </c>
      <c r="G16" s="791">
        <v>494.8</v>
      </c>
      <c r="H16" s="792">
        <v>234.8</v>
      </c>
      <c r="J16"/>
      <c r="K16"/>
      <c r="L16"/>
    </row>
    <row r="17" spans="1:12">
      <c r="A17" s="982" t="s">
        <v>330</v>
      </c>
      <c r="B17" s="1063" t="s">
        <v>277</v>
      </c>
      <c r="C17" s="953" t="s">
        <v>331</v>
      </c>
      <c r="D17" s="784" t="s">
        <v>39</v>
      </c>
      <c r="E17" s="785" t="s">
        <v>40</v>
      </c>
      <c r="G17" s="791">
        <v>0</v>
      </c>
      <c r="H17" s="792">
        <v>0</v>
      </c>
      <c r="J17"/>
      <c r="K17"/>
      <c r="L17"/>
    </row>
    <row r="18" spans="1:12" ht="12.75" customHeight="1" thickBot="1">
      <c r="A18" s="985" t="s">
        <v>332</v>
      </c>
      <c r="B18" s="1064" t="s">
        <v>279</v>
      </c>
      <c r="C18" s="956" t="s">
        <v>333</v>
      </c>
      <c r="D18" s="795" t="s">
        <v>39</v>
      </c>
      <c r="E18" s="796" t="s">
        <v>54</v>
      </c>
      <c r="G18" s="957">
        <f>SUM(G11:G17)</f>
        <v>7040.9459999999999</v>
      </c>
      <c r="H18" s="958">
        <f>SUM(H11:H17)</f>
        <v>7208.1610000000001</v>
      </c>
      <c r="J18"/>
      <c r="K18"/>
      <c r="L18"/>
    </row>
    <row r="19" spans="1:12" ht="12.75" customHeight="1" thickBot="1">
      <c r="A19" s="287"/>
      <c r="B19"/>
      <c r="J19"/>
      <c r="K19"/>
      <c r="L19"/>
    </row>
    <row r="20" spans="1:12" ht="12.75" customHeight="1" thickBot="1">
      <c r="A20" s="986"/>
      <c r="B20" s="720" t="s">
        <v>280</v>
      </c>
      <c r="C20" s="976"/>
      <c r="D20" s="976"/>
      <c r="E20" s="977"/>
      <c r="J20"/>
      <c r="K20"/>
      <c r="L20"/>
    </row>
    <row r="21" spans="1:12" ht="12.75" customHeight="1">
      <c r="A21" s="982" t="s">
        <v>334</v>
      </c>
      <c r="B21" s="1065" t="s">
        <v>282</v>
      </c>
      <c r="C21" s="953" t="s">
        <v>335</v>
      </c>
      <c r="D21" s="784" t="s">
        <v>39</v>
      </c>
      <c r="E21" s="785" t="s">
        <v>40</v>
      </c>
      <c r="G21" s="987">
        <v>0</v>
      </c>
      <c r="H21" s="988">
        <v>0</v>
      </c>
      <c r="J21"/>
      <c r="K21"/>
      <c r="L21"/>
    </row>
    <row r="22" spans="1:12" ht="12.75" customHeight="1">
      <c r="A22" s="982" t="s">
        <v>336</v>
      </c>
      <c r="B22" s="1063" t="s">
        <v>284</v>
      </c>
      <c r="C22" s="953" t="s">
        <v>337</v>
      </c>
      <c r="D22" s="784" t="s">
        <v>39</v>
      </c>
      <c r="E22" s="785" t="s">
        <v>40</v>
      </c>
      <c r="G22" s="791">
        <v>0</v>
      </c>
      <c r="H22" s="792">
        <v>0</v>
      </c>
      <c r="J22"/>
      <c r="K22"/>
      <c r="L22"/>
    </row>
    <row r="23" spans="1:12" ht="12.75" customHeight="1">
      <c r="A23" s="982" t="s">
        <v>338</v>
      </c>
      <c r="B23" s="1063" t="s">
        <v>286</v>
      </c>
      <c r="C23" s="953" t="s">
        <v>339</v>
      </c>
      <c r="D23" s="784" t="s">
        <v>39</v>
      </c>
      <c r="E23" s="785" t="s">
        <v>40</v>
      </c>
      <c r="G23" s="791">
        <v>37.637999999999998</v>
      </c>
      <c r="H23" s="792">
        <v>37.638000000000005</v>
      </c>
      <c r="J23"/>
      <c r="K23"/>
      <c r="L23"/>
    </row>
    <row r="24" spans="1:12" ht="12.75" customHeight="1">
      <c r="A24" s="982" t="s">
        <v>340</v>
      </c>
      <c r="B24" s="1063" t="s">
        <v>288</v>
      </c>
      <c r="C24" s="953" t="s">
        <v>341</v>
      </c>
      <c r="D24" s="784" t="s">
        <v>39</v>
      </c>
      <c r="E24" s="785" t="s">
        <v>40</v>
      </c>
      <c r="G24" s="791">
        <v>11.683999999999999</v>
      </c>
      <c r="H24" s="792">
        <v>16.478000000000002</v>
      </c>
      <c r="J24"/>
      <c r="K24"/>
      <c r="L24"/>
    </row>
    <row r="25" spans="1:12" ht="12.75" customHeight="1">
      <c r="A25" s="982" t="s">
        <v>342</v>
      </c>
      <c r="B25" s="1063" t="s">
        <v>290</v>
      </c>
      <c r="C25" s="953" t="s">
        <v>343</v>
      </c>
      <c r="D25" s="784" t="s">
        <v>39</v>
      </c>
      <c r="E25" s="785" t="s">
        <v>40</v>
      </c>
      <c r="G25" s="791">
        <v>0</v>
      </c>
      <c r="H25" s="792">
        <v>0</v>
      </c>
      <c r="J25"/>
      <c r="K25"/>
      <c r="L25"/>
    </row>
    <row r="26" spans="1:12" ht="12.75" customHeight="1" thickBot="1">
      <c r="A26" s="985" t="s">
        <v>344</v>
      </c>
      <c r="B26" s="1064" t="s">
        <v>292</v>
      </c>
      <c r="C26" s="956" t="s">
        <v>345</v>
      </c>
      <c r="D26" s="795" t="s">
        <v>39</v>
      </c>
      <c r="E26" s="796" t="s">
        <v>54</v>
      </c>
      <c r="G26" s="957">
        <f>SUM(G21:G25)</f>
        <v>49.321999999999996</v>
      </c>
      <c r="H26" s="958">
        <f>SUM(H21:H25)</f>
        <v>54.116000000000007</v>
      </c>
      <c r="J26"/>
      <c r="K26"/>
      <c r="L26"/>
    </row>
    <row r="27" spans="1:12" ht="12.75" customHeight="1" thickBot="1">
      <c r="A27" s="989"/>
      <c r="B27" s="73"/>
      <c r="C27" s="989"/>
      <c r="D27" s="989"/>
      <c r="E27" s="989"/>
      <c r="G27" s="989"/>
      <c r="H27" s="989"/>
      <c r="J27"/>
      <c r="K27"/>
      <c r="L27"/>
    </row>
    <row r="28" spans="1:12" ht="12.75" customHeight="1" thickBot="1">
      <c r="A28" s="986"/>
      <c r="B28" s="720" t="s">
        <v>293</v>
      </c>
      <c r="C28" s="976"/>
      <c r="D28" s="976"/>
      <c r="E28" s="977"/>
      <c r="J28"/>
      <c r="K28"/>
      <c r="L28"/>
    </row>
    <row r="29" spans="1:12" ht="12.75" customHeight="1">
      <c r="A29" s="982" t="s">
        <v>346</v>
      </c>
      <c r="B29" s="1063" t="s">
        <v>282</v>
      </c>
      <c r="C29" s="953" t="s">
        <v>347</v>
      </c>
      <c r="D29" s="784" t="s">
        <v>39</v>
      </c>
      <c r="E29" s="785" t="s">
        <v>54</v>
      </c>
      <c r="G29" s="983">
        <f>'M5'!F29</f>
        <v>0</v>
      </c>
      <c r="H29" s="984">
        <f>'M5'!G29</f>
        <v>0</v>
      </c>
      <c r="J29"/>
      <c r="K29"/>
      <c r="L29"/>
    </row>
    <row r="30" spans="1:12" ht="12.75" customHeight="1">
      <c r="A30" s="982" t="s">
        <v>348</v>
      </c>
      <c r="B30" s="1063" t="s">
        <v>296</v>
      </c>
      <c r="C30" s="953" t="s">
        <v>349</v>
      </c>
      <c r="D30" s="784" t="s">
        <v>39</v>
      </c>
      <c r="E30" s="785" t="s">
        <v>54</v>
      </c>
      <c r="G30" s="952">
        <f>'M11'!F28</f>
        <v>-65.900000000000006</v>
      </c>
      <c r="H30" s="954">
        <f>'M11'!G28</f>
        <v>-74.399999999999991</v>
      </c>
      <c r="J30"/>
      <c r="K30"/>
      <c r="L30"/>
    </row>
    <row r="31" spans="1:12" ht="12.75" customHeight="1" thickBot="1">
      <c r="A31" s="985" t="s">
        <v>350</v>
      </c>
      <c r="B31" s="1064" t="s">
        <v>298</v>
      </c>
      <c r="C31" s="956" t="s">
        <v>351</v>
      </c>
      <c r="D31" s="795" t="s">
        <v>39</v>
      </c>
      <c r="E31" s="796" t="s">
        <v>54</v>
      </c>
      <c r="G31" s="957">
        <f>SUM(G29:G30)</f>
        <v>-65.900000000000006</v>
      </c>
      <c r="H31" s="958">
        <f>SUM(H29:H30)</f>
        <v>-74.399999999999991</v>
      </c>
      <c r="J31"/>
      <c r="K31"/>
      <c r="L31"/>
    </row>
    <row r="32" spans="1:12" ht="12.75" customHeight="1" thickBot="1">
      <c r="A32" s="287"/>
      <c r="B32"/>
      <c r="J32"/>
      <c r="K32"/>
      <c r="L32"/>
    </row>
    <row r="33" spans="1:17" ht="12.75" customHeight="1" thickBot="1">
      <c r="A33" s="990"/>
      <c r="B33" s="720" t="s">
        <v>299</v>
      </c>
      <c r="C33" s="976"/>
      <c r="D33" s="976"/>
      <c r="E33" s="977"/>
      <c r="J33"/>
      <c r="K33"/>
      <c r="L33"/>
    </row>
    <row r="34" spans="1:17" ht="12.75" customHeight="1">
      <c r="A34" s="991" t="s">
        <v>352</v>
      </c>
      <c r="B34" s="1062" t="s">
        <v>301</v>
      </c>
      <c r="C34" s="953" t="s">
        <v>353</v>
      </c>
      <c r="D34" s="784" t="s">
        <v>39</v>
      </c>
      <c r="E34" s="785" t="s">
        <v>40</v>
      </c>
      <c r="G34" s="987">
        <v>-649.822</v>
      </c>
      <c r="H34" s="988">
        <v>-681.178</v>
      </c>
      <c r="J34"/>
      <c r="K34"/>
      <c r="L34"/>
      <c r="Q34" s="288"/>
    </row>
    <row r="35" spans="1:17" ht="12.75" customHeight="1">
      <c r="A35" s="991" t="s">
        <v>354</v>
      </c>
      <c r="B35" s="1063" t="s">
        <v>303</v>
      </c>
      <c r="C35" s="953" t="s">
        <v>355</v>
      </c>
      <c r="D35" s="784" t="s">
        <v>39</v>
      </c>
      <c r="E35" s="785" t="s">
        <v>40</v>
      </c>
      <c r="G35" s="791">
        <v>-32.182000000000002</v>
      </c>
      <c r="H35" s="792">
        <v>18.456</v>
      </c>
      <c r="J35"/>
      <c r="K35"/>
      <c r="L35"/>
    </row>
    <row r="36" spans="1:17" ht="12.75" customHeight="1">
      <c r="A36" s="991" t="s">
        <v>356</v>
      </c>
      <c r="B36" s="1063" t="s">
        <v>305</v>
      </c>
      <c r="C36" s="953" t="s">
        <v>357</v>
      </c>
      <c r="D36" s="784" t="s">
        <v>39</v>
      </c>
      <c r="E36" s="785" t="s">
        <v>40</v>
      </c>
      <c r="G36" s="791">
        <v>-25.062999999999999</v>
      </c>
      <c r="H36" s="792">
        <v>-23.876000000000001</v>
      </c>
      <c r="J36"/>
      <c r="K36"/>
      <c r="L36"/>
    </row>
    <row r="37" spans="1:17" ht="12.75" customHeight="1">
      <c r="A37" s="991" t="s">
        <v>358</v>
      </c>
      <c r="B37" s="1063" t="s">
        <v>307</v>
      </c>
      <c r="C37" s="953" t="s">
        <v>359</v>
      </c>
      <c r="D37" s="784" t="s">
        <v>39</v>
      </c>
      <c r="E37" s="785" t="s">
        <v>54</v>
      </c>
      <c r="G37" s="992">
        <f>SUM(G34:G36)</f>
        <v>-707.06700000000001</v>
      </c>
      <c r="H37" s="993">
        <f>SUM(H34:H36)</f>
        <v>-686.59799999999996</v>
      </c>
      <c r="J37"/>
      <c r="K37"/>
      <c r="L37"/>
    </row>
    <row r="38" spans="1:17" ht="12.75" customHeight="1" thickBot="1">
      <c r="A38" s="978" t="s">
        <v>360</v>
      </c>
      <c r="B38" s="403" t="s">
        <v>309</v>
      </c>
      <c r="C38" s="956" t="s">
        <v>361</v>
      </c>
      <c r="D38" s="795" t="s">
        <v>39</v>
      </c>
      <c r="E38" s="796" t="s">
        <v>54</v>
      </c>
      <c r="G38" s="957">
        <f>+G18+G26+G31+G37</f>
        <v>6317.3010000000004</v>
      </c>
      <c r="H38" s="958">
        <f>+H18+H26+H31+H37</f>
        <v>6501.2790000000005</v>
      </c>
      <c r="J38"/>
      <c r="K38"/>
      <c r="L38"/>
    </row>
    <row r="39" spans="1:17" ht="13.5" thickBot="1">
      <c r="A39" s="959"/>
      <c r="B39" s="2"/>
      <c r="D39" s="994"/>
      <c r="E39" s="994"/>
      <c r="G39" s="994"/>
      <c r="H39" s="994"/>
      <c r="J39"/>
      <c r="K39"/>
      <c r="L39"/>
    </row>
    <row r="40" spans="1:17" ht="13.5" thickBot="1">
      <c r="A40" s="975"/>
      <c r="B40" s="408" t="s">
        <v>310</v>
      </c>
      <c r="C40" s="976"/>
      <c r="D40" s="976"/>
      <c r="E40" s="977"/>
      <c r="G40" s="995"/>
      <c r="H40" s="995"/>
      <c r="J40"/>
      <c r="K40"/>
      <c r="L40"/>
    </row>
    <row r="41" spans="1:17">
      <c r="A41" s="991" t="s">
        <v>362</v>
      </c>
      <c r="B41" s="1063" t="s">
        <v>312</v>
      </c>
      <c r="C41" s="953" t="s">
        <v>363</v>
      </c>
      <c r="D41" s="784" t="s">
        <v>39</v>
      </c>
      <c r="E41" s="785" t="s">
        <v>40</v>
      </c>
      <c r="G41" s="987">
        <v>4383.5870000000004</v>
      </c>
      <c r="H41" s="988">
        <v>4508.7359999999999</v>
      </c>
      <c r="J41"/>
      <c r="K41"/>
      <c r="L41"/>
    </row>
    <row r="42" spans="1:17">
      <c r="A42" s="991" t="s">
        <v>364</v>
      </c>
      <c r="B42" s="1063" t="s">
        <v>314</v>
      </c>
      <c r="C42" s="953" t="s">
        <v>365</v>
      </c>
      <c r="D42" s="784" t="s">
        <v>39</v>
      </c>
      <c r="E42" s="785" t="s">
        <v>40</v>
      </c>
      <c r="G42" s="1003">
        <v>1566.961</v>
      </c>
      <c r="H42" s="1004">
        <v>1683.1759999999999</v>
      </c>
      <c r="K42"/>
      <c r="L42"/>
    </row>
    <row r="43" spans="1:17">
      <c r="A43" s="991" t="s">
        <v>366</v>
      </c>
      <c r="B43" s="70" t="s">
        <v>367</v>
      </c>
      <c r="C43" s="953" t="s">
        <v>368</v>
      </c>
      <c r="D43" s="784" t="s">
        <v>39</v>
      </c>
      <c r="E43" s="785" t="s">
        <v>40</v>
      </c>
      <c r="G43" s="791">
        <v>233.32300000000001</v>
      </c>
      <c r="H43" s="792">
        <v>175.93700000000001</v>
      </c>
      <c r="K43"/>
      <c r="L43"/>
      <c r="Q43" s="288"/>
    </row>
    <row r="44" spans="1:17">
      <c r="A44" s="991" t="s">
        <v>369</v>
      </c>
      <c r="B44" s="1063" t="s">
        <v>318</v>
      </c>
      <c r="C44" s="953" t="s">
        <v>370</v>
      </c>
      <c r="D44" s="784" t="s">
        <v>39</v>
      </c>
      <c r="E44" s="785" t="s">
        <v>40</v>
      </c>
      <c r="G44" s="791">
        <v>133.43</v>
      </c>
      <c r="H44" s="792">
        <v>133.43</v>
      </c>
      <c r="K44"/>
      <c r="L44"/>
    </row>
    <row r="45" spans="1:17" ht="12.75" customHeight="1" thickBot="1">
      <c r="A45" s="978" t="s">
        <v>371</v>
      </c>
      <c r="B45" s="403" t="s">
        <v>320</v>
      </c>
      <c r="C45" s="956" t="s">
        <v>372</v>
      </c>
      <c r="D45" s="795" t="s">
        <v>39</v>
      </c>
      <c r="E45" s="796" t="s">
        <v>54</v>
      </c>
      <c r="G45" s="957">
        <f>SUM(G41:G44)</f>
        <v>6317.3010000000013</v>
      </c>
      <c r="H45" s="958">
        <f>SUM(H41:H44)</f>
        <v>6501.2790000000005</v>
      </c>
      <c r="J45"/>
      <c r="K45"/>
      <c r="L45"/>
    </row>
    <row r="46" spans="1:17" ht="13">
      <c r="A46" s="959"/>
      <c r="B46" s="960"/>
      <c r="C46" s="960"/>
      <c r="D46" s="960"/>
      <c r="E46" s="960"/>
      <c r="J46"/>
      <c r="K46"/>
      <c r="L46"/>
    </row>
    <row r="47" spans="1:17" ht="13">
      <c r="A47" s="1128"/>
      <c r="B47" s="1129"/>
      <c r="C47" s="1129"/>
      <c r="D47" s="1129"/>
      <c r="E47" s="1129"/>
      <c r="F47" s="1130"/>
      <c r="G47" s="390"/>
      <c r="H47" s="996"/>
      <c r="J47"/>
      <c r="K47"/>
      <c r="L47"/>
    </row>
    <row r="48" spans="1:17" ht="13">
      <c r="A48" s="1131" t="s">
        <v>91</v>
      </c>
      <c r="B48" s="390"/>
      <c r="C48" s="391"/>
      <c r="D48" s="79"/>
      <c r="E48" s="79"/>
      <c r="F48" s="1132"/>
      <c r="G48" s="390"/>
      <c r="H48" s="996"/>
      <c r="J48"/>
      <c r="K48"/>
      <c r="L48"/>
    </row>
    <row r="49" spans="1:12" ht="13">
      <c r="A49" s="1133"/>
      <c r="B49" s="390"/>
      <c r="C49" s="390"/>
      <c r="D49" s="79"/>
      <c r="E49" s="79"/>
      <c r="F49" s="1132"/>
      <c r="G49" s="390"/>
      <c r="H49" s="996"/>
      <c r="J49"/>
      <c r="K49"/>
      <c r="L49"/>
    </row>
    <row r="50" spans="1:12" ht="13">
      <c r="A50" s="1131" t="s">
        <v>92</v>
      </c>
      <c r="B50" s="390"/>
      <c r="C50" s="391"/>
      <c r="D50" s="79"/>
      <c r="E50" s="79"/>
      <c r="F50" s="1132"/>
      <c r="G50" s="390"/>
      <c r="H50" s="996"/>
    </row>
    <row r="51" spans="1:12" ht="13">
      <c r="A51" s="1133"/>
      <c r="B51" s="390"/>
      <c r="C51" s="390"/>
      <c r="D51" s="79"/>
      <c r="E51" s="79"/>
      <c r="F51" s="1132"/>
      <c r="G51" s="390"/>
      <c r="H51" s="996"/>
    </row>
    <row r="52" spans="1:12" ht="13">
      <c r="A52" s="1131" t="s">
        <v>93</v>
      </c>
      <c r="B52" s="390"/>
      <c r="C52" s="391" t="s">
        <v>94</v>
      </c>
      <c r="D52" s="79"/>
      <c r="E52" s="79"/>
      <c r="F52" s="1132"/>
      <c r="G52" s="390"/>
      <c r="H52" s="996"/>
    </row>
    <row r="53" spans="1:12" ht="13">
      <c r="A53" s="1134"/>
      <c r="B53" s="1135"/>
      <c r="C53" s="1135"/>
      <c r="D53" s="1135"/>
      <c r="E53" s="1135"/>
      <c r="F53" s="1136"/>
      <c r="G53" s="390"/>
      <c r="H53" s="996"/>
    </row>
    <row r="54" spans="1:12" ht="13">
      <c r="G54" s="996"/>
      <c r="H54" s="996"/>
    </row>
    <row r="55" spans="1:12" ht="13">
      <c r="A55" s="959"/>
      <c r="G55" s="996"/>
      <c r="H55" s="996"/>
    </row>
    <row r="56" spans="1:12" ht="13">
      <c r="G56" s="996"/>
      <c r="H56" s="996"/>
    </row>
    <row r="57" spans="1:12" ht="13">
      <c r="G57" s="996"/>
      <c r="H57" s="997"/>
    </row>
    <row r="58" spans="1:12" ht="13">
      <c r="A58" s="998"/>
      <c r="G58" s="996"/>
      <c r="H58" s="997"/>
    </row>
    <row r="59" spans="1:12" ht="13">
      <c r="G59" s="996"/>
      <c r="H59" s="996"/>
    </row>
  </sheetData>
  <mergeCells count="1">
    <mergeCell ref="C7:C8"/>
  </mergeCells>
  <pageMargins left="0.74803149606299213" right="0.74803149606299213" top="0.79" bottom="0.79" header="0.51181102362204722" footer="0.51181102362204722"/>
  <pageSetup paperSize="9" scale="67" orientation="portrait" r:id="rId1"/>
  <headerFooter alignWithMargins="0">
    <oddFooter>&amp;RRegulatory Accounts - M tables 2010-11 v1.2&amp;L&amp;1#&amp;"Arial"&amp;11&amp;K000000SW Internal Commercial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I66"/>
  <sheetViews>
    <sheetView zoomScaleNormal="100" workbookViewId="0">
      <selection sqref="A1:XFD1048576"/>
    </sheetView>
  </sheetViews>
  <sheetFormatPr defaultColWidth="8.81640625" defaultRowHeight="12.5"/>
  <cols>
    <col min="1" max="1" width="6.54296875" style="65" customWidth="1"/>
    <col min="2" max="2" width="71.54296875" style="9" bestFit="1" customWidth="1"/>
    <col min="3" max="3" width="6.7265625" style="9" customWidth="1"/>
    <col min="4" max="5" width="6.453125" style="9" customWidth="1"/>
    <col min="6" max="7" width="9.7265625" style="9" customWidth="1"/>
    <col min="8" max="16384" width="8.81640625" style="9"/>
  </cols>
  <sheetData>
    <row r="1" spans="1:7" ht="15.5">
      <c r="A1" s="885"/>
      <c r="B1" s="68"/>
      <c r="C1" s="68"/>
      <c r="D1" s="68"/>
      <c r="E1" s="68"/>
    </row>
    <row r="2" spans="1:7" ht="15.5">
      <c r="B2" s="68"/>
      <c r="C2" s="68"/>
      <c r="D2" s="68"/>
      <c r="E2" s="68"/>
    </row>
    <row r="3" spans="1:7" ht="15.5">
      <c r="A3" s="64" t="s">
        <v>29</v>
      </c>
    </row>
    <row r="4" spans="1:7" ht="15.5">
      <c r="A4" s="64" t="s">
        <v>373</v>
      </c>
    </row>
    <row r="5" spans="1:7" ht="15.5">
      <c r="A5" s="64" t="s">
        <v>374</v>
      </c>
    </row>
    <row r="6" spans="1:7" ht="16" thickBot="1">
      <c r="B6" s="66"/>
      <c r="C6" s="66"/>
      <c r="D6" s="66"/>
      <c r="E6" s="66"/>
    </row>
    <row r="7" spans="1:7" ht="17.5" customHeight="1">
      <c r="A7" s="1051" t="s">
        <v>375</v>
      </c>
      <c r="B7" s="362" t="s">
        <v>32</v>
      </c>
      <c r="C7" s="363" t="s">
        <v>33</v>
      </c>
      <c r="D7" s="1050" t="s">
        <v>376</v>
      </c>
      <c r="E7" s="66"/>
      <c r="F7" s="724" t="str">
        <f>reportminus1</f>
        <v>2021-22</v>
      </c>
      <c r="G7" s="693" t="str">
        <f>reportyear</f>
        <v>2022-23</v>
      </c>
    </row>
    <row r="8" spans="1:7" ht="17.5" customHeight="1" thickBot="1">
      <c r="A8" s="1049" t="s">
        <v>377</v>
      </c>
      <c r="B8" s="365"/>
      <c r="C8" s="366"/>
      <c r="D8" s="367" t="s">
        <v>35</v>
      </c>
      <c r="E8" s="66"/>
      <c r="F8" s="715" t="s">
        <v>36</v>
      </c>
      <c r="G8" s="695" t="s">
        <v>36</v>
      </c>
    </row>
    <row r="9" spans="1:7" ht="16" thickBot="1">
      <c r="A9" s="9"/>
      <c r="E9" s="66"/>
    </row>
    <row r="10" spans="1:7" ht="15" customHeight="1" thickBot="1">
      <c r="A10" s="728"/>
      <c r="B10" s="729" t="s">
        <v>378</v>
      </c>
      <c r="C10" s="729"/>
      <c r="D10" s="730"/>
      <c r="E10" s="66"/>
      <c r="F10" s="58"/>
      <c r="G10" s="58"/>
    </row>
    <row r="11" spans="1:7" ht="15" customHeight="1">
      <c r="A11" s="731" t="s">
        <v>379</v>
      </c>
      <c r="B11" s="41" t="s">
        <v>380</v>
      </c>
      <c r="C11" s="40" t="s">
        <v>39</v>
      </c>
      <c r="D11" s="732" t="s">
        <v>54</v>
      </c>
      <c r="E11" s="66"/>
      <c r="F11" s="736">
        <f>'M4'!F17</f>
        <v>-28.35199999999999</v>
      </c>
      <c r="G11" s="449">
        <f>'M4'!G17</f>
        <v>-130.7253323436384</v>
      </c>
    </row>
    <row r="12" spans="1:7" ht="15" customHeight="1">
      <c r="A12" s="731" t="s">
        <v>381</v>
      </c>
      <c r="B12" s="1060" t="s">
        <v>382</v>
      </c>
      <c r="C12" s="40" t="s">
        <v>39</v>
      </c>
      <c r="D12" s="732" t="s">
        <v>40</v>
      </c>
      <c r="E12" s="66"/>
      <c r="F12" s="737">
        <v>50.448999999999998</v>
      </c>
      <c r="G12" s="738">
        <v>10.222</v>
      </c>
    </row>
    <row r="13" spans="1:7" ht="15" customHeight="1">
      <c r="A13" s="731" t="s">
        <v>383</v>
      </c>
      <c r="B13" s="1060" t="s">
        <v>384</v>
      </c>
      <c r="C13" s="40" t="s">
        <v>39</v>
      </c>
      <c r="D13" s="732" t="s">
        <v>40</v>
      </c>
      <c r="E13" s="66"/>
      <c r="F13" s="737">
        <v>0</v>
      </c>
      <c r="G13" s="738">
        <v>0</v>
      </c>
    </row>
    <row r="14" spans="1:7" ht="15" customHeight="1">
      <c r="A14" s="731" t="s">
        <v>385</v>
      </c>
      <c r="B14" s="41" t="s">
        <v>386</v>
      </c>
      <c r="C14" s="40" t="s">
        <v>39</v>
      </c>
      <c r="D14" s="732" t="s">
        <v>54</v>
      </c>
      <c r="E14" s="66"/>
      <c r="F14" s="739">
        <f>-'M4'!F14</f>
        <v>585.45600000000002</v>
      </c>
      <c r="G14" s="451">
        <f>-'M4'!G14</f>
        <v>673.17276268363844</v>
      </c>
    </row>
    <row r="15" spans="1:7" ht="15" customHeight="1">
      <c r="A15" s="731" t="s">
        <v>387</v>
      </c>
      <c r="B15" s="41" t="s">
        <v>177</v>
      </c>
      <c r="C15" s="40" t="s">
        <v>39</v>
      </c>
      <c r="D15" s="732" t="s">
        <v>54</v>
      </c>
      <c r="E15" s="66"/>
      <c r="F15" s="739">
        <f>-'M4'!F15</f>
        <v>-1.5329999999999999</v>
      </c>
      <c r="G15" s="451">
        <f>-'M4'!G15</f>
        <v>-1.50370884</v>
      </c>
    </row>
    <row r="16" spans="1:7" ht="15" customHeight="1">
      <c r="A16" s="731" t="s">
        <v>388</v>
      </c>
      <c r="B16" s="41" t="s">
        <v>183</v>
      </c>
      <c r="C16" s="40" t="s">
        <v>39</v>
      </c>
      <c r="D16" s="732" t="s">
        <v>54</v>
      </c>
      <c r="E16" s="66"/>
      <c r="F16" s="739">
        <f>-'M4'!F18</f>
        <v>-3.41</v>
      </c>
      <c r="G16" s="451">
        <f>-'M4'!G18</f>
        <v>-0.41893816000004103</v>
      </c>
    </row>
    <row r="17" spans="1:8" ht="15" customHeight="1" thickBot="1">
      <c r="A17" s="733" t="s">
        <v>389</v>
      </c>
      <c r="B17" s="734" t="s">
        <v>390</v>
      </c>
      <c r="C17" s="735" t="s">
        <v>39</v>
      </c>
      <c r="D17" s="349" t="s">
        <v>40</v>
      </c>
      <c r="E17" s="66"/>
      <c r="F17" s="740">
        <v>0</v>
      </c>
      <c r="G17" s="741">
        <v>3.077</v>
      </c>
    </row>
    <row r="18" spans="1:8" ht="15" customHeight="1" thickBot="1">
      <c r="A18" s="9"/>
      <c r="E18" s="66"/>
      <c r="F18" s="58"/>
      <c r="G18" s="58"/>
    </row>
    <row r="19" spans="1:8" ht="15" customHeight="1" thickBot="1">
      <c r="A19" s="742" t="s">
        <v>391</v>
      </c>
      <c r="B19" s="1061" t="s">
        <v>392</v>
      </c>
      <c r="C19" s="743" t="s">
        <v>39</v>
      </c>
      <c r="D19" s="744" t="s">
        <v>54</v>
      </c>
      <c r="E19" s="66"/>
      <c r="F19" s="455">
        <f>SUM(F11:F17)</f>
        <v>602.61</v>
      </c>
      <c r="G19" s="456">
        <f>SUM(G11:G17)</f>
        <v>553.82378334000009</v>
      </c>
    </row>
    <row r="20" spans="1:8" ht="15" customHeight="1" thickBot="1">
      <c r="A20" s="8"/>
      <c r="B20" s="75"/>
      <c r="C20" s="75"/>
      <c r="D20" s="75"/>
      <c r="E20" s="66"/>
      <c r="F20" s="58"/>
      <c r="G20" s="58"/>
    </row>
    <row r="21" spans="1:8" ht="15" customHeight="1" thickBot="1">
      <c r="A21" s="728"/>
      <c r="B21" s="729" t="s">
        <v>393</v>
      </c>
      <c r="C21" s="729"/>
      <c r="D21" s="730"/>
      <c r="E21" s="66"/>
      <c r="F21" s="58"/>
      <c r="G21" s="58"/>
    </row>
    <row r="22" spans="1:8" ht="15" customHeight="1">
      <c r="A22" s="401" t="s">
        <v>394</v>
      </c>
      <c r="B22" s="1055" t="s">
        <v>395</v>
      </c>
      <c r="C22" s="60" t="s">
        <v>39</v>
      </c>
      <c r="D22" s="410" t="s">
        <v>40</v>
      </c>
      <c r="E22" s="66"/>
      <c r="F22" s="447">
        <v>8.0000000000000002E-3</v>
      </c>
      <c r="G22" s="747">
        <v>4.3129999999999997</v>
      </c>
    </row>
    <row r="23" spans="1:8" ht="15" customHeight="1">
      <c r="A23" s="401" t="s">
        <v>396</v>
      </c>
      <c r="B23" s="1055" t="s">
        <v>397</v>
      </c>
      <c r="C23" s="60" t="s">
        <v>39</v>
      </c>
      <c r="D23" s="410" t="s">
        <v>40</v>
      </c>
      <c r="E23" s="66"/>
      <c r="F23" s="450">
        <v>-142.21600000000001</v>
      </c>
      <c r="G23" s="748">
        <v>-140.56239091</v>
      </c>
      <c r="H23" s="58"/>
    </row>
    <row r="24" spans="1:8" ht="15" customHeight="1" thickBot="1">
      <c r="A24" s="381" t="s">
        <v>398</v>
      </c>
      <c r="B24" s="1056" t="s">
        <v>399</v>
      </c>
      <c r="C24" s="382" t="s">
        <v>39</v>
      </c>
      <c r="D24" s="404" t="s">
        <v>54</v>
      </c>
      <c r="E24" s="66"/>
      <c r="F24" s="452">
        <f>SUM(F22:F23)</f>
        <v>-142.208</v>
      </c>
      <c r="G24" s="454">
        <f>SUM(G22:G23)</f>
        <v>-136.24939091000002</v>
      </c>
    </row>
    <row r="25" spans="1:8" ht="15" customHeight="1" thickBot="1">
      <c r="A25" s="8"/>
      <c r="B25" s="1058"/>
      <c r="C25" s="75"/>
      <c r="D25" s="75"/>
      <c r="E25" s="66"/>
      <c r="F25" s="58"/>
      <c r="G25" s="58"/>
    </row>
    <row r="26" spans="1:8" ht="15" customHeight="1" thickBot="1">
      <c r="A26" s="746" t="s">
        <v>400</v>
      </c>
      <c r="B26" s="1059" t="s">
        <v>401</v>
      </c>
      <c r="C26" s="743" t="s">
        <v>39</v>
      </c>
      <c r="D26" s="744" t="s">
        <v>54</v>
      </c>
      <c r="E26" s="66"/>
      <c r="F26" s="749">
        <f>+F19+F29+F24</f>
        <v>445.77300000000002</v>
      </c>
      <c r="G26" s="750">
        <f>+G19+G29+G24</f>
        <v>417.5743924300001</v>
      </c>
    </row>
    <row r="27" spans="1:8" ht="15" customHeight="1" thickBot="1">
      <c r="A27" s="8"/>
      <c r="B27" s="75"/>
      <c r="C27" s="75"/>
      <c r="D27" s="75"/>
      <c r="E27" s="66"/>
      <c r="F27" s="58"/>
      <c r="G27" s="58"/>
    </row>
    <row r="28" spans="1:8" ht="15" customHeight="1" thickBot="1">
      <c r="A28" s="728"/>
      <c r="B28" s="729" t="s">
        <v>83</v>
      </c>
      <c r="C28" s="729"/>
      <c r="D28" s="730"/>
      <c r="E28" s="66"/>
      <c r="F28" s="58"/>
      <c r="G28" s="58"/>
    </row>
    <row r="29" spans="1:8" ht="15" customHeight="1" thickBot="1">
      <c r="A29" s="745" t="s">
        <v>402</v>
      </c>
      <c r="B29" s="1056" t="s">
        <v>403</v>
      </c>
      <c r="C29" s="382" t="s">
        <v>39</v>
      </c>
      <c r="D29" s="404" t="s">
        <v>40</v>
      </c>
      <c r="E29" s="66"/>
      <c r="F29" s="751">
        <v>-14.629</v>
      </c>
      <c r="G29" s="752">
        <v>0</v>
      </c>
    </row>
    <row r="30" spans="1:8" ht="15" customHeight="1" thickBot="1">
      <c r="A30" s="8"/>
      <c r="E30" s="66"/>
      <c r="F30" s="58"/>
      <c r="G30" s="58"/>
    </row>
    <row r="31" spans="1:8" ht="15" customHeight="1" thickBot="1">
      <c r="A31" s="728"/>
      <c r="B31" s="729" t="s">
        <v>378</v>
      </c>
      <c r="C31" s="729"/>
      <c r="D31" s="730"/>
      <c r="E31" s="66"/>
      <c r="F31" s="58"/>
      <c r="G31" s="58"/>
    </row>
    <row r="32" spans="1:8" ht="15" customHeight="1">
      <c r="A32" s="401" t="s">
        <v>404</v>
      </c>
      <c r="B32" s="1054" t="s">
        <v>405</v>
      </c>
      <c r="C32" s="60" t="s">
        <v>39</v>
      </c>
      <c r="D32" s="410" t="s">
        <v>40</v>
      </c>
      <c r="E32" s="66"/>
      <c r="F32" s="447">
        <v>-330.97</v>
      </c>
      <c r="G32" s="747">
        <v>-283.06995401327691</v>
      </c>
      <c r="H32" s="727"/>
    </row>
    <row r="33" spans="1:9" ht="15" customHeight="1">
      <c r="A33" s="401" t="s">
        <v>406</v>
      </c>
      <c r="B33" s="1054" t="s">
        <v>407</v>
      </c>
      <c r="C33" s="60" t="s">
        <v>39</v>
      </c>
      <c r="D33" s="410" t="s">
        <v>40</v>
      </c>
      <c r="E33" s="66"/>
      <c r="F33" s="450">
        <v>-217.50899999999999</v>
      </c>
      <c r="G33" s="748">
        <v>-281.608</v>
      </c>
      <c r="H33" s="727"/>
    </row>
    <row r="34" spans="1:9" ht="15" customHeight="1">
      <c r="A34" s="401" t="s">
        <v>408</v>
      </c>
      <c r="B34" s="41" t="s">
        <v>409</v>
      </c>
      <c r="C34" s="40" t="s">
        <v>39</v>
      </c>
      <c r="D34" s="410" t="s">
        <v>40</v>
      </c>
      <c r="E34" s="66"/>
      <c r="F34" s="450">
        <v>-49.737000000000002</v>
      </c>
      <c r="G34" s="748">
        <v>-71.108361216723296</v>
      </c>
      <c r="H34" s="727"/>
    </row>
    <row r="35" spans="1:9" ht="15" customHeight="1">
      <c r="A35" s="401" t="s">
        <v>410</v>
      </c>
      <c r="B35" s="41" t="s">
        <v>66</v>
      </c>
      <c r="C35" s="40" t="s">
        <v>39</v>
      </c>
      <c r="D35" s="410" t="s">
        <v>40</v>
      </c>
      <c r="E35" s="66"/>
      <c r="F35" s="450">
        <v>-18.38</v>
      </c>
      <c r="G35" s="748">
        <v>-17.603999999999999</v>
      </c>
    </row>
    <row r="36" spans="1:9" ht="15" customHeight="1">
      <c r="A36" s="401"/>
      <c r="B36" s="41" t="s">
        <v>411</v>
      </c>
      <c r="C36" s="40"/>
      <c r="D36" s="410"/>
      <c r="E36" s="66"/>
      <c r="F36" s="450"/>
      <c r="G36" s="748">
        <v>-35.319000000000003</v>
      </c>
    </row>
    <row r="37" spans="1:9" ht="15" customHeight="1">
      <c r="A37" s="401" t="s">
        <v>412</v>
      </c>
      <c r="B37" s="1055" t="s">
        <v>413</v>
      </c>
      <c r="C37" s="60" t="s">
        <v>39</v>
      </c>
      <c r="D37" s="410" t="s">
        <v>40</v>
      </c>
      <c r="E37" s="66"/>
      <c r="F37" s="450">
        <v>19.030999999999999</v>
      </c>
      <c r="G37" s="748">
        <v>19.670999999999999</v>
      </c>
    </row>
    <row r="38" spans="1:9" ht="15" customHeight="1">
      <c r="A38" s="401" t="s">
        <v>414</v>
      </c>
      <c r="B38" s="1055" t="s">
        <v>415</v>
      </c>
      <c r="C38" s="60" t="s">
        <v>39</v>
      </c>
      <c r="D38" s="410" t="s">
        <v>40</v>
      </c>
      <c r="E38" s="66"/>
      <c r="F38" s="450">
        <v>3.8220000000000001</v>
      </c>
      <c r="G38" s="748">
        <v>0.67800000000000005</v>
      </c>
    </row>
    <row r="39" spans="1:9" s="76" customFormat="1" ht="15" customHeight="1" thickBot="1">
      <c r="A39" s="381" t="s">
        <v>416</v>
      </c>
      <c r="B39" s="1056" t="s">
        <v>417</v>
      </c>
      <c r="C39" s="382" t="s">
        <v>39</v>
      </c>
      <c r="D39" s="404" t="s">
        <v>54</v>
      </c>
      <c r="E39" s="66"/>
      <c r="F39" s="452">
        <f>SUM(F32:F38)</f>
        <v>-593.74300000000005</v>
      </c>
      <c r="G39" s="454">
        <f>SUM(G32:G38)</f>
        <v>-668.3603152300002</v>
      </c>
      <c r="I39" s="9"/>
    </row>
    <row r="40" spans="1:9" ht="15" customHeight="1" thickBot="1">
      <c r="A40" s="8"/>
      <c r="B40" s="1057"/>
      <c r="C40" s="4"/>
      <c r="D40" s="4"/>
      <c r="E40" s="66"/>
      <c r="F40" s="1"/>
      <c r="G40" s="1"/>
    </row>
    <row r="41" spans="1:9" ht="15" customHeight="1" thickBot="1">
      <c r="A41" s="746" t="s">
        <v>418</v>
      </c>
      <c r="B41" s="1053" t="s">
        <v>419</v>
      </c>
      <c r="C41" s="743" t="s">
        <v>39</v>
      </c>
      <c r="D41" s="744" t="s">
        <v>54</v>
      </c>
      <c r="E41" s="66"/>
      <c r="F41" s="455">
        <f>+F26+F39</f>
        <v>-147.97000000000003</v>
      </c>
      <c r="G41" s="456">
        <f>+G26+G39</f>
        <v>-250.78592280000009</v>
      </c>
    </row>
    <row r="42" spans="1:9" ht="15" customHeight="1" thickBot="1">
      <c r="B42" s="1043"/>
      <c r="E42" s="66"/>
    </row>
    <row r="43" spans="1:9" ht="15" customHeight="1" thickBot="1">
      <c r="A43" s="728"/>
      <c r="B43" s="729" t="s">
        <v>420</v>
      </c>
      <c r="C43" s="729"/>
      <c r="D43" s="730"/>
      <c r="E43" s="66"/>
      <c r="F43" s="58"/>
      <c r="G43" s="58"/>
    </row>
    <row r="44" spans="1:9" ht="15" customHeight="1">
      <c r="A44" s="401" t="s">
        <v>421</v>
      </c>
      <c r="B44" s="1052" t="s">
        <v>422</v>
      </c>
      <c r="C44" s="60" t="s">
        <v>39</v>
      </c>
      <c r="D44" s="410" t="s">
        <v>40</v>
      </c>
      <c r="E44" s="66"/>
      <c r="F44" s="447">
        <v>374.84899999999999</v>
      </c>
      <c r="G44" s="747">
        <v>247.73400000000001</v>
      </c>
    </row>
    <row r="45" spans="1:9" ht="15" customHeight="1">
      <c r="A45" s="401" t="s">
        <v>423</v>
      </c>
      <c r="B45" s="1052" t="s">
        <v>424</v>
      </c>
      <c r="C45" s="60" t="s">
        <v>39</v>
      </c>
      <c r="D45" s="410" t="s">
        <v>40</v>
      </c>
      <c r="E45" s="66"/>
      <c r="F45" s="450">
        <v>0</v>
      </c>
      <c r="G45" s="748">
        <v>0</v>
      </c>
    </row>
    <row r="46" spans="1:9" ht="15" customHeight="1">
      <c r="A46" s="401" t="s">
        <v>425</v>
      </c>
      <c r="B46" s="1052" t="s">
        <v>426</v>
      </c>
      <c r="C46" s="60" t="s">
        <v>39</v>
      </c>
      <c r="D46" s="410" t="s">
        <v>40</v>
      </c>
      <c r="E46" s="66"/>
      <c r="F46" s="450">
        <v>-139.68899999999999</v>
      </c>
      <c r="G46" s="748">
        <v>-122.58480940000001</v>
      </c>
    </row>
    <row r="47" spans="1:9" ht="15" customHeight="1">
      <c r="A47" s="401" t="s">
        <v>427</v>
      </c>
      <c r="B47" s="41" t="s">
        <v>428</v>
      </c>
      <c r="C47" s="60" t="s">
        <v>39</v>
      </c>
      <c r="D47" s="410" t="s">
        <v>54</v>
      </c>
      <c r="E47" s="66"/>
      <c r="F47" s="739">
        <f>SUM(F44:F46)</f>
        <v>235.16</v>
      </c>
      <c r="G47" s="451">
        <f>SUM(G44:G46)</f>
        <v>125.1491906</v>
      </c>
    </row>
    <row r="48" spans="1:9" ht="15" customHeight="1" thickBot="1">
      <c r="A48" s="381" t="s">
        <v>429</v>
      </c>
      <c r="B48" s="734" t="s">
        <v>430</v>
      </c>
      <c r="C48" s="382" t="s">
        <v>39</v>
      </c>
      <c r="D48" s="404" t="s">
        <v>54</v>
      </c>
      <c r="E48" s="66"/>
      <c r="F48" s="452">
        <f>+F41+F47</f>
        <v>87.189999999999969</v>
      </c>
      <c r="G48" s="454">
        <f>+G41+G47</f>
        <v>-125.6367322000001</v>
      </c>
    </row>
    <row r="49" spans="1:7" ht="15" customHeight="1" thickBot="1">
      <c r="A49" s="8"/>
      <c r="E49" s="66"/>
      <c r="F49" s="58"/>
      <c r="G49" s="58"/>
    </row>
    <row r="50" spans="1:7" ht="15" customHeight="1" thickBot="1">
      <c r="A50" s="746" t="s">
        <v>431</v>
      </c>
      <c r="B50" s="1053" t="s">
        <v>432</v>
      </c>
      <c r="C50" s="1044" t="s">
        <v>39</v>
      </c>
      <c r="D50" s="1045" t="s">
        <v>54</v>
      </c>
      <c r="E50" s="66"/>
      <c r="F50" s="455">
        <f>F47-F48</f>
        <v>147.97000000000003</v>
      </c>
      <c r="G50" s="456">
        <f>G47-G48</f>
        <v>250.78592280000009</v>
      </c>
    </row>
    <row r="51" spans="1:7" ht="16" thickBot="1">
      <c r="E51" s="66"/>
    </row>
    <row r="52" spans="1:7" ht="12.75" customHeight="1">
      <c r="A52" s="1128"/>
      <c r="B52" s="1129"/>
      <c r="C52" s="1129"/>
      <c r="D52" s="1129"/>
      <c r="E52" s="1129"/>
      <c r="F52" s="1130"/>
    </row>
    <row r="53" spans="1:7">
      <c r="A53" s="1131" t="s">
        <v>91</v>
      </c>
      <c r="B53" s="390"/>
      <c r="C53" s="391"/>
      <c r="D53" s="79"/>
      <c r="E53" s="79"/>
      <c r="F53" s="1132"/>
    </row>
    <row r="54" spans="1:7">
      <c r="A54" s="1133"/>
      <c r="B54" s="390"/>
      <c r="C54" s="390"/>
      <c r="D54" s="79"/>
      <c r="E54" s="79"/>
      <c r="F54" s="1132"/>
    </row>
    <row r="55" spans="1:7">
      <c r="A55" s="1131" t="s">
        <v>92</v>
      </c>
      <c r="B55" s="390"/>
      <c r="C55" s="391"/>
      <c r="D55" s="79"/>
      <c r="E55" s="79"/>
      <c r="F55" s="1132"/>
    </row>
    <row r="56" spans="1:7">
      <c r="A56" s="1133"/>
      <c r="B56" s="390"/>
      <c r="C56" s="390"/>
      <c r="D56" s="79"/>
      <c r="E56" s="79"/>
      <c r="F56" s="1132"/>
    </row>
    <row r="57" spans="1:7">
      <c r="A57" s="1131" t="s">
        <v>93</v>
      </c>
      <c r="B57" s="390"/>
      <c r="C57" s="391" t="s">
        <v>94</v>
      </c>
      <c r="D57" s="79"/>
      <c r="E57" s="79"/>
      <c r="F57" s="1132"/>
    </row>
    <row r="58" spans="1:7" ht="13" thickBot="1">
      <c r="A58" s="1134"/>
      <c r="B58" s="1135"/>
      <c r="C58" s="1135"/>
      <c r="D58" s="1135"/>
      <c r="E58" s="1135"/>
      <c r="F58" s="1136"/>
    </row>
    <row r="59" spans="1:7" ht="15.5">
      <c r="E59" s="66"/>
    </row>
    <row r="60" spans="1:7" ht="15.5">
      <c r="E60" s="66"/>
    </row>
    <row r="61" spans="1:7" ht="15.5">
      <c r="E61" s="66"/>
    </row>
    <row r="62" spans="1:7" ht="15.5">
      <c r="E62" s="66"/>
    </row>
    <row r="63" spans="1:7" ht="15.5">
      <c r="E63" s="66"/>
    </row>
    <row r="64" spans="1:7" ht="15.5">
      <c r="E64" s="66"/>
    </row>
    <row r="65" spans="5:5" ht="15.5">
      <c r="E65" s="66"/>
    </row>
    <row r="66" spans="5:5" ht="15.5">
      <c r="E66" s="66"/>
    </row>
  </sheetData>
  <phoneticPr fontId="34" type="noConversion"/>
  <pageMargins left="0.59055118110236227" right="0.59055118110236227" top="0.59055118110236227" bottom="0.59055118110236227" header="0.39370078740157483" footer="0.39370078740157483"/>
  <pageSetup paperSize="9" scale="79" orientation="portrait" r:id="rId1"/>
  <headerFooter alignWithMargins="0">
    <oddFooter>&amp;L&amp;1#&amp;"Arial"&amp;11&amp;K000000SW Internal Commercial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0189-B47B-4F6E-A3C5-7D30FB796C59}">
  <sheetPr>
    <pageSetUpPr fitToPage="1"/>
  </sheetPr>
  <dimension ref="A1:G31"/>
  <sheetViews>
    <sheetView zoomScaleNormal="100" workbookViewId="0">
      <selection sqref="A1:XFD1048576"/>
    </sheetView>
  </sheetViews>
  <sheetFormatPr defaultColWidth="8.81640625" defaultRowHeight="12.5"/>
  <cols>
    <col min="1" max="1" width="8.26953125" customWidth="1"/>
    <col min="2" max="2" width="55.7265625" customWidth="1"/>
    <col min="3" max="5" width="6.453125" customWidth="1"/>
    <col min="6" max="6" width="9.7265625" customWidth="1"/>
    <col min="7" max="7" width="9.26953125" bestFit="1" customWidth="1"/>
    <col min="8" max="13" width="8.81640625" customWidth="1"/>
    <col min="24" max="24" width="8.81640625" customWidth="1"/>
  </cols>
  <sheetData>
    <row r="1" spans="1:7">
      <c r="A1" s="65"/>
    </row>
    <row r="2" spans="1:7" ht="15.5">
      <c r="A2" s="64" t="s">
        <v>29</v>
      </c>
    </row>
    <row r="3" spans="1:7" ht="15.5">
      <c r="A3" s="64" t="s">
        <v>433</v>
      </c>
    </row>
    <row r="4" spans="1:7" ht="15.5">
      <c r="A4" s="64" t="s">
        <v>434</v>
      </c>
    </row>
    <row r="5" spans="1:7" ht="13" thickBot="1"/>
    <row r="6" spans="1:7" ht="13">
      <c r="A6" s="1240" t="s">
        <v>31</v>
      </c>
      <c r="B6" s="1242" t="s">
        <v>32</v>
      </c>
      <c r="C6" s="1244" t="s">
        <v>33</v>
      </c>
      <c r="D6" s="1246" t="s">
        <v>165</v>
      </c>
      <c r="F6" s="724" t="str">
        <f>reportminus1</f>
        <v>2021-22</v>
      </c>
      <c r="G6" s="693" t="str">
        <f>reportyear</f>
        <v>2022-23</v>
      </c>
    </row>
    <row r="7" spans="1:7" ht="13.5" thickBot="1">
      <c r="A7" s="1241"/>
      <c r="B7" s="1243"/>
      <c r="C7" s="1245"/>
      <c r="D7" s="1247"/>
      <c r="F7" s="413" t="s">
        <v>36</v>
      </c>
      <c r="G7" s="414" t="s">
        <v>36</v>
      </c>
    </row>
    <row r="8" spans="1:7" ht="13" thickBot="1"/>
    <row r="9" spans="1:7">
      <c r="A9" s="753"/>
      <c r="B9" s="754" t="s">
        <v>435</v>
      </c>
      <c r="C9" s="692" t="s">
        <v>39</v>
      </c>
      <c r="D9" s="468" t="s">
        <v>54</v>
      </c>
      <c r="F9" s="763">
        <f>+'M6'!F19</f>
        <v>602.61</v>
      </c>
      <c r="G9" s="764">
        <f>+'M6'!G19</f>
        <v>553.82378334000009</v>
      </c>
    </row>
    <row r="10" spans="1:7">
      <c r="A10" s="755"/>
      <c r="B10" s="6" t="s">
        <v>72</v>
      </c>
      <c r="C10" s="60" t="s">
        <v>39</v>
      </c>
      <c r="D10" s="410" t="s">
        <v>54</v>
      </c>
      <c r="F10" s="765">
        <f>+'M6'!F29</f>
        <v>-14.629</v>
      </c>
      <c r="G10" s="766">
        <f>+'M6'!G29</f>
        <v>0</v>
      </c>
    </row>
    <row r="11" spans="1:7">
      <c r="A11" s="755"/>
      <c r="B11" s="6" t="s">
        <v>395</v>
      </c>
      <c r="C11" s="60" t="s">
        <v>39</v>
      </c>
      <c r="D11" s="410" t="s">
        <v>54</v>
      </c>
      <c r="F11" s="765">
        <f>+'M6'!F22</f>
        <v>8.0000000000000002E-3</v>
      </c>
      <c r="G11" s="766">
        <f>+'M6'!G22</f>
        <v>4.3129999999999997</v>
      </c>
    </row>
    <row r="12" spans="1:7">
      <c r="A12" s="755"/>
      <c r="B12" s="41" t="s">
        <v>436</v>
      </c>
      <c r="C12" s="60" t="s">
        <v>39</v>
      </c>
      <c r="D12" s="410" t="s">
        <v>54</v>
      </c>
      <c r="F12" s="765">
        <f>+'M6'!F23</f>
        <v>-142.21600000000001</v>
      </c>
      <c r="G12" s="766">
        <f>+'M6'!G23</f>
        <v>-140.56239091</v>
      </c>
    </row>
    <row r="13" spans="1:7" ht="13.5" thickBot="1">
      <c r="A13" s="756"/>
      <c r="B13" s="757" t="s">
        <v>437</v>
      </c>
      <c r="C13" s="382" t="s">
        <v>39</v>
      </c>
      <c r="D13" s="404" t="s">
        <v>54</v>
      </c>
      <c r="F13" s="767">
        <f>SUM(F9:F12)</f>
        <v>445.77300000000002</v>
      </c>
      <c r="G13" s="768">
        <f>SUM(G9:G12)</f>
        <v>417.5743924300001</v>
      </c>
    </row>
    <row r="14" spans="1:7" ht="13" thickBot="1">
      <c r="F14" s="762"/>
      <c r="G14" s="762"/>
    </row>
    <row r="15" spans="1:7" ht="13" thickBot="1">
      <c r="A15" s="758"/>
      <c r="B15" s="883" t="s">
        <v>438</v>
      </c>
      <c r="C15" s="743" t="s">
        <v>39</v>
      </c>
      <c r="D15" s="744" t="s">
        <v>54</v>
      </c>
      <c r="F15" s="769">
        <f>-'M6'!F33-'M6'!F34</f>
        <v>267.24599999999998</v>
      </c>
      <c r="G15" s="770">
        <f>-'M6'!G33-'M6'!G34</f>
        <v>352.71636121672327</v>
      </c>
    </row>
    <row r="16" spans="1:7" ht="13" thickBot="1">
      <c r="F16" s="762"/>
      <c r="G16" s="762"/>
    </row>
    <row r="17" spans="1:7" ht="13.5" thickBot="1">
      <c r="A17" s="758"/>
      <c r="B17" s="759" t="s">
        <v>439</v>
      </c>
      <c r="C17" s="743" t="s">
        <v>39</v>
      </c>
      <c r="D17" s="744" t="s">
        <v>54</v>
      </c>
      <c r="F17" s="771">
        <f>SUM(F13:F15)</f>
        <v>713.01900000000001</v>
      </c>
      <c r="G17" s="772">
        <f>SUM(G13:G15)</f>
        <v>770.29075364672337</v>
      </c>
    </row>
    <row r="18" spans="1:7" ht="13" thickBot="1">
      <c r="F18" s="762"/>
      <c r="G18" s="762"/>
    </row>
    <row r="19" spans="1:7">
      <c r="A19" s="753"/>
      <c r="B19" s="754" t="s">
        <v>440</v>
      </c>
      <c r="C19" s="692" t="s">
        <v>39</v>
      </c>
      <c r="D19" s="468" t="s">
        <v>54</v>
      </c>
      <c r="F19" s="763">
        <f>+'M5'!F15+'M5'!F16</f>
        <v>515.89599999999996</v>
      </c>
      <c r="G19" s="764">
        <f>+'M5'!G15+'M5'!G16</f>
        <v>390.25900000000001</v>
      </c>
    </row>
    <row r="20" spans="1:7">
      <c r="A20" s="755"/>
      <c r="B20" s="6" t="s">
        <v>312</v>
      </c>
      <c r="C20" s="60" t="s">
        <v>39</v>
      </c>
      <c r="D20" s="410" t="s">
        <v>54</v>
      </c>
      <c r="F20" s="765">
        <f>-'M5'!F41</f>
        <v>-4383.5870000000004</v>
      </c>
      <c r="G20" s="766">
        <f>-'M5'!G41</f>
        <v>-4508.7359999999999</v>
      </c>
    </row>
    <row r="21" spans="1:7">
      <c r="A21" s="755"/>
      <c r="B21" s="41" t="s">
        <v>441</v>
      </c>
      <c r="C21" s="60" t="s">
        <v>39</v>
      </c>
      <c r="D21" s="410" t="s">
        <v>54</v>
      </c>
      <c r="F21" s="765">
        <f>+'M5'!F21+'M5'!F29</f>
        <v>0</v>
      </c>
      <c r="G21" s="766">
        <f>+'M5'!G21+'M5'!G29</f>
        <v>0</v>
      </c>
    </row>
    <row r="22" spans="1:7">
      <c r="A22" s="755"/>
      <c r="B22" s="6" t="s">
        <v>442</v>
      </c>
      <c r="C22" s="60" t="s">
        <v>39</v>
      </c>
      <c r="D22" s="410" t="s">
        <v>54</v>
      </c>
      <c r="F22" s="765">
        <f>SUM(F19:F21)</f>
        <v>-3867.6910000000007</v>
      </c>
      <c r="G22" s="766">
        <f>SUM(G19:G21)</f>
        <v>-4118.4769999999999</v>
      </c>
    </row>
    <row r="23" spans="1:7">
      <c r="A23" s="755"/>
      <c r="B23" s="6" t="s">
        <v>443</v>
      </c>
      <c r="C23" s="60" t="s">
        <v>39</v>
      </c>
      <c r="D23" s="410" t="s">
        <v>54</v>
      </c>
      <c r="F23" s="765">
        <f>'M5'!F35</f>
        <v>0</v>
      </c>
      <c r="G23" s="766">
        <f>'M5'!G35</f>
        <v>0</v>
      </c>
    </row>
    <row r="24" spans="1:7" ht="13.5" thickBot="1">
      <c r="A24" s="756"/>
      <c r="B24" s="757" t="s">
        <v>444</v>
      </c>
      <c r="C24" s="382" t="s">
        <v>39</v>
      </c>
      <c r="D24" s="404" t="s">
        <v>54</v>
      </c>
      <c r="F24" s="767">
        <f>SUM(F22:F23)</f>
        <v>-3867.6910000000007</v>
      </c>
      <c r="G24" s="768">
        <f>SUM(G22:G23)</f>
        <v>-4118.4769999999999</v>
      </c>
    </row>
    <row r="25" spans="1:7" ht="13" thickBot="1"/>
    <row r="26" spans="1:7" ht="13.5" thickBot="1">
      <c r="A26" s="884"/>
      <c r="B26" s="405" t="s">
        <v>445</v>
      </c>
      <c r="C26" s="405"/>
      <c r="D26" s="406"/>
    </row>
    <row r="27" spans="1:7" ht="13">
      <c r="A27" s="776"/>
      <c r="B27" s="102" t="s">
        <v>446</v>
      </c>
      <c r="C27" s="40" t="s">
        <v>447</v>
      </c>
      <c r="D27" s="732" t="s">
        <v>54</v>
      </c>
      <c r="F27" s="1163">
        <f>ROUND(F13/-F24,3)</f>
        <v>0.115</v>
      </c>
      <c r="G27" s="1164">
        <f>ROUND(G13/-G24,3)</f>
        <v>0.10100000000000001</v>
      </c>
    </row>
    <row r="28" spans="1:7" ht="13">
      <c r="A28" s="776"/>
      <c r="B28" s="102" t="s">
        <v>448</v>
      </c>
      <c r="C28" s="7" t="s">
        <v>447</v>
      </c>
      <c r="D28" s="410" t="s">
        <v>54</v>
      </c>
      <c r="F28" s="1165">
        <f>ROUND(SUM(F9:F11)/-F12,1)</f>
        <v>4.0999999999999996</v>
      </c>
      <c r="G28" s="1166">
        <f>ROUND(SUM(G9:G11)/-G12,1)</f>
        <v>4</v>
      </c>
    </row>
    <row r="29" spans="1:7" ht="13.5" thickBot="1">
      <c r="A29" s="777"/>
      <c r="B29" s="760" t="s">
        <v>449</v>
      </c>
      <c r="C29" s="761" t="s">
        <v>447</v>
      </c>
      <c r="D29" s="404" t="s">
        <v>54</v>
      </c>
      <c r="F29" s="1167">
        <f>ROUND((F17-F12)/-F12,1)</f>
        <v>6</v>
      </c>
      <c r="G29" s="1171">
        <f>ROUND((G17-G12)/-G12,1)</f>
        <v>6.5</v>
      </c>
    </row>
    <row r="30" spans="1:7">
      <c r="B30" s="104"/>
    </row>
    <row r="31" spans="1:7">
      <c r="A31" s="104"/>
    </row>
  </sheetData>
  <mergeCells count="4">
    <mergeCell ref="A6:A7"/>
    <mergeCell ref="B6:B7"/>
    <mergeCell ref="C6:C7"/>
    <mergeCell ref="D6:D7"/>
  </mergeCells>
  <pageMargins left="0.75" right="0.75" top="1" bottom="1" header="0.5" footer="0.5"/>
  <pageSetup paperSize="9" scale="86" orientation="portrait" r:id="rId1"/>
  <headerFooter alignWithMargins="0">
    <oddFooter>&amp;L&amp;1#&amp;"Arial"&amp;11&amp;K000000SW Internal Commercial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0" ma:contentTypeDescription="Create a new document." ma:contentTypeScope="" ma:versionID="969b792b490c1a97e9d53099f43bf660">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dc0fa0d0b120e147306ce181d01daeef"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dfc5cf3b-63a0-41eb-9e2d-d2b6491b4379" xsi:nil="true"/>
    <cf592852341843f8bdfae7ca25eef972 xmlns="717ab7f6-fd44-4bc6-8ec0-b60b0dae7a6c">
      <Terms xmlns="http://schemas.microsoft.com/office/infopath/2007/PartnerControls"/>
    </cf592852341843f8bdfae7ca25eef972>
    <_ip_UnifiedCompliancePolicyUIAction xmlns="http://schemas.microsoft.com/sharepoint/v3" xsi:nil="true"/>
    <_ip_UnifiedCompliancePolicyProperties xmlns="http://schemas.microsoft.com/sharepoint/v3" xsi:nil="true"/>
    <bfc079fce85f491ab29dd2fc5176ac66 xmlns="dfc5cf3b-63a0-41eb-9e2d-d2b6491b4379">
      <Terms xmlns="http://schemas.microsoft.com/office/infopath/2007/PartnerControls"/>
    </bfc079fce85f491ab29dd2fc5176ac66>
  </documentManagement>
</p:properties>
</file>

<file path=customXml/itemProps1.xml><?xml version="1.0" encoding="utf-8"?>
<ds:datastoreItem xmlns:ds="http://schemas.openxmlformats.org/officeDocument/2006/customXml" ds:itemID="{003C99FB-AA01-41A9-907E-216553DDCF0D}">
  <ds:schemaRefs>
    <ds:schemaRef ds:uri="http://schemas.microsoft.com/office/2006/metadata/longProperties"/>
  </ds:schemaRefs>
</ds:datastoreItem>
</file>

<file path=customXml/itemProps2.xml><?xml version="1.0" encoding="utf-8"?>
<ds:datastoreItem xmlns:ds="http://schemas.openxmlformats.org/officeDocument/2006/customXml" ds:itemID="{BC93C884-F2DF-44E3-8A59-2BB0B2EF2A6B}"/>
</file>

<file path=customXml/itemProps3.xml><?xml version="1.0" encoding="utf-8"?>
<ds:datastoreItem xmlns:ds="http://schemas.openxmlformats.org/officeDocument/2006/customXml" ds:itemID="{007B8215-62E6-4AD9-8BAE-7320AA1D53B5}"/>
</file>

<file path=customXml/itemProps4.xml><?xml version="1.0" encoding="utf-8"?>
<ds:datastoreItem xmlns:ds="http://schemas.openxmlformats.org/officeDocument/2006/customXml" ds:itemID="{71F8F479-9B7F-4642-B3E9-16E6873EC152}"/>
</file>

<file path=customXml/itemProps5.xml><?xml version="1.0" encoding="utf-8"?>
<ds:datastoreItem xmlns:ds="http://schemas.openxmlformats.org/officeDocument/2006/customXml" ds:itemID="{22666222-A9D6-4D86-AED2-3EBF8FC6CE8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32</vt:i4>
      </vt:variant>
    </vt:vector>
  </HeadingPairs>
  <TitlesOfParts>
    <vt:vector size="54" baseType="lpstr">
      <vt:lpstr>summary</vt:lpstr>
      <vt:lpstr>M1</vt:lpstr>
      <vt:lpstr>M3</vt:lpstr>
      <vt:lpstr>M4</vt:lpstr>
      <vt:lpstr>M4 Stat</vt:lpstr>
      <vt:lpstr>M5</vt:lpstr>
      <vt:lpstr>M5 stat</vt:lpstr>
      <vt:lpstr>M6</vt:lpstr>
      <vt:lpstr>M6-R previous format</vt:lpstr>
      <vt:lpstr>M6-R updated format</vt:lpstr>
      <vt:lpstr>M7</vt:lpstr>
      <vt:lpstr>M8</vt:lpstr>
      <vt:lpstr>M11</vt:lpstr>
      <vt:lpstr>M18 W</vt:lpstr>
      <vt:lpstr>M18 WW</vt:lpstr>
      <vt:lpstr>M21</vt:lpstr>
      <vt:lpstr>M27a</vt:lpstr>
      <vt:lpstr>M28a</vt:lpstr>
      <vt:lpstr>M29</vt:lpstr>
      <vt:lpstr>M30</vt:lpstr>
      <vt:lpstr>M31</vt:lpstr>
      <vt:lpstr>report year index</vt:lpstr>
      <vt:lpstr>endofreportyear</vt:lpstr>
      <vt:lpstr>'M1'!Print_Area</vt:lpstr>
      <vt:lpstr>'M11'!Print_Area</vt:lpstr>
      <vt:lpstr>'M21'!Print_Area</vt:lpstr>
      <vt:lpstr>M27a!Print_Area</vt:lpstr>
      <vt:lpstr>M28a!Print_Area</vt:lpstr>
      <vt:lpstr>'M29'!Print_Area</vt:lpstr>
      <vt:lpstr>'M3'!Print_Area</vt:lpstr>
      <vt:lpstr>'M30'!Print_Area</vt:lpstr>
      <vt:lpstr>'M31'!Print_Area</vt:lpstr>
      <vt:lpstr>'M4'!Print_Area</vt:lpstr>
      <vt:lpstr>'M4 Stat'!Print_Area</vt:lpstr>
      <vt:lpstr>'M5'!Print_Area</vt:lpstr>
      <vt:lpstr>'M5 stat'!Print_Area</vt:lpstr>
      <vt:lpstr>'M6'!Print_Area</vt:lpstr>
      <vt:lpstr>'M6-R previous format'!Print_Area</vt:lpstr>
      <vt:lpstr>'M6-R updated format'!Print_Area</vt:lpstr>
      <vt:lpstr>'M7'!Print_Area</vt:lpstr>
      <vt:lpstr>'M8'!Print_Area</vt:lpstr>
      <vt:lpstr>summary!Print_Area</vt:lpstr>
      <vt:lpstr>repaymentafter31marchRY</vt:lpstr>
      <vt:lpstr>reportminus1</vt:lpstr>
      <vt:lpstr>reportminus2</vt:lpstr>
      <vt:lpstr>reportminus3</vt:lpstr>
      <vt:lpstr>reportminus4</vt:lpstr>
      <vt:lpstr>reportminus5</vt:lpstr>
      <vt:lpstr>reportplus1</vt:lpstr>
      <vt:lpstr>reportplus2</vt:lpstr>
      <vt:lpstr>reportplus3</vt:lpstr>
      <vt:lpstr>reportplus4</vt:lpstr>
      <vt:lpstr>reportplus5</vt:lpstr>
      <vt:lpstr>reportyear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2024-05-13T13:15:19Z</dcterms:created>
  <dcterms:modified xsi:type="dcterms:W3CDTF">2024-05-13T13:15:24Z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0x0101000673E8A027AD84478D085E8578848EF7</vt:lpwstr>
  </property>
  <property fmtid="{D5CDD505-2E9C-101B-9397-08002B2CF9AE}" pid="3" name="Financial Year">
    <vt:lpwstr/>
  </property>
  <property fmtid="{D5CDD505-2E9C-101B-9397-08002B2CF9AE}" pid="4" name="Data Area">
    <vt:lpwstr/>
  </property>
</Properties>
</file>